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codeName="ThisWorkbook" defaultThemeVersion="124226"/>
  <mc:AlternateContent xmlns:mc="http://schemas.openxmlformats.org/markup-compatibility/2006">
    <mc:Choice Requires="x15">
      <x15ac:absPath xmlns:x15ac="http://schemas.microsoft.com/office/spreadsheetml/2010/11/ac" url="\\COY-FILE-01\Finance\Budget\FY 2026\Budget Document\Published Budget Documents\Adopted Budget\"/>
    </mc:Choice>
  </mc:AlternateContent>
  <xr:revisionPtr revIDLastSave="0" documentId="13_ncr:1_{2C7C1A6A-B98F-4739-A6BB-DCB762F251EA}" xr6:coauthVersionLast="47" xr6:coauthVersionMax="47" xr10:uidLastSave="{00000000-0000-0000-0000-000000000000}"/>
  <bookViews>
    <workbookView xWindow="28680" yWindow="-120" windowWidth="29040" windowHeight="15720" tabRatio="854" activeTab="6" xr2:uid="{00000000-000D-0000-FFFF-FFFF00000000}"/>
  </bookViews>
  <sheets>
    <sheet name="Budget Summary" sheetId="42" r:id="rId1"/>
    <sheet name="Budget Summary by Category" sheetId="43" r:id="rId2"/>
    <sheet name="Fund Balance History" sheetId="45" r:id="rId3"/>
    <sheet name="Fund Balance Summary" sheetId="44" r:id="rId4"/>
    <sheet name="Gen Fd Cover Sheets" sheetId="40" r:id="rId5"/>
    <sheet name="Fund Cover Sheets" sheetId="39" r:id="rId6"/>
    <sheet name="Budget Detail FY 2023-30" sheetId="36" r:id="rId7"/>
  </sheets>
  <definedNames>
    <definedName name="_xlnm.Print_Area" localSheetId="6">'Budget Detail FY 2023-30'!$B$1:$U$1409</definedName>
    <definedName name="_xlnm.Print_Area" localSheetId="0">'Budget Summary'!$A$1:$K$36,'Budget Summary'!$A$39:$K$74</definedName>
    <definedName name="_xlnm.Print_Area" localSheetId="1">'Budget Summary by Category'!$A$1:$L$37,'Budget Summary by Category'!$A$40:$L$76</definedName>
    <definedName name="_xlnm.Print_Area" localSheetId="2">'Fund Balance History'!$A$1:$K$49</definedName>
    <definedName name="_xlnm.Print_Area" localSheetId="3">'Fund Balance Summary'!$A$1:$N$37</definedName>
    <definedName name="_xlnm.Print_Area" localSheetId="5">'Fund Cover Sheets'!$B$1:$K$858</definedName>
    <definedName name="_xlnm.Print_Area" localSheetId="4">'Gen Fd Cover Sheets'!$A$1:$K$186</definedName>
    <definedName name="_xlnm.Print_Titles" localSheetId="6">'Budget Detail FY 2023-30'!$1:$4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9" i="39" l="1"/>
  <c r="C319" i="39"/>
  <c r="E317" i="39"/>
  <c r="E315" i="39"/>
  <c r="E309" i="39"/>
  <c r="S1373" i="36"/>
  <c r="Q1371" i="36"/>
  <c r="O1287" i="36" l="1"/>
  <c r="N1287" i="36"/>
  <c r="M1287" i="36"/>
  <c r="N782" i="36" l="1"/>
  <c r="N1395" i="36" l="1"/>
  <c r="U1375" i="36"/>
  <c r="T1375" i="36"/>
  <c r="S1375" i="36"/>
  <c r="R1375" i="36"/>
  <c r="Q1375" i="36"/>
  <c r="O1375" i="36"/>
  <c r="M1375" i="36"/>
  <c r="U1371" i="36"/>
  <c r="T1371" i="36"/>
  <c r="S1371" i="36"/>
  <c r="R1371" i="36"/>
  <c r="O1371" i="36"/>
  <c r="M1371" i="36"/>
  <c r="U1374" i="36"/>
  <c r="T1374" i="36"/>
  <c r="O1374" i="36"/>
  <c r="N1374" i="36"/>
  <c r="M1374" i="36"/>
  <c r="O1355" i="36"/>
  <c r="N1355" i="36"/>
  <c r="M1355" i="36"/>
  <c r="U1354" i="36"/>
  <c r="T1354" i="36"/>
  <c r="S1354" i="36"/>
  <c r="R1354" i="36"/>
  <c r="O1354" i="36"/>
  <c r="N1354" i="36"/>
  <c r="M1354" i="36"/>
  <c r="U1351" i="36"/>
  <c r="U1350" i="36" s="1"/>
  <c r="S1351" i="36"/>
  <c r="S1350" i="36" s="1"/>
  <c r="R1351" i="36"/>
  <c r="R1350" i="36" s="1"/>
  <c r="Q1351" i="36"/>
  <c r="P1351" i="36"/>
  <c r="P1350" i="36" s="1"/>
  <c r="O1351" i="36"/>
  <c r="O1350" i="36" s="1"/>
  <c r="N1351" i="36"/>
  <c r="N1350" i="36" s="1"/>
  <c r="M1351" i="36"/>
  <c r="U1336" i="36"/>
  <c r="T1336" i="36"/>
  <c r="S1336" i="36"/>
  <c r="Q1350" i="36" l="1"/>
  <c r="O1353" i="36"/>
  <c r="M1353" i="36"/>
  <c r="N1353" i="36"/>
  <c r="M1350" i="36"/>
  <c r="O1288" i="36" l="1"/>
  <c r="N1288" i="36"/>
  <c r="M1288" i="36"/>
  <c r="Q260" i="36" l="1"/>
  <c r="S1331" i="36" l="1"/>
  <c r="K656" i="39" l="1"/>
  <c r="I656" i="39"/>
  <c r="J656" i="39"/>
  <c r="H656" i="39"/>
  <c r="G656" i="39"/>
  <c r="F656" i="39"/>
  <c r="E656" i="39"/>
  <c r="D656" i="39"/>
  <c r="C656" i="39"/>
  <c r="I288" i="39" l="1"/>
  <c r="J288" i="39"/>
  <c r="K288" i="39"/>
  <c r="H288" i="39"/>
  <c r="G288" i="39"/>
  <c r="F288" i="39"/>
  <c r="E288" i="39"/>
  <c r="D288" i="39"/>
  <c r="C288" i="39"/>
  <c r="I269" i="39"/>
  <c r="J269" i="39"/>
  <c r="H269" i="39"/>
  <c r="G269" i="39"/>
  <c r="E269" i="39"/>
  <c r="D269" i="39"/>
  <c r="C269" i="39"/>
  <c r="G180" i="39"/>
  <c r="F180" i="39"/>
  <c r="E180" i="39"/>
  <c r="D180" i="39"/>
  <c r="C180" i="39"/>
  <c r="Q1374" i="36" l="1"/>
  <c r="O587" i="36" l="1"/>
  <c r="K180" i="39" l="1"/>
  <c r="J180" i="39"/>
  <c r="I180" i="39"/>
  <c r="H180" i="39"/>
  <c r="R1355" i="36"/>
  <c r="R1353" i="36" s="1"/>
  <c r="O1223" i="36" l="1"/>
  <c r="N1223" i="36"/>
  <c r="M1223" i="36"/>
  <c r="T266" i="36"/>
  <c r="S266" i="36"/>
  <c r="R266" i="36"/>
  <c r="Q266" i="36"/>
  <c r="P266" i="36"/>
  <c r="O266" i="36"/>
  <c r="N266" i="36"/>
  <c r="M266" i="36"/>
  <c r="M267" i="36" l="1"/>
  <c r="C169" i="40"/>
  <c r="O267" i="36"/>
  <c r="E169" i="40"/>
  <c r="N267" i="36"/>
  <c r="D169" i="40"/>
  <c r="S1374" i="36" l="1"/>
  <c r="R1374" i="36" l="1"/>
  <c r="P1374" i="36"/>
  <c r="M1133" i="36" l="1"/>
  <c r="C53" i="42" s="1"/>
  <c r="M1118" i="36"/>
  <c r="M1136" i="36" s="1"/>
  <c r="M1137" i="36" s="1"/>
  <c r="P1118" i="36"/>
  <c r="P1136" i="36" s="1"/>
  <c r="O1118" i="36"/>
  <c r="O1136" i="36" s="1"/>
  <c r="O1137" i="36" s="1"/>
  <c r="N1118" i="36"/>
  <c r="N1136" i="36" s="1"/>
  <c r="N1137" i="36" s="1"/>
  <c r="U1118" i="36"/>
  <c r="U1136" i="36" s="1"/>
  <c r="T1118" i="36"/>
  <c r="T1136" i="36" s="1"/>
  <c r="S1118" i="36"/>
  <c r="S1136" i="36" s="1"/>
  <c r="R1118" i="36"/>
  <c r="R1136" i="36" s="1"/>
  <c r="Q1118" i="36"/>
  <c r="Q1136" i="36" s="1"/>
  <c r="O1119" i="36" l="1"/>
  <c r="P1119" i="36"/>
  <c r="N1004" i="36" l="1"/>
  <c r="I736" i="39" l="1"/>
  <c r="J736" i="39"/>
  <c r="K736" i="39"/>
  <c r="H736" i="39"/>
  <c r="G736" i="39"/>
  <c r="J57" i="43" s="1"/>
  <c r="F736" i="39"/>
  <c r="E736" i="39"/>
  <c r="D736" i="39"/>
  <c r="C736" i="39"/>
  <c r="I694" i="39"/>
  <c r="J694" i="39"/>
  <c r="K694" i="39"/>
  <c r="H694" i="39"/>
  <c r="G694" i="39"/>
  <c r="F694" i="39"/>
  <c r="E694" i="39"/>
  <c r="D694" i="39"/>
  <c r="C694" i="39"/>
  <c r="E433" i="39"/>
  <c r="C433" i="39"/>
  <c r="I131" i="39"/>
  <c r="J131" i="39"/>
  <c r="K131" i="39"/>
  <c r="H131" i="39"/>
  <c r="G131" i="39"/>
  <c r="F131" i="39"/>
  <c r="E131" i="39"/>
  <c r="D131" i="39"/>
  <c r="C131" i="39"/>
  <c r="G104" i="40"/>
  <c r="F104" i="40"/>
  <c r="E104" i="40"/>
  <c r="D104" i="40"/>
  <c r="C104" i="40"/>
  <c r="P1371" i="36" l="1"/>
  <c r="P1375" i="36" l="1"/>
  <c r="P261" i="36" l="1"/>
  <c r="U1355" i="36" l="1"/>
  <c r="U1353" i="36" s="1"/>
  <c r="T1355" i="36"/>
  <c r="T1353" i="36" s="1"/>
  <c r="S1355" i="36"/>
  <c r="S1353" i="36" s="1"/>
  <c r="P1354" i="36" l="1"/>
  <c r="P1355" i="36" l="1"/>
  <c r="P1353" i="36" l="1"/>
  <c r="T1351" i="36" l="1"/>
  <c r="Q1355" i="36" l="1"/>
  <c r="Q1354" i="36"/>
  <c r="T1350" i="36"/>
  <c r="Q1353" i="36" l="1"/>
  <c r="M326" i="36" l="1"/>
  <c r="O564" i="36" l="1"/>
  <c r="N564" i="36"/>
  <c r="M564" i="36"/>
  <c r="F269" i="39" l="1"/>
  <c r="K269" i="39"/>
  <c r="U1150" i="36" l="1"/>
  <c r="T1150" i="36"/>
  <c r="S1150" i="36"/>
  <c r="R1150" i="36"/>
  <c r="Q1150" i="36"/>
  <c r="P1150" i="36"/>
  <c r="O1150" i="36"/>
  <c r="N1150" i="36"/>
  <c r="M1150" i="36"/>
  <c r="P1146" i="36"/>
  <c r="O1146" i="36"/>
  <c r="N1146" i="36"/>
  <c r="M1146" i="36"/>
  <c r="O1153" i="36" l="1"/>
  <c r="P1153" i="36"/>
  <c r="M1153" i="36"/>
  <c r="N1153" i="36"/>
  <c r="P1151" i="36"/>
  <c r="O1151" i="36"/>
  <c r="O1147" i="36"/>
  <c r="P1147" i="36"/>
  <c r="O1154" i="36" l="1"/>
  <c r="P1154" i="36"/>
  <c r="P1114" i="36" l="1"/>
  <c r="O1114" i="36"/>
  <c r="N1114" i="36"/>
  <c r="M1114" i="36"/>
  <c r="O1133" i="36"/>
  <c r="E53" i="42" s="1"/>
  <c r="N1133" i="36"/>
  <c r="D53" i="42" s="1"/>
  <c r="O420" i="36"/>
  <c r="N420" i="36"/>
  <c r="M420" i="36"/>
  <c r="M1121" i="36" l="1"/>
  <c r="N1121" i="36"/>
  <c r="N1139" i="36" s="1"/>
  <c r="O1121" i="36"/>
  <c r="O1139" i="36" s="1"/>
  <c r="P1121" i="36"/>
  <c r="O1115" i="36"/>
  <c r="P1115" i="36"/>
  <c r="O1122" i="36" l="1"/>
  <c r="P1122" i="36"/>
  <c r="F15" i="42"/>
  <c r="E15" i="42"/>
  <c r="D15" i="42"/>
  <c r="M1139" i="36"/>
  <c r="M1204" i="36" s="1"/>
  <c r="C15" i="42"/>
  <c r="N1204" i="36"/>
  <c r="O1204" i="36"/>
  <c r="E436" i="39"/>
  <c r="D436" i="39"/>
  <c r="C436" i="39"/>
  <c r="K268" i="39"/>
  <c r="I268" i="39"/>
  <c r="F268" i="39"/>
  <c r="E268" i="39"/>
  <c r="D268" i="39"/>
  <c r="C268" i="39"/>
  <c r="I264" i="39"/>
  <c r="J264" i="39"/>
  <c r="K264" i="39"/>
  <c r="H264" i="39"/>
  <c r="G264" i="39"/>
  <c r="F264" i="39"/>
  <c r="E264" i="39"/>
  <c r="D264" i="39"/>
  <c r="C264" i="39"/>
  <c r="I228" i="39"/>
  <c r="J228" i="39"/>
  <c r="K228" i="39"/>
  <c r="H228" i="39"/>
  <c r="G228" i="39"/>
  <c r="E228" i="39"/>
  <c r="D228" i="39"/>
  <c r="C228" i="39"/>
  <c r="E183" i="39"/>
  <c r="D183" i="39"/>
  <c r="C183" i="39"/>
  <c r="F173" i="39"/>
  <c r="E173" i="39"/>
  <c r="C173" i="39"/>
  <c r="O1297" i="36"/>
  <c r="N1297" i="36"/>
  <c r="M1297" i="36"/>
  <c r="M1182" i="36"/>
  <c r="O622" i="36" l="1"/>
  <c r="U1287" i="36" l="1"/>
  <c r="S1287" i="36"/>
  <c r="Q1133" i="36" l="1"/>
  <c r="R1133" i="36"/>
  <c r="S1288" i="36"/>
  <c r="H53" i="42" l="1"/>
  <c r="G53" i="42"/>
  <c r="N802" i="36" l="1"/>
  <c r="M802" i="36"/>
  <c r="M886" i="36"/>
  <c r="N886" i="36"/>
  <c r="O886" i="36"/>
  <c r="P886" i="36"/>
  <c r="Q886" i="36"/>
  <c r="R886" i="36"/>
  <c r="S886" i="36"/>
  <c r="T886" i="36"/>
  <c r="U886" i="36"/>
  <c r="M890" i="36"/>
  <c r="M897" i="36" s="1"/>
  <c r="N890" i="36"/>
  <c r="O890" i="36"/>
  <c r="O897" i="36" s="1"/>
  <c r="P890" i="36"/>
  <c r="Q890" i="36"/>
  <c r="Q897" i="36" s="1"/>
  <c r="R890" i="36"/>
  <c r="R897" i="36" s="1"/>
  <c r="S890" i="36"/>
  <c r="S897" i="36" s="1"/>
  <c r="T890" i="36"/>
  <c r="T897" i="36" s="1"/>
  <c r="U890" i="36"/>
  <c r="U897" i="36" s="1"/>
  <c r="M894" i="36"/>
  <c r="N894" i="36"/>
  <c r="O894" i="36"/>
  <c r="P894" i="36"/>
  <c r="Q894" i="36"/>
  <c r="R894" i="36"/>
  <c r="S894" i="36"/>
  <c r="T894" i="36"/>
  <c r="U894" i="36"/>
  <c r="M900" i="36"/>
  <c r="M901" i="36" s="1"/>
  <c r="N900" i="36"/>
  <c r="N901" i="36" s="1"/>
  <c r="O900" i="36"/>
  <c r="O901" i="36" s="1"/>
  <c r="P900" i="36"/>
  <c r="P901" i="36" s="1"/>
  <c r="Q900" i="36"/>
  <c r="Q901" i="36" s="1"/>
  <c r="R900" i="36"/>
  <c r="R901" i="36" s="1"/>
  <c r="S900" i="36"/>
  <c r="S901" i="36" s="1"/>
  <c r="T900" i="36"/>
  <c r="T901" i="36" s="1"/>
  <c r="U900" i="36"/>
  <c r="U901" i="36" s="1"/>
  <c r="M797" i="36"/>
  <c r="M868" i="36"/>
  <c r="G433" i="39"/>
  <c r="N1371" i="36"/>
  <c r="O608" i="36"/>
  <c r="J268" i="39"/>
  <c r="H268" i="39"/>
  <c r="G268" i="39"/>
  <c r="J173" i="39"/>
  <c r="I173" i="39"/>
  <c r="H173" i="39"/>
  <c r="Q1287" i="36" l="1"/>
  <c r="H433" i="39"/>
  <c r="Q1288" i="36"/>
  <c r="R1287" i="36"/>
  <c r="T1287" i="36"/>
  <c r="R1288" i="36"/>
  <c r="T1288" i="36"/>
  <c r="U1288" i="36"/>
  <c r="G173" i="39"/>
  <c r="Q366" i="36"/>
  <c r="I433" i="39"/>
  <c r="N797" i="36"/>
  <c r="D433" i="39"/>
  <c r="J433" i="39"/>
  <c r="K433" i="39"/>
  <c r="U802" i="36"/>
  <c r="K436" i="39"/>
  <c r="O895" i="36"/>
  <c r="P895" i="36"/>
  <c r="P887" i="36"/>
  <c r="O887" i="36"/>
  <c r="P897" i="36"/>
  <c r="P903" i="36" s="1"/>
  <c r="P905" i="36" s="1"/>
  <c r="P891" i="36"/>
  <c r="O891" i="36"/>
  <c r="U903" i="36"/>
  <c r="T903" i="36"/>
  <c r="N897" i="36"/>
  <c r="M903" i="36"/>
  <c r="R903" i="36"/>
  <c r="Q903" i="36"/>
  <c r="O903" i="36"/>
  <c r="O905" i="36" s="1"/>
  <c r="S903" i="36"/>
  <c r="N863" i="36"/>
  <c r="N871" i="36" s="1"/>
  <c r="O898" i="36" l="1"/>
  <c r="P898" i="36"/>
  <c r="Q905" i="36"/>
  <c r="R905" i="36" s="1"/>
  <c r="S905" i="36" s="1"/>
  <c r="T905" i="36" s="1"/>
  <c r="U905" i="36" s="1"/>
  <c r="N903" i="36"/>
  <c r="N905" i="36" s="1"/>
  <c r="H104" i="40" l="1"/>
  <c r="P1409" i="36"/>
  <c r="P1405" i="36"/>
  <c r="P1404" i="36"/>
  <c r="P1403" i="36"/>
  <c r="P1402" i="36"/>
  <c r="P1394" i="36"/>
  <c r="P1386" i="36"/>
  <c r="P1385" i="36" s="1"/>
  <c r="P1372" i="36"/>
  <c r="P1368" i="36"/>
  <c r="P1367" i="36" s="1"/>
  <c r="P1363" i="36"/>
  <c r="P1358" i="36"/>
  <c r="P1347" i="36"/>
  <c r="P1346" i="36"/>
  <c r="P1344" i="36"/>
  <c r="P1341" i="36"/>
  <c r="P1331" i="36"/>
  <c r="P1320" i="36"/>
  <c r="P1319" i="36"/>
  <c r="P1315" i="36"/>
  <c r="P1314" i="36"/>
  <c r="P1325" i="36" s="1"/>
  <c r="P1313" i="36"/>
  <c r="P1302" i="36"/>
  <c r="P1301" i="36"/>
  <c r="P1296" i="36"/>
  <c r="P1307" i="36" s="1"/>
  <c r="P1291" i="36"/>
  <c r="P1280" i="36"/>
  <c r="P1274" i="36"/>
  <c r="P1260" i="36"/>
  <c r="P1258" i="36"/>
  <c r="P1256" i="36"/>
  <c r="P1253" i="36"/>
  <c r="P1251" i="36"/>
  <c r="P1249" i="36"/>
  <c r="P1247" i="36"/>
  <c r="P1182" i="36"/>
  <c r="P1172" i="36"/>
  <c r="P1162" i="36"/>
  <c r="P1165" i="36" s="1"/>
  <c r="P1167" i="36" s="1"/>
  <c r="P1102" i="36"/>
  <c r="P1092" i="36"/>
  <c r="P1271" i="36"/>
  <c r="P925" i="36"/>
  <c r="P1365" i="36"/>
  <c r="F433" i="39"/>
  <c r="P1295" i="36"/>
  <c r="F436" i="39"/>
  <c r="P1383" i="36"/>
  <c r="P1382" i="36" s="1"/>
  <c r="P1399" i="36"/>
  <c r="P1408" i="36"/>
  <c r="P1364" i="36"/>
  <c r="P1378" i="36"/>
  <c r="P1373" i="36"/>
  <c r="P629" i="36"/>
  <c r="P618" i="36"/>
  <c r="P614" i="36"/>
  <c r="P550" i="36"/>
  <c r="F228" i="39"/>
  <c r="P1340" i="36"/>
  <c r="P1335" i="36"/>
  <c r="P1334" i="36" s="1"/>
  <c r="P366" i="36"/>
  <c r="P334" i="36"/>
  <c r="P309" i="36"/>
  <c r="P303" i="36"/>
  <c r="P291" i="36"/>
  <c r="P286" i="36"/>
  <c r="P262" i="36"/>
  <c r="P1265" i="36"/>
  <c r="P1264" i="36"/>
  <c r="O1409" i="36"/>
  <c r="O1405" i="36"/>
  <c r="O1404" i="36"/>
  <c r="O1403" i="36"/>
  <c r="O1402" i="36"/>
  <c r="O1394" i="36"/>
  <c r="O1386" i="36"/>
  <c r="O1385" i="36" s="1"/>
  <c r="O1372" i="36"/>
  <c r="O1368" i="36"/>
  <c r="O1367" i="36" s="1"/>
  <c r="O1363" i="36"/>
  <c r="O1358" i="36"/>
  <c r="O1347" i="36"/>
  <c r="O1346" i="36"/>
  <c r="O1344" i="36"/>
  <c r="O1341" i="36"/>
  <c r="O1331" i="36"/>
  <c r="O1320" i="36"/>
  <c r="O1319" i="36"/>
  <c r="O1315" i="36"/>
  <c r="O1314" i="36"/>
  <c r="O1325" i="36" s="1"/>
  <c r="O1313" i="36"/>
  <c r="O1302" i="36"/>
  <c r="O1301" i="36"/>
  <c r="O1296" i="36"/>
  <c r="O1307" i="36" s="1"/>
  <c r="O1291" i="36"/>
  <c r="O1280" i="36"/>
  <c r="O1274" i="36"/>
  <c r="O1260" i="36"/>
  <c r="O1258" i="36"/>
  <c r="O1256" i="36"/>
  <c r="O1253" i="36"/>
  <c r="O1251" i="36"/>
  <c r="O1249" i="36"/>
  <c r="O1247" i="36"/>
  <c r="O1182" i="36"/>
  <c r="O1172" i="36"/>
  <c r="O1162" i="36"/>
  <c r="O1165" i="36" s="1"/>
  <c r="O1102" i="36"/>
  <c r="O1092" i="36"/>
  <c r="O1271" i="36"/>
  <c r="O1398" i="36"/>
  <c r="O1365" i="36"/>
  <c r="O1379" i="36"/>
  <c r="O1295" i="36"/>
  <c r="O1383" i="36"/>
  <c r="O1382" i="36" s="1"/>
  <c r="O1399" i="36"/>
  <c r="O1408" i="36"/>
  <c r="O1364" i="36"/>
  <c r="O1360" i="36"/>
  <c r="O1373" i="36"/>
  <c r="O629" i="36"/>
  <c r="O618" i="36"/>
  <c r="O614" i="36"/>
  <c r="O550" i="36"/>
  <c r="O770" i="36"/>
  <c r="O777" i="36" s="1"/>
  <c r="O443" i="36"/>
  <c r="O1340" i="36"/>
  <c r="O1345" i="36"/>
  <c r="O1335" i="36"/>
  <c r="O1334" i="36" s="1"/>
  <c r="O366" i="36"/>
  <c r="O429" i="36" s="1"/>
  <c r="O334" i="36"/>
  <c r="O309" i="36"/>
  <c r="O303" i="36"/>
  <c r="O291" i="36"/>
  <c r="O286" i="36"/>
  <c r="N1409" i="36"/>
  <c r="N1408" i="36"/>
  <c r="N1405" i="36"/>
  <c r="N1404" i="36"/>
  <c r="N1403" i="36"/>
  <c r="N1402" i="36"/>
  <c r="N1398" i="36"/>
  <c r="N1393" i="36"/>
  <c r="N1389" i="36"/>
  <c r="N1388" i="36" s="1"/>
  <c r="N1383" i="36"/>
  <c r="N1382" i="36" s="1"/>
  <c r="N1378" i="36"/>
  <c r="N1373" i="36"/>
  <c r="N1372" i="36"/>
  <c r="N1368" i="36"/>
  <c r="N1367" i="36" s="1"/>
  <c r="N1365" i="36"/>
  <c r="N1364" i="36"/>
  <c r="N1363" i="36"/>
  <c r="N1359" i="36"/>
  <c r="N1358" i="36"/>
  <c r="N1347" i="36"/>
  <c r="N1345" i="36"/>
  <c r="N1344" i="36"/>
  <c r="N1341" i="36"/>
  <c r="N1340" i="36"/>
  <c r="N1335" i="36"/>
  <c r="N1334" i="36" s="1"/>
  <c r="N1320" i="36"/>
  <c r="N1319" i="36"/>
  <c r="N1315" i="36"/>
  <c r="N1314" i="36"/>
  <c r="N1325" i="36" s="1"/>
  <c r="N1313" i="36"/>
  <c r="N1302" i="36"/>
  <c r="N1301" i="36"/>
  <c r="N1296" i="36"/>
  <c r="N1307" i="36" s="1"/>
  <c r="N1295" i="36"/>
  <c r="N1280" i="36"/>
  <c r="N1277" i="36"/>
  <c r="N1274" i="36"/>
  <c r="N1271" i="36"/>
  <c r="N1270" i="36"/>
  <c r="N1265" i="36"/>
  <c r="N1264" i="36"/>
  <c r="N1247" i="36"/>
  <c r="N1182" i="36"/>
  <c r="N1172" i="36"/>
  <c r="N1162" i="36"/>
  <c r="N1165" i="36" s="1"/>
  <c r="N1102" i="36"/>
  <c r="N1092" i="36"/>
  <c r="N1024" i="36"/>
  <c r="N1260" i="36"/>
  <c r="N1258" i="36"/>
  <c r="N1256" i="36"/>
  <c r="N1020" i="36"/>
  <c r="N925" i="36"/>
  <c r="N998" i="36" s="1"/>
  <c r="N1000" i="36" s="1"/>
  <c r="N921" i="36"/>
  <c r="N1386" i="36"/>
  <c r="N1385" i="36" s="1"/>
  <c r="N1379" i="36"/>
  <c r="N805" i="36"/>
  <c r="N1399" i="36"/>
  <c r="N1375" i="36"/>
  <c r="N1360" i="36"/>
  <c r="N629" i="36"/>
  <c r="N618" i="36"/>
  <c r="N614" i="36"/>
  <c r="N587" i="36"/>
  <c r="N575" i="36"/>
  <c r="N1394" i="36"/>
  <c r="N550" i="36"/>
  <c r="N770" i="36"/>
  <c r="N1332" i="36"/>
  <c r="N1291" i="36"/>
  <c r="N309" i="36"/>
  <c r="N303" i="36"/>
  <c r="N291" i="36"/>
  <c r="N286" i="36"/>
  <c r="N220" i="36"/>
  <c r="M1409" i="36"/>
  <c r="M1408" i="36"/>
  <c r="M1405" i="36"/>
  <c r="M1404" i="36"/>
  <c r="M1403" i="36"/>
  <c r="M1402" i="36"/>
  <c r="M1399" i="36"/>
  <c r="M1398" i="36"/>
  <c r="M1394" i="36"/>
  <c r="M1393" i="36"/>
  <c r="M1389" i="36"/>
  <c r="M1386" i="36"/>
  <c r="M1383" i="36"/>
  <c r="M1380" i="36"/>
  <c r="M1379" i="36"/>
  <c r="M1378" i="36"/>
  <c r="M1373" i="36"/>
  <c r="M1372" i="36"/>
  <c r="M1368" i="36"/>
  <c r="M1365" i="36"/>
  <c r="M1364" i="36"/>
  <c r="M1363" i="36"/>
  <c r="M1360" i="36"/>
  <c r="M1359" i="36"/>
  <c r="M1358" i="36"/>
  <c r="M1348" i="36"/>
  <c r="M1347" i="36"/>
  <c r="M1346" i="36"/>
  <c r="M1345" i="36"/>
  <c r="M1344" i="36"/>
  <c r="M1341" i="36"/>
  <c r="M1340" i="36"/>
  <c r="M1335" i="36"/>
  <c r="M1332" i="36"/>
  <c r="M1331" i="36"/>
  <c r="M1320" i="36"/>
  <c r="M1319" i="36"/>
  <c r="M1315" i="36"/>
  <c r="M1314" i="36"/>
  <c r="M1325" i="36" s="1"/>
  <c r="M1313" i="36"/>
  <c r="M1302" i="36"/>
  <c r="M1301" i="36"/>
  <c r="M1296" i="36"/>
  <c r="M1307" i="36" s="1"/>
  <c r="M1291" i="36"/>
  <c r="M1280" i="36"/>
  <c r="M1281" i="36" s="1"/>
  <c r="M1277" i="36"/>
  <c r="M1278" i="36" s="1"/>
  <c r="M1274" i="36"/>
  <c r="M1275" i="36" s="1"/>
  <c r="M1271" i="36"/>
  <c r="M1270" i="36"/>
  <c r="M1265" i="36"/>
  <c r="M1264" i="36"/>
  <c r="M1260" i="36"/>
  <c r="M1258" i="36"/>
  <c r="M1256" i="36"/>
  <c r="M1253" i="36"/>
  <c r="M1251" i="36"/>
  <c r="M1249" i="36"/>
  <c r="M1247" i="36"/>
  <c r="M1245" i="36"/>
  <c r="M1239" i="36"/>
  <c r="M1238" i="36"/>
  <c r="M1225" i="36"/>
  <c r="M1224" i="36"/>
  <c r="M1221" i="36"/>
  <c r="M1220" i="36"/>
  <c r="M1219" i="36"/>
  <c r="M1218" i="36"/>
  <c r="M1217" i="36"/>
  <c r="M1216" i="36"/>
  <c r="M1215" i="36"/>
  <c r="M1214" i="36"/>
  <c r="M1213" i="36"/>
  <c r="M1212" i="36"/>
  <c r="M1211" i="36"/>
  <c r="M1172" i="36"/>
  <c r="M1162" i="36"/>
  <c r="M1165" i="36" s="1"/>
  <c r="M1102" i="36"/>
  <c r="M1092" i="36"/>
  <c r="M1075" i="36"/>
  <c r="M1077" i="36" s="1"/>
  <c r="M1072" i="36"/>
  <c r="M1082" i="36" s="1"/>
  <c r="M1024" i="36"/>
  <c r="M1020" i="36"/>
  <c r="M1004" i="36"/>
  <c r="M992" i="36"/>
  <c r="M957" i="36"/>
  <c r="M925" i="36"/>
  <c r="M998" i="36" s="1"/>
  <c r="M1000" i="36" s="1"/>
  <c r="M921" i="36"/>
  <c r="M875" i="36"/>
  <c r="M874" i="36"/>
  <c r="M770" i="36"/>
  <c r="M777" i="36" s="1"/>
  <c r="M766" i="36"/>
  <c r="M665" i="36"/>
  <c r="M776" i="36" s="1"/>
  <c r="M654" i="36"/>
  <c r="M629" i="36"/>
  <c r="M618" i="36"/>
  <c r="M614" i="36"/>
  <c r="M587" i="36"/>
  <c r="M575" i="36"/>
  <c r="M558" i="36"/>
  <c r="M550" i="36"/>
  <c r="M535" i="36"/>
  <c r="M593" i="36" s="1"/>
  <c r="M594" i="36" s="1"/>
  <c r="M527" i="36"/>
  <c r="M491" i="36"/>
  <c r="M452" i="36"/>
  <c r="M494" i="36" s="1"/>
  <c r="M443" i="36"/>
  <c r="M430" i="36"/>
  <c r="M416" i="36"/>
  <c r="M366" i="36"/>
  <c r="M429" i="36" s="1"/>
  <c r="M360" i="36"/>
  <c r="M334" i="36"/>
  <c r="M309" i="36"/>
  <c r="M315" i="36" s="1"/>
  <c r="M303" i="36"/>
  <c r="M291" i="36"/>
  <c r="M286" i="36"/>
  <c r="M257" i="36"/>
  <c r="M220" i="36"/>
  <c r="M213" i="36"/>
  <c r="M179" i="36"/>
  <c r="M149" i="36"/>
  <c r="M104" i="36"/>
  <c r="M81" i="36"/>
  <c r="M51" i="36"/>
  <c r="M1367" i="36" l="1"/>
  <c r="M1334" i="36"/>
  <c r="M1382" i="36"/>
  <c r="M1385" i="36"/>
  <c r="M1388" i="36"/>
  <c r="P1267" i="36"/>
  <c r="M863" i="36"/>
  <c r="M881" i="36" s="1"/>
  <c r="M1295" i="36"/>
  <c r="P587" i="36"/>
  <c r="P588" i="36" s="1"/>
  <c r="M1343" i="36"/>
  <c r="P1287" i="36"/>
  <c r="N1275" i="36"/>
  <c r="P1275" i="36"/>
  <c r="N1278" i="36"/>
  <c r="P1281" i="36"/>
  <c r="N1281" i="36"/>
  <c r="P1288" i="36"/>
  <c r="P1137" i="36"/>
  <c r="P770" i="36"/>
  <c r="O771" i="36" s="1"/>
  <c r="N1348" i="36"/>
  <c r="P564" i="36"/>
  <c r="P1133" i="36"/>
  <c r="F53" i="42" s="1"/>
  <c r="N366" i="36"/>
  <c r="N429" i="36" s="1"/>
  <c r="D173" i="39"/>
  <c r="P1297" i="36"/>
  <c r="P1308" i="36" s="1"/>
  <c r="C64" i="42"/>
  <c r="C9" i="42"/>
  <c r="O287" i="36"/>
  <c r="P292" i="36"/>
  <c r="O292" i="36"/>
  <c r="P551" i="36"/>
  <c r="O551" i="36"/>
  <c r="P310" i="36"/>
  <c r="O310" i="36"/>
  <c r="O335" i="36"/>
  <c r="P335" i="36"/>
  <c r="P998" i="36"/>
  <c r="P1000" i="36" s="1"/>
  <c r="P367" i="36"/>
  <c r="O367" i="36"/>
  <c r="O1173" i="36"/>
  <c r="P1173" i="36"/>
  <c r="O1183" i="36"/>
  <c r="P1183" i="36"/>
  <c r="P615" i="36"/>
  <c r="O615" i="36"/>
  <c r="O619" i="36"/>
  <c r="P619" i="36"/>
  <c r="O630" i="36"/>
  <c r="P630" i="36"/>
  <c r="P1348" i="36"/>
  <c r="P1163" i="36"/>
  <c r="O1163" i="36"/>
  <c r="O1103" i="36"/>
  <c r="P1103" i="36"/>
  <c r="P1093" i="36"/>
  <c r="O1093" i="36"/>
  <c r="P304" i="36"/>
  <c r="O304" i="36"/>
  <c r="P287" i="36"/>
  <c r="P1359" i="36"/>
  <c r="P1360" i="36"/>
  <c r="P802" i="36"/>
  <c r="P874" i="36" s="1"/>
  <c r="O802" i="36"/>
  <c r="N868" i="36"/>
  <c r="N875" i="36" s="1"/>
  <c r="O868" i="36"/>
  <c r="O875" i="36" s="1"/>
  <c r="M590" i="36"/>
  <c r="M596" i="36" s="1"/>
  <c r="P1393" i="36"/>
  <c r="P1392" i="36" s="1"/>
  <c r="M423" i="36"/>
  <c r="M426" i="36"/>
  <c r="P429" i="36"/>
  <c r="M273" i="36"/>
  <c r="M274" i="36" s="1"/>
  <c r="N1306" i="36"/>
  <c r="N326" i="36"/>
  <c r="O1303" i="36"/>
  <c r="N1407" i="36"/>
  <c r="P264" i="36"/>
  <c r="P1326" i="36"/>
  <c r="P1407" i="36"/>
  <c r="M1377" i="36"/>
  <c r="P1185" i="36"/>
  <c r="P1339" i="36"/>
  <c r="N1308" i="36"/>
  <c r="M1324" i="36"/>
  <c r="M1105" i="36"/>
  <c r="M1233" i="36" s="1"/>
  <c r="M495" i="36"/>
  <c r="N1267" i="36"/>
  <c r="M338" i="36"/>
  <c r="M1195" i="36" s="1"/>
  <c r="N621" i="36"/>
  <c r="N632" i="36" s="1"/>
  <c r="N1218" i="36" s="1"/>
  <c r="O1407" i="36"/>
  <c r="O1316" i="36"/>
  <c r="M294" i="36"/>
  <c r="M1193" i="36" s="1"/>
  <c r="N1392" i="36"/>
  <c r="M805" i="36"/>
  <c r="M1407" i="36"/>
  <c r="M312" i="36"/>
  <c r="M1194" i="36" s="1"/>
  <c r="O1308" i="36"/>
  <c r="M1286" i="36"/>
  <c r="P312" i="36"/>
  <c r="M621" i="36"/>
  <c r="M632" i="36" s="1"/>
  <c r="M1199" i="36" s="1"/>
  <c r="M1308" i="36"/>
  <c r="O326" i="36"/>
  <c r="O338" i="36" s="1"/>
  <c r="O1214" i="36" s="1"/>
  <c r="M1205" i="36"/>
  <c r="M1330" i="36"/>
  <c r="N1303" i="36"/>
  <c r="O621" i="36"/>
  <c r="O632" i="36" s="1"/>
  <c r="O1218" i="36" s="1"/>
  <c r="M995" i="36"/>
  <c r="M1002" i="36" s="1"/>
  <c r="M1203" i="36" s="1"/>
  <c r="O1359" i="36"/>
  <c r="O1357" i="36" s="1"/>
  <c r="O1221" i="36"/>
  <c r="N1326" i="36"/>
  <c r="O535" i="36"/>
  <c r="O1348" i="36"/>
  <c r="O1343" i="36" s="1"/>
  <c r="M1339" i="36"/>
  <c r="N81" i="36"/>
  <c r="N1272" i="36"/>
  <c r="N1321" i="36"/>
  <c r="O1185" i="36"/>
  <c r="O1225" i="36" s="1"/>
  <c r="P326" i="36"/>
  <c r="O1326" i="36"/>
  <c r="N535" i="36"/>
  <c r="N1105" i="36"/>
  <c r="N1339" i="36"/>
  <c r="O575" i="36"/>
  <c r="O1321" i="36"/>
  <c r="P263" i="36"/>
  <c r="O312" i="36"/>
  <c r="P220" i="36"/>
  <c r="P1303" i="36"/>
  <c r="N1357" i="36"/>
  <c r="M455" i="36"/>
  <c r="M1241" i="36"/>
  <c r="M1267" i="36"/>
  <c r="M1268" i="36" s="1"/>
  <c r="O104" i="36"/>
  <c r="O1339" i="36"/>
  <c r="N257" i="36"/>
  <c r="O1105" i="36"/>
  <c r="O1233" i="36" s="1"/>
  <c r="P1401" i="36"/>
  <c r="M1397" i="36"/>
  <c r="N654" i="36"/>
  <c r="O81" i="36"/>
  <c r="N1221" i="36"/>
  <c r="O257" i="36"/>
  <c r="P575" i="36"/>
  <c r="N1185" i="36"/>
  <c r="O1072" i="36"/>
  <c r="O1380" i="36"/>
  <c r="P1398" i="36"/>
  <c r="P1397" i="36" s="1"/>
  <c r="N1346" i="36"/>
  <c r="P1321" i="36"/>
  <c r="N1072" i="36"/>
  <c r="O925" i="36"/>
  <c r="O998" i="36" s="1"/>
  <c r="O1000" i="36" s="1"/>
  <c r="O1401" i="36"/>
  <c r="P621" i="36"/>
  <c r="O294" i="36"/>
  <c r="O1193" i="36" s="1"/>
  <c r="N312" i="36"/>
  <c r="N1316" i="36"/>
  <c r="N1362" i="36"/>
  <c r="P1390" i="36"/>
  <c r="M1362" i="36"/>
  <c r="M1357" i="36"/>
  <c r="M928" i="36"/>
  <c r="N992" i="36"/>
  <c r="M1272" i="36"/>
  <c r="M1392" i="36"/>
  <c r="N452" i="36"/>
  <c r="N494" i="36" s="1"/>
  <c r="N495" i="36" s="1"/>
  <c r="P1221" i="36"/>
  <c r="P1024" i="36"/>
  <c r="P1075" i="36"/>
  <c r="P1077" i="36" s="1"/>
  <c r="P265" i="36"/>
  <c r="N1380" i="36"/>
  <c r="N1377" i="36" s="1"/>
  <c r="M538" i="36"/>
  <c r="O1020" i="36"/>
  <c r="P294" i="36"/>
  <c r="P296" i="36" s="1"/>
  <c r="P797" i="36"/>
  <c r="P1270" i="36"/>
  <c r="P1272" i="36" s="1"/>
  <c r="N527" i="36"/>
  <c r="N957" i="36"/>
  <c r="P1105" i="36"/>
  <c r="P1233" i="36" s="1"/>
  <c r="P1332" i="36"/>
  <c r="P1330" i="36" s="1"/>
  <c r="M773" i="36"/>
  <c r="M1401" i="36"/>
  <c r="N360" i="36"/>
  <c r="M1316" i="36"/>
  <c r="O1324" i="36"/>
  <c r="P535" i="36"/>
  <c r="M783" i="36"/>
  <c r="N149" i="36"/>
  <c r="P1277" i="36"/>
  <c r="P1278" i="36" s="1"/>
  <c r="M1326" i="36"/>
  <c r="N1286" i="36"/>
  <c r="O1378" i="36"/>
  <c r="N1324" i="36"/>
  <c r="O1397" i="36"/>
  <c r="P558" i="36"/>
  <c r="P921" i="36"/>
  <c r="P928" i="36" s="1"/>
  <c r="N179" i="36"/>
  <c r="N1401" i="36"/>
  <c r="O558" i="36"/>
  <c r="M1222" i="36"/>
  <c r="M1227" i="36" s="1"/>
  <c r="N1253" i="36"/>
  <c r="N294" i="36"/>
  <c r="N1249" i="36"/>
  <c r="N416" i="36"/>
  <c r="O1390" i="36"/>
  <c r="P1245" i="36"/>
  <c r="P1020" i="36"/>
  <c r="P1316" i="36"/>
  <c r="M1185" i="36"/>
  <c r="M1206" i="36" s="1"/>
  <c r="N1370" i="36"/>
  <c r="O220" i="36"/>
  <c r="M668" i="36"/>
  <c r="N104" i="36"/>
  <c r="N213" i="36"/>
  <c r="N491" i="36"/>
  <c r="O1393" i="36"/>
  <c r="O1392" i="36" s="1"/>
  <c r="P81" i="36"/>
  <c r="P1380" i="36"/>
  <c r="M778" i="36"/>
  <c r="M780" i="36" s="1"/>
  <c r="M1200" i="36" s="1"/>
  <c r="M1370" i="36"/>
  <c r="N1245" i="36"/>
  <c r="O1370" i="36"/>
  <c r="P104" i="36"/>
  <c r="P1362" i="36"/>
  <c r="M1303" i="36"/>
  <c r="N766" i="36"/>
  <c r="N773" i="36" s="1"/>
  <c r="O1245" i="36"/>
  <c r="P51" i="36"/>
  <c r="P1370" i="36"/>
  <c r="P452" i="36"/>
  <c r="P1306" i="36"/>
  <c r="P1072" i="36"/>
  <c r="P1345" i="36"/>
  <c r="P260" i="36"/>
  <c r="P416" i="36"/>
  <c r="P1389" i="36"/>
  <c r="P1324" i="36"/>
  <c r="P1379" i="36"/>
  <c r="O1024" i="36"/>
  <c r="O1075" i="36"/>
  <c r="O1077" i="36" s="1"/>
  <c r="O1306" i="36"/>
  <c r="O1265" i="36"/>
  <c r="O1332" i="36"/>
  <c r="O1330" i="36" s="1"/>
  <c r="O416" i="36"/>
  <c r="O452" i="36"/>
  <c r="O494" i="36" s="1"/>
  <c r="O495" i="36" s="1"/>
  <c r="O51" i="36"/>
  <c r="O1362" i="36"/>
  <c r="O1277" i="36"/>
  <c r="O921" i="36"/>
  <c r="O1264" i="36"/>
  <c r="O1389" i="36"/>
  <c r="O1270" i="36"/>
  <c r="O1272" i="36" s="1"/>
  <c r="O797" i="36"/>
  <c r="N1027" i="36"/>
  <c r="N874" i="36"/>
  <c r="N777" i="36"/>
  <c r="N1397" i="36"/>
  <c r="N928" i="36"/>
  <c r="N1298" i="36"/>
  <c r="N558" i="36"/>
  <c r="N1331" i="36"/>
  <c r="N1330" i="36" s="1"/>
  <c r="N51" i="36"/>
  <c r="N1075" i="36"/>
  <c r="N1077" i="36" s="1"/>
  <c r="N334" i="36"/>
  <c r="N1251" i="36"/>
  <c r="M431" i="36"/>
  <c r="M876" i="36"/>
  <c r="M1202" i="36"/>
  <c r="M1079" i="36"/>
  <c r="M223" i="36"/>
  <c r="M369" i="36"/>
  <c r="M1027" i="36"/>
  <c r="M1084" i="36"/>
  <c r="M1321" i="36"/>
  <c r="M871" i="36" l="1"/>
  <c r="M878" i="36"/>
  <c r="M1201" i="36" s="1"/>
  <c r="N1268" i="36"/>
  <c r="O1267" i="36"/>
  <c r="O1283" i="36" s="1"/>
  <c r="P1268" i="36"/>
  <c r="F169" i="40"/>
  <c r="P777" i="36"/>
  <c r="P771" i="36"/>
  <c r="P602" i="36"/>
  <c r="P267" i="36"/>
  <c r="P1139" i="36"/>
  <c r="P1134" i="36"/>
  <c r="O1134" i="36"/>
  <c r="P1194" i="36"/>
  <c r="P314" i="36"/>
  <c r="P315" i="36" s="1"/>
  <c r="P1206" i="36"/>
  <c r="P1187" i="36"/>
  <c r="N1343" i="36"/>
  <c r="P360" i="36"/>
  <c r="P369" i="36" s="1"/>
  <c r="N369" i="36"/>
  <c r="F183" i="39"/>
  <c r="P420" i="36"/>
  <c r="N665" i="36"/>
  <c r="N668" i="36" s="1"/>
  <c r="P443" i="36"/>
  <c r="P455" i="36" s="1"/>
  <c r="D9" i="42"/>
  <c r="E9" i="42"/>
  <c r="F9" i="42"/>
  <c r="D64" i="42"/>
  <c r="P1224" i="36"/>
  <c r="P1357" i="36"/>
  <c r="P559" i="36"/>
  <c r="O559" i="36"/>
  <c r="O576" i="36"/>
  <c r="P576" i="36"/>
  <c r="O926" i="36"/>
  <c r="P926" i="36"/>
  <c r="O588" i="36"/>
  <c r="P1343" i="36"/>
  <c r="P593" i="36"/>
  <c r="P594" i="36" s="1"/>
  <c r="O536" i="36"/>
  <c r="P536" i="36"/>
  <c r="P453" i="36"/>
  <c r="O453" i="36"/>
  <c r="P417" i="36"/>
  <c r="O417" i="36"/>
  <c r="P1073" i="36"/>
  <c r="O1073" i="36"/>
  <c r="P1025" i="36"/>
  <c r="O1025" i="36"/>
  <c r="P1021" i="36"/>
  <c r="O1021" i="36"/>
  <c r="P922" i="36"/>
  <c r="O922" i="36"/>
  <c r="O874" i="36"/>
  <c r="O876" i="36" s="1"/>
  <c r="P803" i="36"/>
  <c r="O803" i="36"/>
  <c r="P798" i="36"/>
  <c r="O798" i="36"/>
  <c r="P338" i="36"/>
  <c r="O327" i="36"/>
  <c r="P327" i="36"/>
  <c r="P105" i="36"/>
  <c r="O105" i="36"/>
  <c r="P632" i="36"/>
  <c r="P1199" i="36" s="1"/>
  <c r="P622" i="36"/>
  <c r="N1206" i="36"/>
  <c r="N1107" i="36"/>
  <c r="O52" i="36"/>
  <c r="P52" i="36"/>
  <c r="O221" i="36"/>
  <c r="P221" i="36"/>
  <c r="P82" i="36"/>
  <c r="O82" i="36"/>
  <c r="P1193" i="36"/>
  <c r="P805" i="36"/>
  <c r="N876" i="36"/>
  <c r="N878" i="36" s="1"/>
  <c r="P868" i="36"/>
  <c r="P257" i="36"/>
  <c r="M497" i="36"/>
  <c r="M1197" i="36" s="1"/>
  <c r="O593" i="36"/>
  <c r="O594" i="36" s="1"/>
  <c r="P494" i="36"/>
  <c r="P495" i="36" s="1"/>
  <c r="N1309" i="36"/>
  <c r="N1193" i="36"/>
  <c r="N1194" i="36"/>
  <c r="N223" i="36"/>
  <c r="P1327" i="36"/>
  <c r="M1283" i="36"/>
  <c r="M1284" i="36" s="1"/>
  <c r="O360" i="36"/>
  <c r="O369" i="36" s="1"/>
  <c r="N593" i="36"/>
  <c r="N594" i="36" s="1"/>
  <c r="N1233" i="36"/>
  <c r="N1202" i="36"/>
  <c r="O1202" i="36"/>
  <c r="M1005" i="36"/>
  <c r="O1388" i="36"/>
  <c r="O1286" i="36"/>
  <c r="N1283" i="36"/>
  <c r="P1309" i="36"/>
  <c r="N1327" i="36"/>
  <c r="O1206" i="36"/>
  <c r="O665" i="36"/>
  <c r="M1327" i="36"/>
  <c r="O1377" i="36"/>
  <c r="O1199" i="36"/>
  <c r="P1298" i="36"/>
  <c r="N1199" i="36"/>
  <c r="P654" i="36"/>
  <c r="N1079" i="36"/>
  <c r="O1298" i="36"/>
  <c r="O1309" i="36"/>
  <c r="P1388" i="36"/>
  <c r="N538" i="36"/>
  <c r="O1194" i="36"/>
  <c r="N1205" i="36"/>
  <c r="O1195" i="36"/>
  <c r="O1239" i="36"/>
  <c r="N443" i="36"/>
  <c r="N497" i="36" s="1"/>
  <c r="O1327" i="36"/>
  <c r="N995" i="36"/>
  <c r="O654" i="36"/>
  <c r="P1079" i="36"/>
  <c r="P1081" i="36" s="1"/>
  <c r="O1079" i="36"/>
  <c r="O1232" i="36" s="1"/>
  <c r="O1235" i="36" s="1"/>
  <c r="P1286" i="36"/>
  <c r="P1027" i="36"/>
  <c r="O1205" i="36"/>
  <c r="P1283" i="36"/>
  <c r="N426" i="36"/>
  <c r="O590" i="36"/>
  <c r="O1027" i="36"/>
  <c r="P1205" i="36"/>
  <c r="N338" i="36"/>
  <c r="P1202" i="36"/>
  <c r="P1377" i="36"/>
  <c r="M433" i="36"/>
  <c r="M1196" i="36" s="1"/>
  <c r="P426" i="36"/>
  <c r="P665" i="36"/>
  <c r="O426" i="36"/>
  <c r="O455" i="36"/>
  <c r="O928" i="36"/>
  <c r="O1224" i="36"/>
  <c r="O805" i="36"/>
  <c r="O315" i="36"/>
  <c r="O1213" i="36"/>
  <c r="N430" i="36"/>
  <c r="N431" i="36" s="1"/>
  <c r="N590" i="36"/>
  <c r="N1224" i="36"/>
  <c r="N423" i="36"/>
  <c r="M1198" i="36"/>
  <c r="M1298" i="36"/>
  <c r="M1306" i="36"/>
  <c r="M1309" i="36" s="1"/>
  <c r="M270" i="36"/>
  <c r="M1232" i="36"/>
  <c r="M1235" i="36" s="1"/>
  <c r="P1284" i="36" l="1"/>
  <c r="N1284" i="36"/>
  <c r="P340" i="36"/>
  <c r="P1214" i="36" s="1"/>
  <c r="P1195" i="36"/>
  <c r="P1141" i="36"/>
  <c r="P1204" i="36"/>
  <c r="P1107" i="36"/>
  <c r="P1239" i="36" s="1"/>
  <c r="N776" i="36"/>
  <c r="N778" i="36" s="1"/>
  <c r="N780" i="36" s="1"/>
  <c r="N783" i="36" s="1"/>
  <c r="O444" i="36"/>
  <c r="P444" i="36"/>
  <c r="P875" i="36"/>
  <c r="P876" i="36" s="1"/>
  <c r="P869" i="36"/>
  <c r="O869" i="36"/>
  <c r="P423" i="36"/>
  <c r="O421" i="36"/>
  <c r="P421" i="36"/>
  <c r="O565" i="36"/>
  <c r="P565" i="36"/>
  <c r="P634" i="36"/>
  <c r="P1218" i="36" s="1"/>
  <c r="P427" i="36"/>
  <c r="O427" i="36"/>
  <c r="P456" i="36"/>
  <c r="O456" i="36"/>
  <c r="P258" i="36"/>
  <c r="O258" i="36"/>
  <c r="O1028" i="36"/>
  <c r="P1028" i="36"/>
  <c r="O929" i="36"/>
  <c r="P929" i="36"/>
  <c r="P806" i="36"/>
  <c r="O806" i="36"/>
  <c r="O776" i="36"/>
  <c r="O778" i="36" s="1"/>
  <c r="P666" i="36"/>
  <c r="O666" i="36"/>
  <c r="P655" i="36"/>
  <c r="O655" i="36"/>
  <c r="N1225" i="36"/>
  <c r="O361" i="36"/>
  <c r="P361" i="36"/>
  <c r="N1239" i="36"/>
  <c r="P268" i="36"/>
  <c r="O268" i="36"/>
  <c r="P776" i="36"/>
  <c r="P778" i="36" s="1"/>
  <c r="N270" i="36"/>
  <c r="N1212" i="36"/>
  <c r="P590" i="36"/>
  <c r="P430" i="36"/>
  <c r="P431" i="36" s="1"/>
  <c r="P433" i="36" s="1"/>
  <c r="P435" i="36" s="1"/>
  <c r="O430" i="36"/>
  <c r="O431" i="36" s="1"/>
  <c r="O433" i="36" s="1"/>
  <c r="O423" i="36"/>
  <c r="N1213" i="36"/>
  <c r="O273" i="36"/>
  <c r="O274" i="36" s="1"/>
  <c r="O1212" i="36"/>
  <c r="O668" i="36"/>
  <c r="N1002" i="36"/>
  <c r="P1213" i="36"/>
  <c r="N1232" i="36"/>
  <c r="N1235" i="36" s="1"/>
  <c r="N315" i="36"/>
  <c r="N433" i="36"/>
  <c r="P1212" i="36"/>
  <c r="O1238" i="36"/>
  <c r="O1241" i="36" s="1"/>
  <c r="N1195" i="36"/>
  <c r="P1232" i="36"/>
  <c r="P1235" i="36" s="1"/>
  <c r="P273" i="36"/>
  <c r="P274" i="36" s="1"/>
  <c r="P668" i="36"/>
  <c r="N596" i="36"/>
  <c r="N1082" i="36"/>
  <c r="N1238" i="36"/>
  <c r="N1084" i="36"/>
  <c r="N273" i="36"/>
  <c r="N274" i="36" s="1"/>
  <c r="N455" i="36"/>
  <c r="M279" i="36"/>
  <c r="M276" i="36"/>
  <c r="U1341" i="36"/>
  <c r="T1341" i="36"/>
  <c r="S1341" i="36"/>
  <c r="Q1341" i="36"/>
  <c r="U1340" i="36"/>
  <c r="T1340" i="36"/>
  <c r="S1340" i="36"/>
  <c r="U1409" i="36"/>
  <c r="T1409" i="36"/>
  <c r="S1409" i="36"/>
  <c r="R1409" i="36"/>
  <c r="Q1409" i="36"/>
  <c r="P1223" i="36" l="1"/>
  <c r="N1200" i="36"/>
  <c r="N1219" i="36"/>
  <c r="N1241" i="36"/>
  <c r="P1225" i="36"/>
  <c r="O591" i="36"/>
  <c r="P591" i="36"/>
  <c r="P424" i="36"/>
  <c r="O424" i="36"/>
  <c r="P1196" i="36"/>
  <c r="P669" i="36"/>
  <c r="O669" i="36"/>
  <c r="N1005" i="36"/>
  <c r="N276" i="36"/>
  <c r="N1196" i="36"/>
  <c r="N1214" i="36"/>
  <c r="O1196" i="36"/>
  <c r="N1203" i="36"/>
  <c r="P1082" i="36"/>
  <c r="P1238" i="36"/>
  <c r="P1241" i="36" s="1"/>
  <c r="P1084" i="36"/>
  <c r="O1084" i="36"/>
  <c r="O1082" i="36"/>
  <c r="O1215" i="36"/>
  <c r="N1198" i="36"/>
  <c r="N1201" i="36"/>
  <c r="N1197" i="36"/>
  <c r="M1192" i="36"/>
  <c r="M1208" i="36" s="1"/>
  <c r="U1339" i="36"/>
  <c r="S1339" i="36"/>
  <c r="T1339" i="36"/>
  <c r="N1222" i="36" l="1"/>
  <c r="N1192" i="36"/>
  <c r="P1215" i="36"/>
  <c r="N1215" i="36"/>
  <c r="N1217" i="36"/>
  <c r="N1216" i="36"/>
  <c r="N1220" i="36"/>
  <c r="N881" i="36"/>
  <c r="U1365" i="36"/>
  <c r="T1365" i="36"/>
  <c r="S1365" i="36"/>
  <c r="R1365" i="36"/>
  <c r="U1386" i="36"/>
  <c r="U1385" i="36" s="1"/>
  <c r="T1386" i="36"/>
  <c r="T1385" i="36" s="1"/>
  <c r="Q1386" i="36"/>
  <c r="U1383" i="36"/>
  <c r="U1382" i="36" s="1"/>
  <c r="T1383" i="36"/>
  <c r="T1382" i="36" s="1"/>
  <c r="S1383" i="36"/>
  <c r="S1382" i="36" s="1"/>
  <c r="R1383" i="36"/>
  <c r="R1382" i="36" s="1"/>
  <c r="U1408" i="36"/>
  <c r="U1407" i="36" s="1"/>
  <c r="T1408" i="36"/>
  <c r="T1407" i="36" s="1"/>
  <c r="S1408" i="36"/>
  <c r="S1407" i="36" s="1"/>
  <c r="U1364" i="36"/>
  <c r="T1364" i="36"/>
  <c r="S1364" i="36"/>
  <c r="R1364" i="36"/>
  <c r="U1359" i="36"/>
  <c r="T1359" i="36"/>
  <c r="S1359" i="36"/>
  <c r="R1359" i="36"/>
  <c r="U1380" i="36"/>
  <c r="T1380" i="36"/>
  <c r="S1380" i="36"/>
  <c r="R1380" i="36"/>
  <c r="U1379" i="36"/>
  <c r="T1379" i="36"/>
  <c r="S1379" i="36"/>
  <c r="R1379" i="36"/>
  <c r="U1378" i="36"/>
  <c r="T1378" i="36"/>
  <c r="S1378" i="36"/>
  <c r="R1378" i="36"/>
  <c r="U1368" i="36"/>
  <c r="T1368" i="36"/>
  <c r="S1368" i="36"/>
  <c r="R1368" i="36"/>
  <c r="Q1368" i="36"/>
  <c r="U1372" i="36"/>
  <c r="T1372" i="36"/>
  <c r="S1372" i="36"/>
  <c r="R1372" i="36"/>
  <c r="Q1372" i="36"/>
  <c r="T1405" i="36"/>
  <c r="Q1405" i="36"/>
  <c r="U1337" i="36"/>
  <c r="T1337" i="36"/>
  <c r="S1337" i="36"/>
  <c r="U1335" i="36"/>
  <c r="U1363" i="36"/>
  <c r="T1363" i="36"/>
  <c r="S1363" i="36"/>
  <c r="R1363" i="36"/>
  <c r="Q1363" i="36"/>
  <c r="U1358" i="36"/>
  <c r="T1358" i="36"/>
  <c r="S1358" i="36"/>
  <c r="R1358" i="36"/>
  <c r="Q1358" i="36"/>
  <c r="U1347" i="36"/>
  <c r="S1347" i="36"/>
  <c r="R1347" i="36"/>
  <c r="Q1347" i="36"/>
  <c r="Q1367" i="36" l="1"/>
  <c r="Q1385" i="36"/>
  <c r="N1211" i="36"/>
  <c r="N279" i="36"/>
  <c r="U1334" i="36"/>
  <c r="S1362" i="36"/>
  <c r="T1362" i="36"/>
  <c r="U1362" i="36"/>
  <c r="R1362" i="36"/>
  <c r="U1377" i="36"/>
  <c r="S1377" i="36"/>
  <c r="T1377" i="36"/>
  <c r="R1377" i="36"/>
  <c r="K173" i="39"/>
  <c r="N1208" i="36" l="1"/>
  <c r="N1227" i="36" l="1"/>
  <c r="R1373" i="36" l="1"/>
  <c r="Q1373" i="36"/>
  <c r="Q1370" i="36" l="1"/>
  <c r="T1373" i="36" l="1"/>
  <c r="T1370" i="36" l="1"/>
  <c r="S1370" i="36"/>
  <c r="U1373" i="36"/>
  <c r="U1370" i="36" s="1"/>
  <c r="Q564" i="36" l="1"/>
  <c r="Q602" i="36" l="1"/>
  <c r="Q1335" i="36" l="1"/>
  <c r="T1335" i="36"/>
  <c r="T1334" i="36" s="1"/>
  <c r="Q1334" i="36" l="1"/>
  <c r="I381" i="39" l="1"/>
  <c r="J381" i="39"/>
  <c r="K381" i="39"/>
  <c r="H381" i="39"/>
  <c r="G381" i="39"/>
  <c r="D30" i="43" s="1"/>
  <c r="F381" i="39"/>
  <c r="E381" i="39"/>
  <c r="D381" i="39"/>
  <c r="C381" i="39"/>
  <c r="D384" i="39"/>
  <c r="C384" i="39"/>
  <c r="Q1383" i="36" l="1"/>
  <c r="Q1382" i="36" l="1"/>
  <c r="I278" i="39"/>
  <c r="J278" i="39"/>
  <c r="K278" i="39"/>
  <c r="H278" i="39"/>
  <c r="G278" i="39"/>
  <c r="F278" i="39"/>
  <c r="E278" i="39"/>
  <c r="D278" i="39"/>
  <c r="C278" i="39"/>
  <c r="F265" i="39"/>
  <c r="E265" i="39"/>
  <c r="D265" i="39"/>
  <c r="C265" i="39"/>
  <c r="E229" i="39"/>
  <c r="D229" i="39"/>
  <c r="C229" i="39"/>
  <c r="F177" i="39"/>
  <c r="E177" i="39"/>
  <c r="D177" i="39"/>
  <c r="C177" i="39"/>
  <c r="F229" i="39" l="1"/>
  <c r="S1405" i="36" l="1"/>
  <c r="U1405" i="36"/>
  <c r="R1405" i="36"/>
  <c r="S550" i="36" l="1"/>
  <c r="R1408" i="36" l="1"/>
  <c r="R1407" i="36" s="1"/>
  <c r="Q1408" i="36"/>
  <c r="Q1407" i="36" l="1"/>
  <c r="R1337" i="36" l="1"/>
  <c r="R550" i="36" l="1"/>
  <c r="Q550" i="36"/>
  <c r="P179" i="36" l="1"/>
  <c r="O766" i="36"/>
  <c r="O179" i="36"/>
  <c r="P957" i="36"/>
  <c r="O992" i="36"/>
  <c r="P863" i="36"/>
  <c r="O491" i="36"/>
  <c r="P766" i="36"/>
  <c r="O213" i="36"/>
  <c r="P992" i="36"/>
  <c r="P491" i="36"/>
  <c r="O957" i="36"/>
  <c r="P213" i="36"/>
  <c r="O863" i="36"/>
  <c r="O497" i="36" l="1"/>
  <c r="E64" i="42"/>
  <c r="F64" i="42"/>
  <c r="P497" i="36"/>
  <c r="P499" i="36" s="1"/>
  <c r="P492" i="36"/>
  <c r="O492" i="36"/>
  <c r="O993" i="36"/>
  <c r="P993" i="36"/>
  <c r="O958" i="36"/>
  <c r="P958" i="36"/>
  <c r="O864" i="36"/>
  <c r="P864" i="36"/>
  <c r="P767" i="36"/>
  <c r="O767" i="36"/>
  <c r="P214" i="36"/>
  <c r="O214" i="36"/>
  <c r="O180" i="36"/>
  <c r="P180" i="36"/>
  <c r="O995" i="36"/>
  <c r="P773" i="36"/>
  <c r="P780" i="36"/>
  <c r="P782" i="36" s="1"/>
  <c r="P871" i="36"/>
  <c r="P878" i="36"/>
  <c r="P880" i="36" s="1"/>
  <c r="P223" i="36"/>
  <c r="O149" i="36"/>
  <c r="P149" i="36"/>
  <c r="P995" i="36"/>
  <c r="P1002" i="36" s="1"/>
  <c r="P1004" i="36" s="1"/>
  <c r="O773" i="36"/>
  <c r="O780" i="36"/>
  <c r="O223" i="36"/>
  <c r="O871" i="36"/>
  <c r="O878" i="36"/>
  <c r="Q600" i="36"/>
  <c r="Q1364" i="36"/>
  <c r="O1002" i="36" l="1"/>
  <c r="O1203" i="36" s="1"/>
  <c r="O996" i="36"/>
  <c r="P996" i="36"/>
  <c r="O872" i="36"/>
  <c r="P872" i="36"/>
  <c r="O774" i="36"/>
  <c r="P774" i="36"/>
  <c r="P150" i="36"/>
  <c r="O150" i="36"/>
  <c r="P224" i="36"/>
  <c r="O224" i="36"/>
  <c r="P1203" i="36"/>
  <c r="O1201" i="36"/>
  <c r="O1222" i="36"/>
  <c r="O1005" i="36"/>
  <c r="P270" i="36"/>
  <c r="O1200" i="36"/>
  <c r="P527" i="36"/>
  <c r="O527" i="36"/>
  <c r="P1200" i="36"/>
  <c r="P1197" i="36"/>
  <c r="O270" i="36"/>
  <c r="P1201" i="36"/>
  <c r="O1197" i="36"/>
  <c r="P528" i="36" l="1"/>
  <c r="O528" i="36"/>
  <c r="P271" i="36"/>
  <c r="O271" i="36"/>
  <c r="O276" i="36"/>
  <c r="P1216" i="36"/>
  <c r="O1216" i="36"/>
  <c r="O538" i="36"/>
  <c r="O596" i="36"/>
  <c r="P596" i="36"/>
  <c r="P608" i="36" s="1"/>
  <c r="P538" i="36"/>
  <c r="P881" i="36"/>
  <c r="P1220" i="36"/>
  <c r="O783" i="36"/>
  <c r="O1219" i="36"/>
  <c r="O881" i="36"/>
  <c r="O1220" i="36"/>
  <c r="P276" i="36"/>
  <c r="P783" i="36"/>
  <c r="P1219" i="36"/>
  <c r="P1005" i="36"/>
  <c r="P1222" i="36"/>
  <c r="R1370" i="36"/>
  <c r="Q1365" i="36"/>
  <c r="R1386" i="36"/>
  <c r="R1341" i="36"/>
  <c r="R1340" i="36"/>
  <c r="Q1340" i="36"/>
  <c r="Q1339" i="36" l="1"/>
  <c r="Q1362" i="36"/>
  <c r="P604" i="36"/>
  <c r="P606" i="36"/>
  <c r="P598" i="36"/>
  <c r="P278" i="36"/>
  <c r="P539" i="36"/>
  <c r="O539" i="36"/>
  <c r="R1339" i="36"/>
  <c r="O1192" i="36"/>
  <c r="P1217" i="36"/>
  <c r="P1198" i="36"/>
  <c r="P1192" i="36"/>
  <c r="O1217" i="36"/>
  <c r="O1198" i="36"/>
  <c r="R1385" i="36"/>
  <c r="P1208" i="36" l="1"/>
  <c r="O1208" i="36"/>
  <c r="P279" i="36"/>
  <c r="P1211" i="36"/>
  <c r="P1227" i="36" s="1"/>
  <c r="O1211" i="36"/>
  <c r="O1227" i="36" s="1"/>
  <c r="O279" i="36"/>
  <c r="U1360" i="36" l="1"/>
  <c r="U1357" i="36" s="1"/>
  <c r="T1360" i="36"/>
  <c r="T1357" i="36" s="1"/>
  <c r="S1360" i="36"/>
  <c r="S1357" i="36" s="1"/>
  <c r="R1360" i="36"/>
  <c r="E384" i="39"/>
  <c r="Q1378" i="36" l="1"/>
  <c r="Q1360" i="36"/>
  <c r="Q1359" i="36"/>
  <c r="R1357" i="36"/>
  <c r="H384" i="39"/>
  <c r="I384" i="39"/>
  <c r="K384" i="39"/>
  <c r="J384" i="39"/>
  <c r="F384" i="39"/>
  <c r="G384" i="39"/>
  <c r="Q1357" i="36" l="1"/>
  <c r="S1386" i="36" l="1"/>
  <c r="S1385" i="36" l="1"/>
  <c r="Q1379" i="36"/>
  <c r="Q1380" i="36"/>
  <c r="Q1377" i="36" l="1"/>
  <c r="T1347" i="36" l="1"/>
  <c r="S1335" i="36" l="1"/>
  <c r="S1334" i="36" s="1"/>
  <c r="R1335" i="36" l="1"/>
  <c r="U1297" i="36"/>
  <c r="T1297" i="36"/>
  <c r="S1297" i="36"/>
  <c r="R1297" i="36"/>
  <c r="R1334" i="36" l="1"/>
  <c r="J229" i="39" l="1"/>
  <c r="I229" i="39"/>
  <c r="H229" i="39"/>
  <c r="G229" i="39"/>
  <c r="K229" i="39" l="1"/>
  <c r="Q1297" i="36" l="1"/>
  <c r="K734" i="39" l="1"/>
  <c r="J734" i="39"/>
  <c r="I734" i="39"/>
  <c r="H734" i="39"/>
  <c r="G734" i="39"/>
  <c r="F734" i="39"/>
  <c r="E734" i="39"/>
  <c r="D734" i="39"/>
  <c r="C734" i="39"/>
  <c r="I735" i="39"/>
  <c r="J735" i="39"/>
  <c r="K735" i="39"/>
  <c r="H735" i="39"/>
  <c r="G57" i="43" s="1"/>
  <c r="G735" i="39"/>
  <c r="F735" i="39"/>
  <c r="E735" i="39"/>
  <c r="D735" i="39"/>
  <c r="C735" i="39"/>
  <c r="D737" i="39" l="1"/>
  <c r="C737" i="39"/>
  <c r="E737" i="39"/>
  <c r="F737" i="39"/>
  <c r="G737" i="39"/>
  <c r="H737" i="39"/>
  <c r="I737" i="39"/>
  <c r="J737" i="39"/>
  <c r="K737" i="39"/>
  <c r="E227" i="39" l="1"/>
  <c r="D227" i="39"/>
  <c r="I178" i="39"/>
  <c r="H178" i="39"/>
  <c r="G178" i="39"/>
  <c r="F179" i="39"/>
  <c r="E179" i="39"/>
  <c r="F178" i="39"/>
  <c r="E178" i="39"/>
  <c r="D179" i="39"/>
  <c r="D178" i="39"/>
  <c r="C179" i="39"/>
  <c r="C178" i="39"/>
  <c r="D45" i="40"/>
  <c r="D46" i="40"/>
  <c r="Q1146" i="36"/>
  <c r="Q1114" i="36" l="1"/>
  <c r="Q1153" i="36"/>
  <c r="Q1121" i="36" l="1"/>
  <c r="G15" i="42" l="1"/>
  <c r="Q1139" i="36"/>
  <c r="T550" i="36"/>
  <c r="Q1204" i="36" l="1"/>
  <c r="Q1141" i="36"/>
  <c r="I179" i="39"/>
  <c r="G179" i="39"/>
  <c r="J179" i="39"/>
  <c r="H179" i="39"/>
  <c r="Q1223" i="36" l="1"/>
  <c r="C227" i="39" l="1"/>
  <c r="E63" i="42"/>
  <c r="C63" i="42"/>
  <c r="K6" i="45" l="1"/>
  <c r="J6" i="45"/>
  <c r="I6" i="45"/>
  <c r="H6" i="45"/>
  <c r="F6" i="45"/>
  <c r="D6" i="45"/>
  <c r="C6" i="45"/>
  <c r="G5" i="45"/>
  <c r="E5" i="45"/>
  <c r="K44" i="42"/>
  <c r="J44" i="42"/>
  <c r="I44" i="42"/>
  <c r="H44" i="42"/>
  <c r="F44" i="42"/>
  <c r="D44" i="42"/>
  <c r="C44" i="42"/>
  <c r="G43" i="42"/>
  <c r="E43" i="42"/>
  <c r="K6" i="42"/>
  <c r="J6" i="42"/>
  <c r="I6" i="42"/>
  <c r="H6" i="42"/>
  <c r="G5" i="42"/>
  <c r="F6" i="42"/>
  <c r="E5" i="42"/>
  <c r="D6" i="42"/>
  <c r="C6" i="42"/>
  <c r="R1146" i="36" l="1"/>
  <c r="R1153" i="36" s="1"/>
  <c r="R1114" i="36"/>
  <c r="E45" i="40"/>
  <c r="C45" i="40"/>
  <c r="R1121" i="36" l="1"/>
  <c r="S1146" i="36"/>
  <c r="S1153" i="36" s="1"/>
  <c r="S1114" i="36"/>
  <c r="R1139" i="36" l="1"/>
  <c r="R1204" i="36" s="1"/>
  <c r="H15" i="42"/>
  <c r="S1121" i="36"/>
  <c r="U1146" i="36"/>
  <c r="U1153" i="36" s="1"/>
  <c r="T1146" i="36"/>
  <c r="T1153" i="36" s="1"/>
  <c r="U1114" i="36"/>
  <c r="T1114" i="36"/>
  <c r="G45" i="40"/>
  <c r="R1141" i="36" l="1"/>
  <c r="R1223" i="36" s="1"/>
  <c r="I15" i="42"/>
  <c r="T1121" i="36"/>
  <c r="U1121" i="36"/>
  <c r="H45" i="40"/>
  <c r="E533" i="39"/>
  <c r="D533" i="39"/>
  <c r="C533" i="39"/>
  <c r="J15" i="42" l="1"/>
  <c r="K15" i="42"/>
  <c r="I45" i="40"/>
  <c r="K45" i="40" l="1"/>
  <c r="J45" i="40"/>
  <c r="Q1315" i="36" l="1"/>
  <c r="Q1313" i="36"/>
  <c r="U1296" i="36"/>
  <c r="T1296" i="36"/>
  <c r="S1296" i="36"/>
  <c r="R1296" i="36"/>
  <c r="Q1296" i="36"/>
  <c r="Q1253" i="36"/>
  <c r="Q1249" i="36"/>
  <c r="Q1398" i="36" l="1"/>
  <c r="Q491" i="36" l="1"/>
  <c r="G64" i="42" l="1"/>
  <c r="G380" i="39" l="1"/>
  <c r="F380" i="39"/>
  <c r="E380" i="39"/>
  <c r="D380" i="39"/>
  <c r="C380" i="39"/>
  <c r="E311" i="39"/>
  <c r="I277" i="39"/>
  <c r="J277" i="39"/>
  <c r="H277" i="39"/>
  <c r="G277" i="39"/>
  <c r="F277" i="39"/>
  <c r="E277" i="39"/>
  <c r="D277" i="39"/>
  <c r="C277" i="39"/>
  <c r="I276" i="39"/>
  <c r="J276" i="39"/>
  <c r="H276" i="39"/>
  <c r="G276" i="39"/>
  <c r="F276" i="39"/>
  <c r="E276" i="39"/>
  <c r="D276" i="39"/>
  <c r="C276" i="39"/>
  <c r="I279" i="39" l="1"/>
  <c r="F279" i="39"/>
  <c r="E279" i="39"/>
  <c r="J279" i="39"/>
  <c r="H279" i="39"/>
  <c r="G279" i="39"/>
  <c r="C279" i="39"/>
  <c r="D279" i="39"/>
  <c r="R1253" i="36"/>
  <c r="C30" i="43"/>
  <c r="I380" i="39" l="1"/>
  <c r="H380" i="39"/>
  <c r="J380" i="39" l="1"/>
  <c r="K277" i="39"/>
  <c r="K276" i="39"/>
  <c r="G227" i="39"/>
  <c r="K279" i="39" l="1"/>
  <c r="U550" i="36"/>
  <c r="K380" i="39"/>
  <c r="G311" i="39" l="1"/>
  <c r="F311" i="39"/>
  <c r="R600" i="36" l="1"/>
  <c r="H311" i="39" s="1"/>
  <c r="S600" i="36" l="1"/>
  <c r="I311" i="39" s="1"/>
  <c r="T600" i="36" l="1"/>
  <c r="J311" i="39" s="1"/>
  <c r="U600" i="36" l="1"/>
  <c r="K311" i="39" l="1"/>
  <c r="R1398" i="36" l="1"/>
  <c r="Q1295" i="36" l="1"/>
  <c r="K568" i="39" l="1"/>
  <c r="J568" i="39"/>
  <c r="I568" i="39"/>
  <c r="H568" i="39"/>
  <c r="G568" i="39"/>
  <c r="F568" i="39"/>
  <c r="E568" i="39"/>
  <c r="C568" i="39"/>
  <c r="G225" i="39"/>
  <c r="F225" i="39"/>
  <c r="E225" i="39"/>
  <c r="D225" i="39"/>
  <c r="C225" i="39"/>
  <c r="R366" i="36"/>
  <c r="F12" i="40"/>
  <c r="E12" i="40"/>
  <c r="D12" i="40"/>
  <c r="C12" i="40"/>
  <c r="U366" i="36"/>
  <c r="T366" i="36"/>
  <c r="S366" i="36"/>
  <c r="Q1251" i="36" l="1"/>
  <c r="D568" i="39"/>
  <c r="Q1389" i="36" l="1"/>
  <c r="Q1388" i="36" l="1"/>
  <c r="T1398" i="36"/>
  <c r="S1398" i="36"/>
  <c r="U1398" i="36" l="1"/>
  <c r="Q654" i="36"/>
  <c r="K432" i="39" l="1"/>
  <c r="J432" i="39"/>
  <c r="I432" i="39"/>
  <c r="H432" i="39"/>
  <c r="G432" i="39"/>
  <c r="F432" i="39"/>
  <c r="E432" i="39"/>
  <c r="C432" i="39"/>
  <c r="E388" i="39"/>
  <c r="D388" i="39"/>
  <c r="C388" i="39"/>
  <c r="K383" i="39"/>
  <c r="J383" i="39"/>
  <c r="I383" i="39"/>
  <c r="H383" i="39"/>
  <c r="G383" i="39"/>
  <c r="F383" i="39"/>
  <c r="E383" i="39"/>
  <c r="C383" i="39"/>
  <c r="K169" i="39"/>
  <c r="J169" i="39"/>
  <c r="I169" i="39"/>
  <c r="H169" i="39"/>
  <c r="G169" i="39"/>
  <c r="F169" i="39"/>
  <c r="E169" i="39"/>
  <c r="C169" i="39"/>
  <c r="D169" i="39"/>
  <c r="D432" i="39"/>
  <c r="D383" i="39" l="1"/>
  <c r="F266" i="39" l="1"/>
  <c r="F282" i="39"/>
  <c r="F283" i="39"/>
  <c r="F292" i="39"/>
  <c r="F294" i="39"/>
  <c r="F295" i="39"/>
  <c r="F300" i="39"/>
  <c r="F302" i="39"/>
  <c r="T309" i="36"/>
  <c r="I107" i="40"/>
  <c r="G564" i="39"/>
  <c r="C34" i="43" s="1"/>
  <c r="F534" i="39"/>
  <c r="E534" i="39"/>
  <c r="D534" i="39"/>
  <c r="C534" i="39"/>
  <c r="K283" i="39"/>
  <c r="S1393" i="36"/>
  <c r="D29" i="42"/>
  <c r="F293" i="39"/>
  <c r="F533" i="39"/>
  <c r="D12" i="42"/>
  <c r="D59" i="42"/>
  <c r="D19" i="42"/>
  <c r="D14" i="42"/>
  <c r="D54" i="42"/>
  <c r="G17" i="39"/>
  <c r="Q104" i="36"/>
  <c r="Q262" i="36"/>
  <c r="Q264" i="36"/>
  <c r="H17" i="39"/>
  <c r="H106" i="40"/>
  <c r="R429" i="36"/>
  <c r="R262" i="36"/>
  <c r="Q1092" i="36"/>
  <c r="Q1102" i="36"/>
  <c r="G392" i="39"/>
  <c r="C69" i="43" s="1"/>
  <c r="G393" i="39"/>
  <c r="G43" i="40"/>
  <c r="G71" i="40"/>
  <c r="G132" i="40"/>
  <c r="G162" i="40"/>
  <c r="C66" i="43"/>
  <c r="G576" i="39"/>
  <c r="C73" i="43" s="1"/>
  <c r="G13" i="40"/>
  <c r="G44" i="40"/>
  <c r="G72" i="40"/>
  <c r="G105" i="40"/>
  <c r="G133" i="40"/>
  <c r="G226" i="39"/>
  <c r="D66" i="43" s="1"/>
  <c r="G441" i="39"/>
  <c r="D70" i="43" s="1"/>
  <c r="G532" i="39"/>
  <c r="D53" i="43" s="1"/>
  <c r="G486" i="39"/>
  <c r="E54" i="43" s="1"/>
  <c r="G660" i="39"/>
  <c r="E55" i="43" s="1"/>
  <c r="G350" i="39"/>
  <c r="E61" i="43" s="1"/>
  <c r="G282" i="39"/>
  <c r="G292" i="39"/>
  <c r="G300" i="39"/>
  <c r="G177" i="39"/>
  <c r="G619" i="39"/>
  <c r="E74" i="43" s="1"/>
  <c r="G699" i="39"/>
  <c r="G56" i="43" s="1"/>
  <c r="G294" i="39"/>
  <c r="G301" i="39"/>
  <c r="G66" i="43"/>
  <c r="G621" i="39"/>
  <c r="G74" i="43" s="1"/>
  <c r="G15" i="40"/>
  <c r="G46" i="40"/>
  <c r="G165" i="40"/>
  <c r="G135" i="39"/>
  <c r="F52" i="43" s="1"/>
  <c r="F66" i="43"/>
  <c r="G620" i="39"/>
  <c r="F74" i="43" s="1"/>
  <c r="G166" i="40"/>
  <c r="G27" i="39" s="1"/>
  <c r="H49" i="43" s="1"/>
  <c r="H76" i="43" s="1"/>
  <c r="G445" i="39"/>
  <c r="G351" i="39"/>
  <c r="J61" i="43" s="1"/>
  <c r="J65" i="43"/>
  <c r="G580" i="39"/>
  <c r="J73" i="43" s="1"/>
  <c r="I293" i="39"/>
  <c r="J282" i="39"/>
  <c r="J293" i="39"/>
  <c r="J301" i="39"/>
  <c r="U575" i="36"/>
  <c r="H282" i="39"/>
  <c r="R564" i="36"/>
  <c r="H293" i="39"/>
  <c r="R1404" i="36"/>
  <c r="C17" i="42"/>
  <c r="C729" i="39"/>
  <c r="D729" i="39"/>
  <c r="E729" i="39"/>
  <c r="F729" i="39"/>
  <c r="C691" i="39"/>
  <c r="C692" i="39" s="1"/>
  <c r="C695" i="39" s="1"/>
  <c r="D691" i="39"/>
  <c r="D692" i="39" s="1"/>
  <c r="D695" i="39" s="1"/>
  <c r="E691" i="39"/>
  <c r="E692" i="39" s="1"/>
  <c r="E695" i="39" s="1"/>
  <c r="F691" i="39"/>
  <c r="F692" i="39" s="1"/>
  <c r="F695" i="39" s="1"/>
  <c r="F14" i="40"/>
  <c r="D282" i="39"/>
  <c r="F350" i="39"/>
  <c r="F660" i="39"/>
  <c r="F661" i="39"/>
  <c r="F64" i="39"/>
  <c r="F65" i="39" s="1"/>
  <c r="F99" i="39"/>
  <c r="F100" i="39" s="1"/>
  <c r="F486" i="39"/>
  <c r="F698" i="39"/>
  <c r="F136" i="39"/>
  <c r="D283" i="39"/>
  <c r="F396" i="39"/>
  <c r="F444" i="39"/>
  <c r="F699" i="39"/>
  <c r="F162" i="40"/>
  <c r="F43" i="40"/>
  <c r="F71" i="40"/>
  <c r="F132" i="40"/>
  <c r="F392" i="39"/>
  <c r="F440" i="39"/>
  <c r="F531" i="39"/>
  <c r="F15" i="40"/>
  <c r="F46" i="40"/>
  <c r="F107" i="40"/>
  <c r="F135" i="40"/>
  <c r="F165" i="40"/>
  <c r="F135" i="39"/>
  <c r="F395" i="39"/>
  <c r="F443" i="39"/>
  <c r="F166" i="40"/>
  <c r="F27" i="39" s="1"/>
  <c r="F785" i="39" s="1"/>
  <c r="F445" i="39"/>
  <c r="F786" i="39" s="1"/>
  <c r="F351" i="39"/>
  <c r="F397" i="39"/>
  <c r="F446" i="39"/>
  <c r="F489" i="39"/>
  <c r="F523" i="39"/>
  <c r="D17" i="39"/>
  <c r="F168" i="39"/>
  <c r="F382" i="39"/>
  <c r="F431" i="39"/>
  <c r="F521" i="39"/>
  <c r="F11" i="39"/>
  <c r="F60" i="39"/>
  <c r="F653" i="39"/>
  <c r="F95" i="39"/>
  <c r="F96" i="39" s="1"/>
  <c r="F166" i="39"/>
  <c r="F13" i="39"/>
  <c r="F167" i="39"/>
  <c r="F215" i="39"/>
  <c r="F343" i="39"/>
  <c r="F344" i="39" s="1"/>
  <c r="F16" i="39"/>
  <c r="F130" i="39"/>
  <c r="F217" i="39"/>
  <c r="F522" i="39"/>
  <c r="F524" i="39"/>
  <c r="F18" i="39"/>
  <c r="F385" i="39"/>
  <c r="F218" i="39"/>
  <c r="F14" i="39"/>
  <c r="F482" i="39"/>
  <c r="F527" i="39"/>
  <c r="S261" i="36"/>
  <c r="S262" i="36"/>
  <c r="S264" i="36"/>
  <c r="I489" i="39"/>
  <c r="T260" i="36"/>
  <c r="T262" i="36"/>
  <c r="J436" i="39"/>
  <c r="T264" i="36"/>
  <c r="J489" i="39"/>
  <c r="U260" i="36"/>
  <c r="U261" i="36"/>
  <c r="U262" i="36"/>
  <c r="U264" i="36"/>
  <c r="K489" i="39"/>
  <c r="H489" i="39"/>
  <c r="G489" i="39"/>
  <c r="E30" i="39"/>
  <c r="E449" i="39"/>
  <c r="E400" i="39"/>
  <c r="E489" i="39"/>
  <c r="D449" i="39"/>
  <c r="D489" i="39"/>
  <c r="C30" i="39"/>
  <c r="C449" i="39"/>
  <c r="C489" i="39"/>
  <c r="D287" i="39"/>
  <c r="D289" i="39" s="1"/>
  <c r="D292" i="39"/>
  <c r="D293" i="39"/>
  <c r="D294" i="39"/>
  <c r="D295" i="39"/>
  <c r="D300" i="39"/>
  <c r="D301" i="39"/>
  <c r="D302" i="39"/>
  <c r="E282" i="39"/>
  <c r="E283" i="39"/>
  <c r="E287" i="39"/>
  <c r="E289" i="39" s="1"/>
  <c r="E292" i="39"/>
  <c r="E293" i="39"/>
  <c r="E294" i="39"/>
  <c r="E295" i="39"/>
  <c r="E300" i="39"/>
  <c r="E301" i="39"/>
  <c r="E302" i="39"/>
  <c r="H292" i="39"/>
  <c r="H294" i="39"/>
  <c r="H300" i="39"/>
  <c r="I292" i="39"/>
  <c r="I294" i="39"/>
  <c r="I300" i="39"/>
  <c r="J292" i="39"/>
  <c r="J294" i="39"/>
  <c r="J300" i="39"/>
  <c r="K282" i="39"/>
  <c r="K292" i="39"/>
  <c r="K294" i="39"/>
  <c r="K295" i="39"/>
  <c r="K300" i="39"/>
  <c r="K302" i="39"/>
  <c r="C282" i="39"/>
  <c r="C283" i="39"/>
  <c r="C287" i="39"/>
  <c r="C289" i="39" s="1"/>
  <c r="C292" i="39"/>
  <c r="C293" i="39"/>
  <c r="C294" i="39"/>
  <c r="C295" i="39"/>
  <c r="C300" i="39"/>
  <c r="C302" i="39"/>
  <c r="K17" i="39"/>
  <c r="G168" i="39"/>
  <c r="G26" i="43" s="1"/>
  <c r="K167" i="39"/>
  <c r="K272" i="39"/>
  <c r="U654" i="36"/>
  <c r="K385" i="39"/>
  <c r="U286" i="36"/>
  <c r="U303" i="36"/>
  <c r="K19" i="42" s="1"/>
  <c r="U614" i="36"/>
  <c r="U618" i="36"/>
  <c r="J524" i="39"/>
  <c r="U925" i="36"/>
  <c r="U998" i="36" s="1"/>
  <c r="U1000" i="36" s="1"/>
  <c r="J17" i="39"/>
  <c r="J167" i="39"/>
  <c r="T1348" i="36"/>
  <c r="T535" i="36"/>
  <c r="T593" i="36" s="1"/>
  <c r="T594" i="36" s="1"/>
  <c r="T654" i="36"/>
  <c r="T286" i="36"/>
  <c r="T303" i="36"/>
  <c r="T614" i="36"/>
  <c r="T618" i="36"/>
  <c r="I17" i="39"/>
  <c r="I167" i="39"/>
  <c r="S1348" i="36"/>
  <c r="S535" i="36"/>
  <c r="S593" i="36" s="1"/>
  <c r="S594" i="36" s="1"/>
  <c r="S654" i="36"/>
  <c r="S286" i="36"/>
  <c r="S303" i="36"/>
  <c r="I19" i="42" s="1"/>
  <c r="S614" i="36"/>
  <c r="S618" i="36"/>
  <c r="S921" i="36"/>
  <c r="R1348" i="36"/>
  <c r="H272" i="39"/>
  <c r="R286" i="36"/>
  <c r="R303" i="36"/>
  <c r="R614" i="36"/>
  <c r="R618" i="36"/>
  <c r="H14" i="42"/>
  <c r="R921" i="36"/>
  <c r="Q535" i="36"/>
  <c r="Q593" i="36" s="1"/>
  <c r="Q594" i="36" s="1"/>
  <c r="Q286" i="36"/>
  <c r="Q303" i="36"/>
  <c r="Q614" i="36"/>
  <c r="Q618" i="36"/>
  <c r="Q921" i="36"/>
  <c r="E12" i="42"/>
  <c r="E16" i="42"/>
  <c r="E221" i="39"/>
  <c r="C18" i="39"/>
  <c r="C19" i="42"/>
  <c r="I346" i="39"/>
  <c r="J346" i="39"/>
  <c r="K346" i="39"/>
  <c r="K527" i="39"/>
  <c r="H346" i="39"/>
  <c r="G346" i="39"/>
  <c r="E346" i="39"/>
  <c r="E272" i="39"/>
  <c r="E527" i="39"/>
  <c r="D346" i="39"/>
  <c r="D527" i="39"/>
  <c r="C346" i="39"/>
  <c r="C527" i="39"/>
  <c r="I523" i="39"/>
  <c r="J523" i="39"/>
  <c r="K523" i="39"/>
  <c r="H523" i="39"/>
  <c r="G523" i="39"/>
  <c r="I14" i="43" s="1"/>
  <c r="E17" i="39"/>
  <c r="E170" i="39"/>
  <c r="E523" i="39"/>
  <c r="D170" i="39"/>
  <c r="D523" i="39"/>
  <c r="C523" i="39"/>
  <c r="C17" i="39"/>
  <c r="C170" i="39"/>
  <c r="I166" i="39"/>
  <c r="J166" i="39"/>
  <c r="K166" i="39"/>
  <c r="D25" i="43"/>
  <c r="E12" i="39"/>
  <c r="E129" i="39"/>
  <c r="E166" i="39"/>
  <c r="D12" i="39"/>
  <c r="D129" i="39"/>
  <c r="D166" i="39"/>
  <c r="C12" i="39"/>
  <c r="C129" i="39"/>
  <c r="C166" i="39"/>
  <c r="K55" i="42"/>
  <c r="J55" i="42"/>
  <c r="H55" i="42"/>
  <c r="E578" i="39"/>
  <c r="D578" i="39"/>
  <c r="C578" i="39"/>
  <c r="I521" i="39"/>
  <c r="J521" i="39"/>
  <c r="K521" i="39"/>
  <c r="H521" i="39"/>
  <c r="G521" i="39"/>
  <c r="E521" i="39"/>
  <c r="D521" i="39"/>
  <c r="C521" i="39"/>
  <c r="E522" i="39"/>
  <c r="E524" i="39"/>
  <c r="C522" i="39"/>
  <c r="C524" i="39"/>
  <c r="H30" i="43"/>
  <c r="I218" i="39"/>
  <c r="J218" i="39"/>
  <c r="K218" i="39"/>
  <c r="H218" i="39"/>
  <c r="G218" i="39"/>
  <c r="J27" i="43" s="1"/>
  <c r="D218" i="39"/>
  <c r="E218" i="39"/>
  <c r="C218" i="39"/>
  <c r="I16" i="39"/>
  <c r="J16" i="39"/>
  <c r="K16" i="39"/>
  <c r="H16" i="39"/>
  <c r="G16" i="39"/>
  <c r="C16" i="39"/>
  <c r="E16" i="39"/>
  <c r="Q1182" i="36"/>
  <c r="E59" i="42"/>
  <c r="E72" i="42"/>
  <c r="E54" i="42"/>
  <c r="C71" i="42"/>
  <c r="C54" i="42"/>
  <c r="K106" i="40"/>
  <c r="U1256" i="36"/>
  <c r="U1137" i="36"/>
  <c r="U291" i="36"/>
  <c r="U309" i="36"/>
  <c r="K178" i="39"/>
  <c r="U629" i="36"/>
  <c r="U1102" i="36"/>
  <c r="U1182" i="36"/>
  <c r="J106" i="40"/>
  <c r="J230" i="39"/>
  <c r="T1137" i="36"/>
  <c r="J178" i="39"/>
  <c r="T629" i="36"/>
  <c r="J59" i="42" s="1"/>
  <c r="T1102" i="36"/>
  <c r="T1182" i="36"/>
  <c r="I106" i="40"/>
  <c r="S1137" i="36"/>
  <c r="S309" i="36"/>
  <c r="S629" i="36"/>
  <c r="I59" i="42" s="1"/>
  <c r="S1102" i="36"/>
  <c r="S1182" i="36"/>
  <c r="H445" i="39"/>
  <c r="H786" i="39" s="1"/>
  <c r="R1137" i="36"/>
  <c r="R629" i="36"/>
  <c r="H59" i="42" s="1"/>
  <c r="R1102" i="36"/>
  <c r="R1182" i="36"/>
  <c r="Q629" i="36"/>
  <c r="U1399" i="36"/>
  <c r="T1399" i="36"/>
  <c r="S1399" i="36"/>
  <c r="R1399" i="36"/>
  <c r="U1403" i="36"/>
  <c r="T1403" i="36"/>
  <c r="S1403" i="36"/>
  <c r="R1403" i="36"/>
  <c r="U1402" i="36"/>
  <c r="T1402" i="36"/>
  <c r="S1402" i="36"/>
  <c r="R1402" i="36"/>
  <c r="U1394" i="36"/>
  <c r="T1394" i="36"/>
  <c r="S1394" i="36"/>
  <c r="R1394" i="36"/>
  <c r="Q1394" i="36"/>
  <c r="Q1399" i="36"/>
  <c r="U1389" i="36"/>
  <c r="U1388" i="36" s="1"/>
  <c r="T1389" i="36"/>
  <c r="T1388" i="36" s="1"/>
  <c r="S1389" i="36"/>
  <c r="S1388" i="36" s="1"/>
  <c r="R1389" i="36"/>
  <c r="U1346" i="36"/>
  <c r="T1346" i="36"/>
  <c r="S1346" i="36"/>
  <c r="R1346" i="36"/>
  <c r="U1345" i="36"/>
  <c r="T1345" i="36"/>
  <c r="S1345" i="36"/>
  <c r="R1345" i="36"/>
  <c r="Q1345" i="36"/>
  <c r="Q1403" i="36"/>
  <c r="K445" i="39"/>
  <c r="K786" i="39" s="1"/>
  <c r="J445" i="39"/>
  <c r="J786" i="39" s="1"/>
  <c r="I445" i="39"/>
  <c r="I786" i="39" s="1"/>
  <c r="E445" i="39"/>
  <c r="E786" i="39" s="1"/>
  <c r="D445" i="39"/>
  <c r="D786" i="39" s="1"/>
  <c r="C445" i="39"/>
  <c r="C786" i="39" s="1"/>
  <c r="Q1404" i="36"/>
  <c r="R1390" i="36"/>
  <c r="Q1402" i="36"/>
  <c r="E444" i="39"/>
  <c r="D444" i="39"/>
  <c r="C444" i="39"/>
  <c r="E267" i="39"/>
  <c r="D267" i="39"/>
  <c r="C267" i="39"/>
  <c r="K444" i="39"/>
  <c r="J444" i="39"/>
  <c r="I444" i="39"/>
  <c r="H444" i="39"/>
  <c r="E230" i="39"/>
  <c r="D230" i="39"/>
  <c r="C230" i="39"/>
  <c r="T1271" i="36"/>
  <c r="U1271" i="36"/>
  <c r="S1271" i="36"/>
  <c r="R1271" i="36"/>
  <c r="K230" i="39"/>
  <c r="I621" i="39"/>
  <c r="I837" i="39" s="1"/>
  <c r="J621" i="39"/>
  <c r="J837" i="39" s="1"/>
  <c r="K621" i="39"/>
  <c r="K837" i="39" s="1"/>
  <c r="H621" i="39"/>
  <c r="H837" i="39" s="1"/>
  <c r="F621" i="39"/>
  <c r="F837" i="39" s="1"/>
  <c r="E621" i="39"/>
  <c r="E837" i="39" s="1"/>
  <c r="D621" i="39"/>
  <c r="D837" i="39" s="1"/>
  <c r="C621" i="39"/>
  <c r="C837" i="39" s="1"/>
  <c r="E32" i="45"/>
  <c r="D32" i="45"/>
  <c r="C32" i="45"/>
  <c r="E216" i="39"/>
  <c r="D216" i="39"/>
  <c r="C216" i="39"/>
  <c r="E226" i="39"/>
  <c r="D226" i="39"/>
  <c r="C226" i="39"/>
  <c r="I217" i="39"/>
  <c r="J217" i="39"/>
  <c r="K217" i="39"/>
  <c r="H217" i="39"/>
  <c r="G217" i="39"/>
  <c r="H27" i="43" s="1"/>
  <c r="E217" i="39"/>
  <c r="D217" i="39"/>
  <c r="C217" i="39"/>
  <c r="I215" i="39"/>
  <c r="J215" i="39"/>
  <c r="K215" i="39"/>
  <c r="H215" i="39"/>
  <c r="G215" i="39"/>
  <c r="E27" i="43" s="1"/>
  <c r="E215" i="39"/>
  <c r="D215" i="39"/>
  <c r="C215" i="39"/>
  <c r="J25" i="43"/>
  <c r="E486" i="39"/>
  <c r="D486" i="39"/>
  <c r="C486" i="39"/>
  <c r="K350" i="39"/>
  <c r="J350" i="39"/>
  <c r="I350" i="39"/>
  <c r="H350" i="39"/>
  <c r="E350" i="39"/>
  <c r="D350" i="39"/>
  <c r="C350" i="39"/>
  <c r="K343" i="39"/>
  <c r="K344" i="39" s="1"/>
  <c r="J343" i="39"/>
  <c r="J344" i="39" s="1"/>
  <c r="I343" i="39"/>
  <c r="I344" i="39" s="1"/>
  <c r="H343" i="39"/>
  <c r="H344" i="39" s="1"/>
  <c r="G343" i="39"/>
  <c r="G344" i="39" s="1"/>
  <c r="F20" i="44" s="1"/>
  <c r="E343" i="39"/>
  <c r="E344" i="39" s="1"/>
  <c r="D343" i="39"/>
  <c r="D344" i="39" s="1"/>
  <c r="C343" i="39"/>
  <c r="C344" i="39" s="1"/>
  <c r="K162" i="40"/>
  <c r="J162" i="40"/>
  <c r="I162" i="40"/>
  <c r="H162" i="40"/>
  <c r="E162" i="40"/>
  <c r="D162" i="40"/>
  <c r="C162" i="40"/>
  <c r="E106" i="40"/>
  <c r="H166" i="40"/>
  <c r="H27" i="39" s="1"/>
  <c r="I166" i="40"/>
  <c r="I27" i="39" s="1"/>
  <c r="J166" i="40"/>
  <c r="J27" i="39" s="1"/>
  <c r="J785" i="39" s="1"/>
  <c r="K166" i="40"/>
  <c r="K27" i="39" s="1"/>
  <c r="D166" i="40"/>
  <c r="D27" i="39" s="1"/>
  <c r="D785" i="39" s="1"/>
  <c r="E166" i="40"/>
  <c r="E27" i="39" s="1"/>
  <c r="C166" i="40"/>
  <c r="C27" i="39" s="1"/>
  <c r="C785" i="39" s="1"/>
  <c r="H482" i="39"/>
  <c r="I482" i="39"/>
  <c r="J482" i="39"/>
  <c r="K482" i="39"/>
  <c r="G482" i="39"/>
  <c r="D482" i="39"/>
  <c r="E482" i="39"/>
  <c r="C482" i="39"/>
  <c r="H486" i="39"/>
  <c r="I486" i="39"/>
  <c r="K486" i="39"/>
  <c r="J486" i="39"/>
  <c r="D106" i="40"/>
  <c r="D619" i="39"/>
  <c r="E619" i="39"/>
  <c r="F619" i="39"/>
  <c r="H619" i="39"/>
  <c r="I619" i="39"/>
  <c r="J619" i="39"/>
  <c r="K619" i="39"/>
  <c r="C619" i="39"/>
  <c r="D613" i="39"/>
  <c r="D822" i="39" s="1"/>
  <c r="E613" i="39"/>
  <c r="E822" i="39" s="1"/>
  <c r="F613" i="39"/>
  <c r="F822" i="39" s="1"/>
  <c r="C613" i="39"/>
  <c r="C106" i="40"/>
  <c r="T1367" i="36"/>
  <c r="U1367" i="36"/>
  <c r="R1344" i="36"/>
  <c r="S1344" i="36"/>
  <c r="T1344" i="36"/>
  <c r="U1344" i="36"/>
  <c r="D698" i="39"/>
  <c r="E698" i="39"/>
  <c r="C698" i="39"/>
  <c r="H613" i="39"/>
  <c r="H822" i="39" s="1"/>
  <c r="I613" i="39"/>
  <c r="K613" i="39"/>
  <c r="K822" i="39" s="1"/>
  <c r="Q1344" i="36"/>
  <c r="S1367" i="36"/>
  <c r="C443" i="39"/>
  <c r="D107" i="40"/>
  <c r="C74" i="40"/>
  <c r="H60" i="39"/>
  <c r="H61" i="39" s="1"/>
  <c r="F565" i="39"/>
  <c r="F821" i="39" s="1"/>
  <c r="G567" i="39"/>
  <c r="H567" i="39"/>
  <c r="H824" i="39" s="1"/>
  <c r="I567" i="39"/>
  <c r="I824" i="39" s="1"/>
  <c r="J567" i="39"/>
  <c r="J824" i="39" s="1"/>
  <c r="K567" i="39"/>
  <c r="K824" i="39" s="1"/>
  <c r="Q1247" i="36"/>
  <c r="R1247" i="36"/>
  <c r="S1247" i="36"/>
  <c r="T1247" i="36"/>
  <c r="U1247" i="36"/>
  <c r="Q1258" i="36"/>
  <c r="S1274" i="36"/>
  <c r="Q1280" i="36"/>
  <c r="R1280" i="36"/>
  <c r="S1280" i="36"/>
  <c r="T1280" i="36"/>
  <c r="U1280" i="36"/>
  <c r="Q1291" i="36"/>
  <c r="R1291" i="36"/>
  <c r="S1291" i="36"/>
  <c r="T1291" i="36"/>
  <c r="U1291" i="36"/>
  <c r="Q1307" i="36"/>
  <c r="R1307" i="36"/>
  <c r="S1307" i="36"/>
  <c r="T1307" i="36"/>
  <c r="U1307" i="36"/>
  <c r="Q1301" i="36"/>
  <c r="Q1302" i="36"/>
  <c r="Q1319" i="36"/>
  <c r="Q1320" i="36"/>
  <c r="R1331" i="36"/>
  <c r="T1331" i="36"/>
  <c r="U1331" i="36"/>
  <c r="C11" i="39"/>
  <c r="D11" i="39"/>
  <c r="E11" i="39"/>
  <c r="C13" i="39"/>
  <c r="D13" i="39"/>
  <c r="E13" i="39"/>
  <c r="G13" i="39"/>
  <c r="E10" i="43" s="1"/>
  <c r="H13" i="39"/>
  <c r="I13" i="39"/>
  <c r="J13" i="39"/>
  <c r="K13" i="39"/>
  <c r="C14" i="39"/>
  <c r="D14" i="39"/>
  <c r="E14" i="39"/>
  <c r="G14" i="39"/>
  <c r="H14" i="39"/>
  <c r="I14" i="39"/>
  <c r="J14" i="39"/>
  <c r="K14" i="39"/>
  <c r="D15" i="39"/>
  <c r="E15" i="39"/>
  <c r="D18" i="39"/>
  <c r="E18" i="39"/>
  <c r="G18" i="39"/>
  <c r="H18" i="39"/>
  <c r="I18" i="39"/>
  <c r="J18" i="39"/>
  <c r="K18" i="39"/>
  <c r="C60" i="39"/>
  <c r="C61" i="39" s="1"/>
  <c r="D60" i="39"/>
  <c r="E60" i="39"/>
  <c r="E61" i="39" s="1"/>
  <c r="G60" i="39"/>
  <c r="G61" i="39" s="1"/>
  <c r="I60" i="39"/>
  <c r="I61" i="39" s="1"/>
  <c r="C64" i="39"/>
  <c r="C65" i="39" s="1"/>
  <c r="D64" i="39"/>
  <c r="D65" i="39" s="1"/>
  <c r="E64" i="39"/>
  <c r="C95" i="39"/>
  <c r="C96" i="39" s="1"/>
  <c r="D95" i="39"/>
  <c r="E95" i="39"/>
  <c r="H95" i="39"/>
  <c r="H96" i="39" s="1"/>
  <c r="I95" i="39"/>
  <c r="I96" i="39" s="1"/>
  <c r="C99" i="39"/>
  <c r="C100" i="39" s="1"/>
  <c r="C105" i="39" s="1"/>
  <c r="D99" i="39"/>
  <c r="D100" i="39" s="1"/>
  <c r="C130" i="39"/>
  <c r="D130" i="39"/>
  <c r="G130" i="39"/>
  <c r="H13" i="43" s="1"/>
  <c r="H130" i="39"/>
  <c r="I130" i="39"/>
  <c r="J130" i="39"/>
  <c r="K130" i="39"/>
  <c r="C135" i="39"/>
  <c r="D135" i="39"/>
  <c r="E135" i="39"/>
  <c r="H135" i="39"/>
  <c r="I135" i="39"/>
  <c r="J135" i="39"/>
  <c r="K135" i="39"/>
  <c r="C136" i="39"/>
  <c r="D136" i="39"/>
  <c r="E136" i="39"/>
  <c r="D167" i="39"/>
  <c r="E167" i="39"/>
  <c r="C168" i="39"/>
  <c r="D168" i="39"/>
  <c r="E168" i="39"/>
  <c r="H26" i="43"/>
  <c r="C266" i="39"/>
  <c r="D266" i="39"/>
  <c r="E266" i="39"/>
  <c r="G266" i="39"/>
  <c r="F25" i="43" s="1"/>
  <c r="H266" i="39"/>
  <c r="I266" i="39"/>
  <c r="J266" i="39"/>
  <c r="K266" i="39"/>
  <c r="E313" i="39"/>
  <c r="E319" i="39" s="1"/>
  <c r="E30" i="45" s="1"/>
  <c r="C351" i="39"/>
  <c r="D351" i="39"/>
  <c r="E351" i="39"/>
  <c r="H351" i="39"/>
  <c r="I351" i="39"/>
  <c r="J351" i="39"/>
  <c r="K351" i="39"/>
  <c r="C382" i="39"/>
  <c r="D382" i="39"/>
  <c r="E382" i="39"/>
  <c r="C385" i="39"/>
  <c r="D385" i="39"/>
  <c r="E385" i="39"/>
  <c r="C392" i="39"/>
  <c r="D392" i="39"/>
  <c r="E392" i="39"/>
  <c r="C393" i="39"/>
  <c r="D393" i="39"/>
  <c r="E393" i="39"/>
  <c r="C394" i="39"/>
  <c r="E394" i="39"/>
  <c r="E395" i="39"/>
  <c r="C396" i="39"/>
  <c r="E396" i="39"/>
  <c r="C397" i="39"/>
  <c r="D397" i="39"/>
  <c r="E397" i="39"/>
  <c r="C431" i="39"/>
  <c r="D431" i="39"/>
  <c r="E431" i="39"/>
  <c r="C441" i="39"/>
  <c r="D441" i="39"/>
  <c r="E441" i="39"/>
  <c r="D442" i="39"/>
  <c r="E442" i="39"/>
  <c r="D443" i="39"/>
  <c r="E443" i="39"/>
  <c r="C446" i="39"/>
  <c r="E446" i="39"/>
  <c r="J446" i="39"/>
  <c r="K446" i="39"/>
  <c r="D522" i="39"/>
  <c r="G522" i="39"/>
  <c r="H522" i="39"/>
  <c r="I522" i="39"/>
  <c r="J522" i="39"/>
  <c r="K522" i="39"/>
  <c r="D524" i="39"/>
  <c r="G524" i="39"/>
  <c r="H524" i="39"/>
  <c r="I524" i="39"/>
  <c r="C531" i="39"/>
  <c r="D531" i="39"/>
  <c r="E531" i="39"/>
  <c r="C532" i="39"/>
  <c r="D532" i="39"/>
  <c r="E532" i="39"/>
  <c r="C564" i="39"/>
  <c r="C820" i="39" s="1"/>
  <c r="D564" i="39"/>
  <c r="D820" i="39" s="1"/>
  <c r="E564" i="39"/>
  <c r="E820" i="39" s="1"/>
  <c r="C565" i="39"/>
  <c r="C821" i="39" s="1"/>
  <c r="D565" i="39"/>
  <c r="E565" i="39"/>
  <c r="E821" i="39" s="1"/>
  <c r="G565" i="39"/>
  <c r="H565" i="39"/>
  <c r="H821" i="39" s="1"/>
  <c r="I565" i="39"/>
  <c r="I821" i="39" s="1"/>
  <c r="J565" i="39"/>
  <c r="J821" i="39" s="1"/>
  <c r="K565" i="39"/>
  <c r="K821" i="39" s="1"/>
  <c r="C566" i="39"/>
  <c r="C823" i="39" s="1"/>
  <c r="D566" i="39"/>
  <c r="D823" i="39" s="1"/>
  <c r="E566" i="39"/>
  <c r="E823" i="39" s="1"/>
  <c r="F566" i="39"/>
  <c r="G566" i="39"/>
  <c r="H566" i="39"/>
  <c r="H823" i="39" s="1"/>
  <c r="I566" i="39"/>
  <c r="I823" i="39" s="1"/>
  <c r="J566" i="39"/>
  <c r="J823" i="39" s="1"/>
  <c r="K566" i="39"/>
  <c r="K823" i="39" s="1"/>
  <c r="C567" i="39"/>
  <c r="C824" i="39" s="1"/>
  <c r="D567" i="39"/>
  <c r="D824" i="39" s="1"/>
  <c r="E567" i="39"/>
  <c r="E824" i="39" s="1"/>
  <c r="F567" i="39"/>
  <c r="C569" i="39"/>
  <c r="D569" i="39"/>
  <c r="E569" i="39"/>
  <c r="F569" i="39"/>
  <c r="G569" i="39"/>
  <c r="J34" i="43" s="1"/>
  <c r="H569" i="39"/>
  <c r="I569" i="39"/>
  <c r="J569" i="39"/>
  <c r="K569" i="39"/>
  <c r="C572" i="39"/>
  <c r="C829" i="39" s="1"/>
  <c r="D572" i="39"/>
  <c r="D829" i="39" s="1"/>
  <c r="E572" i="39"/>
  <c r="E829" i="39" s="1"/>
  <c r="C576" i="39"/>
  <c r="C833" i="39" s="1"/>
  <c r="D576" i="39"/>
  <c r="D833" i="39" s="1"/>
  <c r="E576" i="39"/>
  <c r="F576" i="39"/>
  <c r="F833" i="39" s="1"/>
  <c r="C577" i="39"/>
  <c r="C834" i="39" s="1"/>
  <c r="D577" i="39"/>
  <c r="D834" i="39" s="1"/>
  <c r="E577" i="39"/>
  <c r="E834" i="39" s="1"/>
  <c r="C579" i="39"/>
  <c r="D579" i="39"/>
  <c r="E579" i="39"/>
  <c r="F579" i="39"/>
  <c r="C580" i="39"/>
  <c r="C838" i="39" s="1"/>
  <c r="D580" i="39"/>
  <c r="D838" i="39" s="1"/>
  <c r="E580" i="39"/>
  <c r="E838" i="39" s="1"/>
  <c r="F580" i="39"/>
  <c r="F838" i="39" s="1"/>
  <c r="H580" i="39"/>
  <c r="H838" i="39" s="1"/>
  <c r="I580" i="39"/>
  <c r="I838" i="39" s="1"/>
  <c r="J580" i="39"/>
  <c r="J838" i="39" s="1"/>
  <c r="K580" i="39"/>
  <c r="K838" i="39" s="1"/>
  <c r="C614" i="39"/>
  <c r="D614" i="39"/>
  <c r="E614" i="39"/>
  <c r="F614" i="39"/>
  <c r="G614" i="39"/>
  <c r="H35" i="43" s="1"/>
  <c r="H614" i="39"/>
  <c r="I614" i="39"/>
  <c r="J614" i="39"/>
  <c r="K614" i="39"/>
  <c r="C615" i="39"/>
  <c r="D615" i="39"/>
  <c r="E615" i="39"/>
  <c r="F615" i="39"/>
  <c r="G615" i="39"/>
  <c r="H615" i="39"/>
  <c r="I615" i="39"/>
  <c r="J615" i="39"/>
  <c r="K615" i="39"/>
  <c r="C620" i="39"/>
  <c r="D620" i="39"/>
  <c r="E620" i="39"/>
  <c r="F620" i="39"/>
  <c r="H620" i="39"/>
  <c r="I620" i="39"/>
  <c r="J620" i="39"/>
  <c r="C653" i="39"/>
  <c r="C654" i="39" s="1"/>
  <c r="C657" i="39" s="1"/>
  <c r="D653" i="39"/>
  <c r="E653" i="39"/>
  <c r="E654" i="39" s="1"/>
  <c r="E657" i="39" s="1"/>
  <c r="C660" i="39"/>
  <c r="D660" i="39"/>
  <c r="E660" i="39"/>
  <c r="C661" i="39"/>
  <c r="D661" i="39"/>
  <c r="E661" i="39"/>
  <c r="C699" i="39"/>
  <c r="D699" i="39"/>
  <c r="K699" i="39"/>
  <c r="C13" i="40"/>
  <c r="D13" i="40"/>
  <c r="E13" i="40"/>
  <c r="C14" i="40"/>
  <c r="D14" i="40"/>
  <c r="E14" i="40"/>
  <c r="C15" i="40"/>
  <c r="D15" i="40"/>
  <c r="E15" i="40"/>
  <c r="H15" i="40"/>
  <c r="I15" i="40"/>
  <c r="J15" i="40"/>
  <c r="K15" i="40"/>
  <c r="C43" i="40"/>
  <c r="D43" i="40"/>
  <c r="E43" i="40"/>
  <c r="C44" i="40"/>
  <c r="D44" i="40"/>
  <c r="E44" i="40"/>
  <c r="E46" i="40"/>
  <c r="H46" i="40"/>
  <c r="I46" i="40"/>
  <c r="J46" i="40"/>
  <c r="K46" i="40"/>
  <c r="C71" i="40"/>
  <c r="D71" i="40"/>
  <c r="E71" i="40"/>
  <c r="C72" i="40"/>
  <c r="D72" i="40"/>
  <c r="E72" i="40"/>
  <c r="D73" i="40"/>
  <c r="E73" i="40"/>
  <c r="D74" i="40"/>
  <c r="E74" i="40"/>
  <c r="C105" i="40"/>
  <c r="D105" i="40"/>
  <c r="E105" i="40"/>
  <c r="C132" i="40"/>
  <c r="D132" i="40"/>
  <c r="E132" i="40"/>
  <c r="C133" i="40"/>
  <c r="D133" i="40"/>
  <c r="E133" i="40"/>
  <c r="C134" i="40"/>
  <c r="D134" i="40"/>
  <c r="E134" i="40"/>
  <c r="C135" i="40"/>
  <c r="D135" i="40"/>
  <c r="E135" i="40"/>
  <c r="C163" i="40"/>
  <c r="D163" i="40"/>
  <c r="E163" i="40"/>
  <c r="C164" i="40"/>
  <c r="D164" i="40"/>
  <c r="E164" i="40"/>
  <c r="C165" i="40"/>
  <c r="D165" i="40"/>
  <c r="E165" i="40"/>
  <c r="H165" i="40"/>
  <c r="I165" i="40"/>
  <c r="J165" i="40"/>
  <c r="K165" i="40"/>
  <c r="C9" i="45"/>
  <c r="E9" i="45"/>
  <c r="C14" i="45"/>
  <c r="E14" i="45"/>
  <c r="C15" i="45"/>
  <c r="E15" i="45"/>
  <c r="C16" i="45"/>
  <c r="E16" i="45"/>
  <c r="C17" i="45"/>
  <c r="E17" i="45"/>
  <c r="C18" i="45"/>
  <c r="E18" i="45"/>
  <c r="C19" i="45"/>
  <c r="E19" i="45"/>
  <c r="C20" i="45"/>
  <c r="E20" i="45"/>
  <c r="C21" i="45"/>
  <c r="E21" i="45"/>
  <c r="C25" i="45"/>
  <c r="E25" i="45"/>
  <c r="C30" i="45"/>
  <c r="D30" i="45"/>
  <c r="C31" i="45"/>
  <c r="E31" i="45"/>
  <c r="C37" i="45"/>
  <c r="E37" i="45"/>
  <c r="C38" i="45"/>
  <c r="E38" i="45"/>
  <c r="C43" i="45"/>
  <c r="E43" i="45"/>
  <c r="C44" i="45"/>
  <c r="E44" i="45"/>
  <c r="J60" i="39"/>
  <c r="J61" i="39" s="1"/>
  <c r="T1274" i="36"/>
  <c r="Q1256" i="36"/>
  <c r="Q1260" i="36"/>
  <c r="Q1270" i="36"/>
  <c r="Q1331" i="36"/>
  <c r="R1274" i="36"/>
  <c r="R1302" i="36"/>
  <c r="I699" i="39"/>
  <c r="E699" i="39"/>
  <c r="C107" i="40"/>
  <c r="C167" i="39"/>
  <c r="C442" i="39"/>
  <c r="H167" i="39"/>
  <c r="G385" i="39"/>
  <c r="E107" i="40"/>
  <c r="C46" i="40"/>
  <c r="D395" i="39"/>
  <c r="E99" i="39"/>
  <c r="E100" i="39" s="1"/>
  <c r="S1302" i="36"/>
  <c r="I385" i="39"/>
  <c r="H385" i="39"/>
  <c r="H699" i="39"/>
  <c r="C15" i="39"/>
  <c r="C73" i="40"/>
  <c r="G167" i="39"/>
  <c r="E26" i="43" s="1"/>
  <c r="J699" i="39"/>
  <c r="F564" i="39"/>
  <c r="F820" i="39" s="1"/>
  <c r="Q1314" i="36"/>
  <c r="Q1325" i="36" s="1"/>
  <c r="G95" i="39"/>
  <c r="C20" i="43" s="1"/>
  <c r="L20" i="43" s="1"/>
  <c r="Q1274" i="36"/>
  <c r="C395" i="39"/>
  <c r="K60" i="39"/>
  <c r="K61" i="39" s="1"/>
  <c r="J95" i="39"/>
  <c r="J96" i="39" s="1"/>
  <c r="D21" i="45"/>
  <c r="T1302" i="36"/>
  <c r="U1302" i="36"/>
  <c r="D14" i="45"/>
  <c r="K95" i="39"/>
  <c r="K96" i="39" s="1"/>
  <c r="U1274" i="36"/>
  <c r="L15" i="43"/>
  <c r="D43" i="45"/>
  <c r="D16" i="45"/>
  <c r="D15" i="45"/>
  <c r="D37" i="45"/>
  <c r="D38" i="45"/>
  <c r="D44" i="45"/>
  <c r="D17" i="45"/>
  <c r="D25" i="45"/>
  <c r="D18" i="45"/>
  <c r="D19" i="45"/>
  <c r="D31" i="45"/>
  <c r="D20" i="45"/>
  <c r="D9" i="45"/>
  <c r="E130" i="39"/>
  <c r="I527" i="39"/>
  <c r="S925" i="36"/>
  <c r="S998" i="36" s="1"/>
  <c r="S1000" i="36" s="1"/>
  <c r="G531" i="39"/>
  <c r="G166" i="39"/>
  <c r="D26" i="43" s="1"/>
  <c r="J527" i="39"/>
  <c r="T925" i="36"/>
  <c r="T998" i="36" s="1"/>
  <c r="T1000" i="36" s="1"/>
  <c r="G527" i="39"/>
  <c r="Q925" i="36"/>
  <c r="J396" i="39"/>
  <c r="C57" i="42"/>
  <c r="G135" i="40"/>
  <c r="R1332" i="36"/>
  <c r="R1265" i="36"/>
  <c r="T261" i="36"/>
  <c r="R264" i="36"/>
  <c r="H527" i="39"/>
  <c r="R925" i="36"/>
  <c r="R998" i="36" s="1"/>
  <c r="R1000" i="36" s="1"/>
  <c r="H166" i="39"/>
  <c r="S1265" i="36"/>
  <c r="T1265" i="36"/>
  <c r="U1265" i="36"/>
  <c r="Q1397" i="36" l="1"/>
  <c r="D47" i="45"/>
  <c r="C770" i="39"/>
  <c r="D772" i="39"/>
  <c r="I70" i="43"/>
  <c r="G786" i="39"/>
  <c r="E776" i="39"/>
  <c r="C769" i="39"/>
  <c r="C767" i="39"/>
  <c r="J20" i="44"/>
  <c r="C787" i="39"/>
  <c r="I10" i="43"/>
  <c r="C771" i="39"/>
  <c r="E787" i="39"/>
  <c r="E772" i="39"/>
  <c r="C773" i="39"/>
  <c r="E784" i="39"/>
  <c r="C772" i="39"/>
  <c r="C768" i="39"/>
  <c r="C766" i="39"/>
  <c r="C822" i="39"/>
  <c r="C616" i="39"/>
  <c r="C132" i="39"/>
  <c r="D132" i="39"/>
  <c r="E132" i="39"/>
  <c r="R602" i="36"/>
  <c r="J287" i="39"/>
  <c r="J289" i="39" s="1"/>
  <c r="T564" i="36"/>
  <c r="I287" i="39"/>
  <c r="I289" i="39" s="1"/>
  <c r="S564" i="36"/>
  <c r="U564" i="36"/>
  <c r="S1133" i="36"/>
  <c r="I53" i="42" s="1"/>
  <c r="F771" i="39"/>
  <c r="E790" i="39"/>
  <c r="I773" i="39"/>
  <c r="H771" i="39"/>
  <c r="H773" i="39"/>
  <c r="K771" i="39"/>
  <c r="G773" i="39"/>
  <c r="J771" i="39"/>
  <c r="F773" i="39"/>
  <c r="E773" i="39"/>
  <c r="I771" i="39"/>
  <c r="D773" i="39"/>
  <c r="E771" i="39"/>
  <c r="G771" i="39"/>
  <c r="H10" i="43"/>
  <c r="T802" i="36"/>
  <c r="T874" i="36" s="1"/>
  <c r="T868" i="36"/>
  <c r="T875" i="36" s="1"/>
  <c r="S1392" i="36"/>
  <c r="Q1401" i="36"/>
  <c r="R1401" i="36"/>
  <c r="K179" i="39"/>
  <c r="T1343" i="36"/>
  <c r="D767" i="39"/>
  <c r="U770" i="36"/>
  <c r="K400" i="39" s="1"/>
  <c r="T770" i="36"/>
  <c r="T777" i="36" s="1"/>
  <c r="E767" i="39"/>
  <c r="R654" i="36"/>
  <c r="H382" i="39"/>
  <c r="G265" i="39"/>
  <c r="I265" i="39"/>
  <c r="I768" i="39" s="1"/>
  <c r="H265" i="39"/>
  <c r="J265" i="39"/>
  <c r="J768" i="39" s="1"/>
  <c r="K265" i="39"/>
  <c r="K768" i="39" s="1"/>
  <c r="C70" i="39"/>
  <c r="H227" i="39"/>
  <c r="S527" i="36"/>
  <c r="S538" i="36" s="1"/>
  <c r="R527" i="36"/>
  <c r="Q527" i="36"/>
  <c r="T527" i="36"/>
  <c r="U527" i="36"/>
  <c r="F227" i="39"/>
  <c r="D63" i="42"/>
  <c r="J10" i="43"/>
  <c r="Q1020" i="36"/>
  <c r="Q1271" i="36"/>
  <c r="Q1272" i="36" s="1"/>
  <c r="F19" i="42"/>
  <c r="F45" i="40"/>
  <c r="G533" i="39"/>
  <c r="S1308" i="36"/>
  <c r="T334" i="36"/>
  <c r="J50" i="42" s="1"/>
  <c r="K136" i="39"/>
  <c r="Q416" i="36"/>
  <c r="Q426" i="36" s="1"/>
  <c r="R334" i="36"/>
  <c r="H50" i="42" s="1"/>
  <c r="S334" i="36"/>
  <c r="I50" i="42" s="1"/>
  <c r="I18" i="42"/>
  <c r="C18" i="42"/>
  <c r="J18" i="42"/>
  <c r="H18" i="42"/>
  <c r="R1251" i="36"/>
  <c r="R1295" i="36"/>
  <c r="R1249" i="36"/>
  <c r="H653" i="39"/>
  <c r="H654" i="39" s="1"/>
  <c r="H657" i="39" s="1"/>
  <c r="R1315" i="36"/>
  <c r="H12" i="40"/>
  <c r="R1308" i="36"/>
  <c r="Q1308" i="36"/>
  <c r="E440" i="39"/>
  <c r="E447" i="39" s="1"/>
  <c r="E450" i="39" s="1"/>
  <c r="Q1265" i="36"/>
  <c r="C67" i="42"/>
  <c r="E766" i="39"/>
  <c r="F386" i="39"/>
  <c r="D766" i="39"/>
  <c r="E386" i="39"/>
  <c r="E389" i="39" s="1"/>
  <c r="C386" i="39"/>
  <c r="F766" i="39"/>
  <c r="E62" i="42"/>
  <c r="D386" i="39"/>
  <c r="I30" i="43"/>
  <c r="D62" i="42"/>
  <c r="C47" i="45"/>
  <c r="E47" i="45"/>
  <c r="G107" i="40"/>
  <c r="E66" i="43"/>
  <c r="G394" i="39"/>
  <c r="H225" i="39"/>
  <c r="C301" i="39"/>
  <c r="C784" i="39" s="1"/>
  <c r="D18" i="42"/>
  <c r="F59" i="42"/>
  <c r="I136" i="39"/>
  <c r="G12" i="40"/>
  <c r="I227" i="39"/>
  <c r="T263" i="36"/>
  <c r="U263" i="36"/>
  <c r="U874" i="36"/>
  <c r="J136" i="39"/>
  <c r="U334" i="36"/>
  <c r="F74" i="40"/>
  <c r="Q621" i="36"/>
  <c r="G21" i="42" s="1"/>
  <c r="K287" i="39"/>
  <c r="K289" i="39" s="1"/>
  <c r="I14" i="42"/>
  <c r="G691" i="39"/>
  <c r="G692" i="39" s="1"/>
  <c r="G695" i="39" s="1"/>
  <c r="H691" i="39"/>
  <c r="H692" i="39" s="1"/>
  <c r="H695" i="39" s="1"/>
  <c r="J272" i="39"/>
  <c r="C221" i="39"/>
  <c r="G64" i="39"/>
  <c r="F346" i="39"/>
  <c r="Q291" i="36"/>
  <c r="G56" i="42" s="1"/>
  <c r="F56" i="42"/>
  <c r="J72" i="42"/>
  <c r="D16" i="39"/>
  <c r="D400" i="39"/>
  <c r="E64" i="43"/>
  <c r="G837" i="39"/>
  <c r="J295" i="39"/>
  <c r="R587" i="36"/>
  <c r="D730" i="39"/>
  <c r="D739" i="39" s="1"/>
  <c r="E57" i="42"/>
  <c r="C21" i="42"/>
  <c r="E730" i="39"/>
  <c r="E739" i="39" s="1"/>
  <c r="I660" i="39"/>
  <c r="H660" i="39"/>
  <c r="G163" i="40"/>
  <c r="G24" i="39" s="1"/>
  <c r="G781" i="39" s="1"/>
  <c r="E67" i="42"/>
  <c r="D347" i="39"/>
  <c r="Q770" i="36"/>
  <c r="C50" i="42"/>
  <c r="I825" i="39"/>
  <c r="F163" i="40"/>
  <c r="F15" i="39"/>
  <c r="S558" i="36"/>
  <c r="I272" i="39"/>
  <c r="D56" i="42"/>
  <c r="I283" i="39"/>
  <c r="R1367" i="36"/>
  <c r="T1393" i="36"/>
  <c r="T1392" i="36" s="1"/>
  <c r="G170" i="39"/>
  <c r="I26" i="43" s="1"/>
  <c r="E303" i="39"/>
  <c r="J283" i="39"/>
  <c r="J284" i="39" s="1"/>
  <c r="I282" i="39"/>
  <c r="C272" i="39"/>
  <c r="R1281" i="36"/>
  <c r="J14" i="42"/>
  <c r="G14" i="42"/>
  <c r="K64" i="39"/>
  <c r="K65" i="39" s="1"/>
  <c r="G653" i="39"/>
  <c r="G654" i="39" s="1"/>
  <c r="S621" i="36"/>
  <c r="S632" i="36" s="1"/>
  <c r="J483" i="39"/>
  <c r="G59" i="42"/>
  <c r="K56" i="42"/>
  <c r="K18" i="42"/>
  <c r="H14" i="43"/>
  <c r="H352" i="39"/>
  <c r="J661" i="39"/>
  <c r="K347" i="39"/>
  <c r="U294" i="36"/>
  <c r="U1193" i="36" s="1"/>
  <c r="G283" i="39"/>
  <c r="D34" i="42"/>
  <c r="D50" i="42"/>
  <c r="F34" i="42"/>
  <c r="F17" i="42"/>
  <c r="F16" i="42"/>
  <c r="R1319" i="36"/>
  <c r="F50" i="42"/>
  <c r="R260" i="36"/>
  <c r="J487" i="39"/>
  <c r="J490" i="39" s="1"/>
  <c r="J52" i="42" s="1"/>
  <c r="F18" i="42"/>
  <c r="J769" i="39"/>
  <c r="F284" i="39"/>
  <c r="H136" i="39"/>
  <c r="S1397" i="36"/>
  <c r="C59" i="42"/>
  <c r="D394" i="39"/>
  <c r="R770" i="36"/>
  <c r="G661" i="39"/>
  <c r="J55" i="43" s="1"/>
  <c r="L55" i="43" s="1"/>
  <c r="H72" i="40"/>
  <c r="K397" i="39"/>
  <c r="H107" i="40"/>
  <c r="F301" i="39"/>
  <c r="H487" i="39"/>
  <c r="H490" i="39" s="1"/>
  <c r="H52" i="42" s="1"/>
  <c r="E137" i="39"/>
  <c r="I352" i="39"/>
  <c r="G838" i="39"/>
  <c r="F10" i="43"/>
  <c r="F836" i="39"/>
  <c r="G769" i="39"/>
  <c r="C483" i="39"/>
  <c r="D487" i="39"/>
  <c r="D490" i="39" s="1"/>
  <c r="D52" i="42" s="1"/>
  <c r="U429" i="36"/>
  <c r="F72" i="42"/>
  <c r="I487" i="39"/>
  <c r="I490" i="39" s="1"/>
  <c r="I52" i="42" s="1"/>
  <c r="J385" i="39"/>
  <c r="J773" i="39" s="1"/>
  <c r="J826" i="39"/>
  <c r="I347" i="39"/>
  <c r="G19" i="42"/>
  <c r="I31" i="43"/>
  <c r="C730" i="39"/>
  <c r="C739" i="39" s="1"/>
  <c r="F388" i="39"/>
  <c r="E25" i="42"/>
  <c r="I446" i="39"/>
  <c r="F137" i="39"/>
  <c r="S575" i="36"/>
  <c r="G449" i="39"/>
  <c r="F296" i="39"/>
  <c r="R1320" i="36"/>
  <c r="H576" i="39"/>
  <c r="H833" i="39" s="1"/>
  <c r="G382" i="39"/>
  <c r="F769" i="39"/>
  <c r="F824" i="39"/>
  <c r="G287" i="39"/>
  <c r="G289" i="39" s="1"/>
  <c r="S1256" i="36"/>
  <c r="C34" i="42"/>
  <c r="R1256" i="36"/>
  <c r="I769" i="39"/>
  <c r="G295" i="39"/>
  <c r="R928" i="36"/>
  <c r="R1301" i="36"/>
  <c r="R1303" i="36" s="1"/>
  <c r="H440" i="39"/>
  <c r="G821" i="39"/>
  <c r="J57" i="42"/>
  <c r="D68" i="42"/>
  <c r="H132" i="40"/>
  <c r="Q1264" i="36"/>
  <c r="U312" i="36"/>
  <c r="U1194" i="36" s="1"/>
  <c r="D34" i="43"/>
  <c r="K57" i="42"/>
  <c r="C102" i="39"/>
  <c r="K99" i="39"/>
  <c r="K100" i="39" s="1"/>
  <c r="K102" i="39" s="1"/>
  <c r="J99" i="39"/>
  <c r="J100" i="39" s="1"/>
  <c r="Q1275" i="36"/>
  <c r="T1397" i="36"/>
  <c r="J30" i="43"/>
  <c r="D446" i="39"/>
  <c r="G613" i="39"/>
  <c r="E35" i="43" s="1"/>
  <c r="L35" i="43" s="1"/>
  <c r="C14" i="42"/>
  <c r="E700" i="39"/>
  <c r="E702" i="39" s="1"/>
  <c r="T1256" i="36"/>
  <c r="G487" i="39"/>
  <c r="H579" i="39"/>
  <c r="H836" i="39" s="1"/>
  <c r="F134" i="40"/>
  <c r="E34" i="42"/>
  <c r="S770" i="36"/>
  <c r="S777" i="36" s="1"/>
  <c r="Q1162" i="36"/>
  <c r="Q1165" i="36" s="1"/>
  <c r="Q1167" i="36" s="1"/>
  <c r="G55" i="42"/>
  <c r="I449" i="39"/>
  <c r="Q1303" i="36"/>
  <c r="C835" i="39"/>
  <c r="G698" i="39"/>
  <c r="G700" i="39" s="1"/>
  <c r="G34" i="43"/>
  <c r="C33" i="42"/>
  <c r="J352" i="39"/>
  <c r="J622" i="39"/>
  <c r="U1397" i="36"/>
  <c r="G352" i="39"/>
  <c r="H20" i="44" s="1"/>
  <c r="C137" i="39"/>
  <c r="E352" i="39"/>
  <c r="G729" i="39"/>
  <c r="H105" i="40"/>
  <c r="E71" i="42"/>
  <c r="I72" i="42"/>
  <c r="R1092" i="36"/>
  <c r="K483" i="39"/>
  <c r="H616" i="39"/>
  <c r="C56" i="42"/>
  <c r="G825" i="39"/>
  <c r="S260" i="36"/>
  <c r="F578" i="39"/>
  <c r="F835" i="39" s="1"/>
  <c r="S1092" i="36"/>
  <c r="H825" i="39"/>
  <c r="G440" i="39"/>
  <c r="S429" i="36"/>
  <c r="D303" i="39"/>
  <c r="C19" i="43"/>
  <c r="L19" i="43" s="1"/>
  <c r="C67" i="39"/>
  <c r="H347" i="39"/>
  <c r="F73" i="40"/>
  <c r="R1260" i="36"/>
  <c r="J825" i="39"/>
  <c r="T621" i="36"/>
  <c r="J21" i="42" s="1"/>
  <c r="K284" i="39"/>
  <c r="S1314" i="36"/>
  <c r="S1325" i="36" s="1"/>
  <c r="C296" i="39"/>
  <c r="C26" i="42"/>
  <c r="R1314" i="36"/>
  <c r="R1325" i="36" s="1"/>
  <c r="C19" i="39"/>
  <c r="D826" i="39"/>
  <c r="R575" i="36"/>
  <c r="I302" i="39"/>
  <c r="G826" i="39"/>
  <c r="D284" i="39"/>
  <c r="U621" i="36"/>
  <c r="U632" i="36" s="1"/>
  <c r="F487" i="39"/>
  <c r="I132" i="40"/>
  <c r="I57" i="42"/>
  <c r="E662" i="39"/>
  <c r="E664" i="39" s="1"/>
  <c r="E826" i="39"/>
  <c r="K579" i="39"/>
  <c r="G106" i="40"/>
  <c r="C825" i="39"/>
  <c r="D17" i="42"/>
  <c r="D16" i="40"/>
  <c r="C662" i="39"/>
  <c r="C664" i="39" s="1"/>
  <c r="G230" i="39"/>
  <c r="J66" i="43" s="1"/>
  <c r="F272" i="39"/>
  <c r="F768" i="39"/>
  <c r="H99" i="39"/>
  <c r="H100" i="39" s="1"/>
  <c r="H102" i="39" s="1"/>
  <c r="E75" i="40"/>
  <c r="C47" i="40"/>
  <c r="I170" i="39"/>
  <c r="I772" i="39" s="1"/>
  <c r="D622" i="39"/>
  <c r="E284" i="39"/>
  <c r="C75" i="40"/>
  <c r="E26" i="42"/>
  <c r="I99" i="39"/>
  <c r="I100" i="39" s="1"/>
  <c r="I102" i="39" s="1"/>
  <c r="R309" i="36"/>
  <c r="R312" i="36" s="1"/>
  <c r="R1194" i="36" s="1"/>
  <c r="D825" i="39"/>
  <c r="D105" i="39"/>
  <c r="G785" i="39"/>
  <c r="E181" i="39"/>
  <c r="E184" i="39" s="1"/>
  <c r="T1404" i="36"/>
  <c r="T1401" i="36" s="1"/>
  <c r="C108" i="40"/>
  <c r="C525" i="39"/>
  <c r="C528" i="39" s="1"/>
  <c r="I104" i="40"/>
  <c r="G14" i="43"/>
  <c r="E616" i="39"/>
  <c r="Q587" i="36"/>
  <c r="H295" i="39"/>
  <c r="G833" i="39"/>
  <c r="D769" i="39"/>
  <c r="E96" i="39"/>
  <c r="H72" i="42"/>
  <c r="F102" i="39"/>
  <c r="F104" i="39" s="1"/>
  <c r="F21" i="45" s="1"/>
  <c r="C434" i="39"/>
  <c r="C437" i="39" s="1"/>
  <c r="I579" i="39"/>
  <c r="I836" i="39" s="1"/>
  <c r="E525" i="39"/>
  <c r="E528" i="39" s="1"/>
  <c r="D23" i="39"/>
  <c r="G443" i="39"/>
  <c r="K107" i="40"/>
  <c r="E65" i="43"/>
  <c r="G395" i="39"/>
  <c r="F69" i="43" s="1"/>
  <c r="G96" i="39"/>
  <c r="I622" i="39"/>
  <c r="Q179" i="36"/>
  <c r="Q1324" i="36"/>
  <c r="F449" i="39"/>
  <c r="Q928" i="36"/>
  <c r="G267" i="39"/>
  <c r="G25" i="43" s="1"/>
  <c r="E14" i="42"/>
  <c r="D108" i="40"/>
  <c r="E24" i="39"/>
  <c r="E781" i="39" s="1"/>
  <c r="G397" i="39"/>
  <c r="E56" i="42"/>
  <c r="H483" i="39"/>
  <c r="J347" i="39"/>
  <c r="E296" i="39"/>
  <c r="C581" i="39"/>
  <c r="K293" i="39"/>
  <c r="K296" i="39" s="1"/>
  <c r="K661" i="39"/>
  <c r="F170" i="39"/>
  <c r="F54" i="42"/>
  <c r="C29" i="42"/>
  <c r="R535" i="36"/>
  <c r="R593" i="36" s="1"/>
  <c r="R594" i="36" s="1"/>
  <c r="Q1277" i="36"/>
  <c r="Q1278" i="36" s="1"/>
  <c r="E483" i="39"/>
  <c r="D700" i="39"/>
  <c r="D702" i="39" s="1"/>
  <c r="F23" i="39"/>
  <c r="F780" i="39" s="1"/>
  <c r="U558" i="36"/>
  <c r="C700" i="39"/>
  <c r="C702" i="39" s="1"/>
  <c r="Q1281" i="36"/>
  <c r="K620" i="39"/>
  <c r="K622" i="39" s="1"/>
  <c r="Q992" i="36"/>
  <c r="H769" i="39"/>
  <c r="G47" i="40"/>
  <c r="H31" i="43"/>
  <c r="U1393" i="36"/>
  <c r="U1392" i="36" s="1"/>
  <c r="E770" i="39"/>
  <c r="T429" i="36"/>
  <c r="S928" i="36"/>
  <c r="T312" i="36"/>
  <c r="T1194" i="36" s="1"/>
  <c r="C30" i="42"/>
  <c r="S312" i="36"/>
  <c r="Q1172" i="36"/>
  <c r="Q1185" i="36" s="1"/>
  <c r="Q1187" i="36" s="1"/>
  <c r="E23" i="39"/>
  <c r="E47" i="40"/>
  <c r="C16" i="40"/>
  <c r="C440" i="39"/>
  <c r="H397" i="39"/>
  <c r="D440" i="39"/>
  <c r="H302" i="39"/>
  <c r="F730" i="39"/>
  <c r="H43" i="40"/>
  <c r="H163" i="40"/>
  <c r="Q1346" i="36"/>
  <c r="K443" i="39"/>
  <c r="Q326" i="36"/>
  <c r="K14" i="42"/>
  <c r="H826" i="39"/>
  <c r="C231" i="39"/>
  <c r="G525" i="39"/>
  <c r="F12" i="44" s="1"/>
  <c r="H19" i="42"/>
  <c r="H525" i="39"/>
  <c r="H528" i="39" s="1"/>
  <c r="Q1105" i="36"/>
  <c r="Q1233" i="36" s="1"/>
  <c r="E398" i="39"/>
  <c r="E401" i="39" s="1"/>
  <c r="E406" i="39" s="1"/>
  <c r="D616" i="39"/>
  <c r="C181" i="39"/>
  <c r="C184" i="39" s="1"/>
  <c r="G272" i="39"/>
  <c r="J19" i="42"/>
  <c r="D270" i="39"/>
  <c r="T558" i="36"/>
  <c r="K59" i="42"/>
  <c r="L61" i="43"/>
  <c r="C25" i="39"/>
  <c r="C782" i="39" s="1"/>
  <c r="E825" i="39"/>
  <c r="K487" i="39"/>
  <c r="Q1202" i="36"/>
  <c r="H15" i="39"/>
  <c r="I578" i="39"/>
  <c r="I835" i="39" s="1"/>
  <c r="G622" i="39"/>
  <c r="D836" i="39"/>
  <c r="T575" i="36"/>
  <c r="D352" i="39"/>
  <c r="I163" i="40"/>
  <c r="F14" i="42"/>
  <c r="F221" i="39"/>
  <c r="F352" i="39"/>
  <c r="F226" i="39"/>
  <c r="F826" i="39"/>
  <c r="L54" i="43"/>
  <c r="F483" i="39"/>
  <c r="J578" i="39"/>
  <c r="J835" i="39" s="1"/>
  <c r="I826" i="39"/>
  <c r="J525" i="39"/>
  <c r="J528" i="39" s="1"/>
  <c r="F65" i="43"/>
  <c r="T1260" i="36"/>
  <c r="S1260" i="36"/>
  <c r="R179" i="36"/>
  <c r="C487" i="39"/>
  <c r="C490" i="39" s="1"/>
  <c r="C52" i="42" s="1"/>
  <c r="H267" i="39"/>
  <c r="D835" i="39"/>
  <c r="C570" i="39"/>
  <c r="C573" i="39" s="1"/>
  <c r="R1343" i="36"/>
  <c r="E487" i="39"/>
  <c r="E219" i="39"/>
  <c r="E222" i="39" s="1"/>
  <c r="C171" i="39"/>
  <c r="C174" i="39" s="1"/>
  <c r="G15" i="39"/>
  <c r="R220" i="36"/>
  <c r="H71" i="40"/>
  <c r="F441" i="39"/>
  <c r="T1332" i="36"/>
  <c r="T1330" i="36" s="1"/>
  <c r="G14" i="40"/>
  <c r="F616" i="39"/>
  <c r="C836" i="39"/>
  <c r="K578" i="39"/>
  <c r="K835" i="39" s="1"/>
  <c r="G534" i="39"/>
  <c r="K267" i="39"/>
  <c r="G18" i="42"/>
  <c r="K825" i="39"/>
  <c r="D221" i="39"/>
  <c r="E108" i="40"/>
  <c r="F129" i="39"/>
  <c r="U1092" i="36"/>
  <c r="K72" i="42"/>
  <c r="K616" i="39"/>
  <c r="T921" i="36"/>
  <c r="T928" i="36" s="1"/>
  <c r="J13" i="42" s="1"/>
  <c r="C12" i="42"/>
  <c r="Q1306" i="36"/>
  <c r="H534" i="39"/>
  <c r="H622" i="39"/>
  <c r="Q81" i="36"/>
  <c r="H396" i="39"/>
  <c r="H170" i="39"/>
  <c r="H772" i="39" s="1"/>
  <c r="D525" i="39"/>
  <c r="E769" i="39"/>
  <c r="E65" i="39"/>
  <c r="E347" i="39"/>
  <c r="C352" i="39"/>
  <c r="D137" i="39"/>
  <c r="H392" i="39"/>
  <c r="D30" i="39"/>
  <c r="F61" i="39"/>
  <c r="F67" i="39" s="1"/>
  <c r="R291" i="36"/>
  <c r="H64" i="39"/>
  <c r="H65" i="39" s="1"/>
  <c r="H67" i="39" s="1"/>
  <c r="T291" i="36"/>
  <c r="J64" i="39"/>
  <c r="J65" i="39" s="1"/>
  <c r="J67" i="39" s="1"/>
  <c r="U1348" i="36"/>
  <c r="U1343" i="36" s="1"/>
  <c r="K170" i="39"/>
  <c r="K772" i="39" s="1"/>
  <c r="G570" i="39"/>
  <c r="F32" i="44" s="1"/>
  <c r="H34" i="43"/>
  <c r="C535" i="39"/>
  <c r="C540" i="39" s="1"/>
  <c r="E50" i="42"/>
  <c r="Q797" i="36"/>
  <c r="G431" i="39"/>
  <c r="I483" i="39"/>
  <c r="J267" i="39"/>
  <c r="D71" i="42"/>
  <c r="G578" i="39"/>
  <c r="T452" i="36"/>
  <c r="J221" i="39" s="1"/>
  <c r="G396" i="39"/>
  <c r="D296" i="39"/>
  <c r="D662" i="39"/>
  <c r="E622" i="39"/>
  <c r="E836" i="39"/>
  <c r="G16" i="42"/>
  <c r="D136" i="40"/>
  <c r="D24" i="39"/>
  <c r="D781" i="39" s="1"/>
  <c r="G293" i="39"/>
  <c r="Q575" i="36"/>
  <c r="T587" i="36"/>
  <c r="J302" i="39"/>
  <c r="J303" i="39" s="1"/>
  <c r="L74" i="43"/>
  <c r="G483" i="39"/>
  <c r="F572" i="39"/>
  <c r="F230" i="39"/>
  <c r="F787" i="39" s="1"/>
  <c r="G444" i="39"/>
  <c r="R1388" i="36"/>
  <c r="D26" i="39"/>
  <c r="D783" i="39" s="1"/>
  <c r="G74" i="40"/>
  <c r="D396" i="39"/>
  <c r="D784" i="39" s="1"/>
  <c r="E136" i="40"/>
  <c r="Q220" i="36"/>
  <c r="G824" i="39"/>
  <c r="J163" i="40"/>
  <c r="G347" i="39"/>
  <c r="D16" i="42"/>
  <c r="C622" i="39"/>
  <c r="E270" i="39"/>
  <c r="E273" i="39" s="1"/>
  <c r="F12" i="39"/>
  <c r="H44" i="40"/>
  <c r="E19" i="39"/>
  <c r="G446" i="39"/>
  <c r="F532" i="39"/>
  <c r="Q1321" i="36"/>
  <c r="I661" i="39"/>
  <c r="D581" i="39"/>
  <c r="R104" i="36"/>
  <c r="D96" i="39"/>
  <c r="H661" i="39"/>
  <c r="D272" i="39"/>
  <c r="F181" i="39"/>
  <c r="R1330" i="36"/>
  <c r="E570" i="39"/>
  <c r="E573" i="39" s="1"/>
  <c r="F17" i="39"/>
  <c r="E22" i="43"/>
  <c r="S1343" i="36"/>
  <c r="E535" i="39"/>
  <c r="E540" i="39" s="1"/>
  <c r="I397" i="39"/>
  <c r="R261" i="36"/>
  <c r="E105" i="39"/>
  <c r="F400" i="39"/>
  <c r="C347" i="39"/>
  <c r="C55" i="42"/>
  <c r="D55" i="42"/>
  <c r="S1301" i="36"/>
  <c r="S1303" i="36" s="1"/>
  <c r="S1320" i="36"/>
  <c r="S1319" i="36"/>
  <c r="I576" i="39"/>
  <c r="I833" i="39" s="1"/>
  <c r="E231" i="39"/>
  <c r="I230" i="39"/>
  <c r="J170" i="39"/>
  <c r="J772" i="39" s="1"/>
  <c r="E57" i="43"/>
  <c r="L57" i="43" s="1"/>
  <c r="I525" i="39"/>
  <c r="I528" i="39" s="1"/>
  <c r="C167" i="40"/>
  <c r="C170" i="40" s="1"/>
  <c r="D231" i="39"/>
  <c r="C53" i="43"/>
  <c r="C219" i="39"/>
  <c r="E17" i="42"/>
  <c r="K301" i="39"/>
  <c r="K303" i="39" s="1"/>
  <c r="U1404" i="36"/>
  <c r="U1401" i="36" s="1"/>
  <c r="U587" i="36"/>
  <c r="D69" i="43"/>
  <c r="R1270" i="36"/>
  <c r="R1272" i="36" s="1"/>
  <c r="H564" i="39"/>
  <c r="R1020" i="36"/>
  <c r="E171" i="39"/>
  <c r="E174" i="39" s="1"/>
  <c r="Q1024" i="36"/>
  <c r="G577" i="39"/>
  <c r="Q1245" i="36"/>
  <c r="Q1072" i="36"/>
  <c r="U1332" i="36"/>
  <c r="U1330" i="36" s="1"/>
  <c r="S1332" i="36"/>
  <c r="S1330" i="36" s="1"/>
  <c r="I396" i="39"/>
  <c r="E785" i="39"/>
  <c r="I55" i="42"/>
  <c r="E18" i="42"/>
  <c r="F525" i="39"/>
  <c r="K785" i="39"/>
  <c r="E13" i="42"/>
  <c r="H446" i="39"/>
  <c r="D219" i="39"/>
  <c r="D72" i="42"/>
  <c r="G579" i="39"/>
  <c r="E55" i="42"/>
  <c r="D821" i="39"/>
  <c r="D570" i="39"/>
  <c r="I785" i="39"/>
  <c r="C72" i="42"/>
  <c r="U868" i="36"/>
  <c r="U452" i="36"/>
  <c r="F105" i="40"/>
  <c r="H785" i="39"/>
  <c r="C400" i="39"/>
  <c r="C790" i="39" s="1"/>
  <c r="C23" i="39"/>
  <c r="Q957" i="36"/>
  <c r="H283" i="39"/>
  <c r="H284" i="39" s="1"/>
  <c r="R1393" i="36"/>
  <c r="R1392" i="36" s="1"/>
  <c r="F13" i="40"/>
  <c r="K769" i="39"/>
  <c r="D768" i="39"/>
  <c r="E434" i="39"/>
  <c r="E437" i="39" s="1"/>
  <c r="C284" i="39"/>
  <c r="R1397" i="36"/>
  <c r="F700" i="39"/>
  <c r="F702" i="39" s="1"/>
  <c r="T1314" i="36"/>
  <c r="T1325" i="36" s="1"/>
  <c r="E833" i="39"/>
  <c r="E581" i="39"/>
  <c r="C826" i="39"/>
  <c r="D61" i="39"/>
  <c r="D67" i="39" s="1"/>
  <c r="H230" i="39"/>
  <c r="H74" i="40"/>
  <c r="D181" i="39"/>
  <c r="F654" i="39"/>
  <c r="F657" i="39" s="1"/>
  <c r="G99" i="39"/>
  <c r="Q309" i="36"/>
  <c r="I267" i="39"/>
  <c r="F55" i="42"/>
  <c r="G136" i="39"/>
  <c r="Q334" i="36"/>
  <c r="D75" i="40"/>
  <c r="D47" i="40"/>
  <c r="D25" i="39"/>
  <c r="E16" i="40"/>
  <c r="E25" i="39"/>
  <c r="E782" i="39" s="1"/>
  <c r="D171" i="39"/>
  <c r="G73" i="40"/>
  <c r="Q149" i="36"/>
  <c r="D167" i="40"/>
  <c r="C24" i="39"/>
  <c r="C781" i="39" s="1"/>
  <c r="C136" i="40"/>
  <c r="I616" i="39"/>
  <c r="I822" i="39"/>
  <c r="H698" i="39"/>
  <c r="H700" i="39" s="1"/>
  <c r="R1162" i="36"/>
  <c r="R1165" i="36" s="1"/>
  <c r="R621" i="36"/>
  <c r="G302" i="39"/>
  <c r="S1258" i="36"/>
  <c r="R1258" i="36"/>
  <c r="C270" i="39"/>
  <c r="H531" i="39"/>
  <c r="H135" i="40"/>
  <c r="D434" i="39"/>
  <c r="K163" i="40"/>
  <c r="D654" i="39"/>
  <c r="D657" i="39" s="1"/>
  <c r="J579" i="39"/>
  <c r="J836" i="39" s="1"/>
  <c r="F622" i="39"/>
  <c r="K352" i="39"/>
  <c r="F434" i="39"/>
  <c r="Q1326" i="36"/>
  <c r="D770" i="39"/>
  <c r="R1275" i="36"/>
  <c r="R558" i="36"/>
  <c r="R360" i="36"/>
  <c r="H168" i="39"/>
  <c r="J449" i="39"/>
  <c r="E835" i="39"/>
  <c r="F17" i="44"/>
  <c r="F44" i="40"/>
  <c r="Q998" i="36"/>
  <c r="Q1000" i="36" s="1"/>
  <c r="C398" i="39"/>
  <c r="E26" i="39"/>
  <c r="E167" i="40"/>
  <c r="E170" i="40" s="1"/>
  <c r="D535" i="39"/>
  <c r="F106" i="40"/>
  <c r="G820" i="39"/>
  <c r="F825" i="39"/>
  <c r="F570" i="39"/>
  <c r="S1404" i="36"/>
  <c r="S1401" i="36" s="1"/>
  <c r="S587" i="36"/>
  <c r="I301" i="39"/>
  <c r="R1172" i="36"/>
  <c r="H729" i="39"/>
  <c r="H730" i="39" s="1"/>
  <c r="I295" i="39"/>
  <c r="F662" i="39"/>
  <c r="F57" i="42"/>
  <c r="E19" i="42"/>
  <c r="H16" i="44"/>
  <c r="E768" i="39"/>
  <c r="F34" i="43"/>
  <c r="G823" i="39"/>
  <c r="J613" i="39"/>
  <c r="T1092" i="36"/>
  <c r="K22" i="43"/>
  <c r="U535" i="36"/>
  <c r="U593" i="36" s="1"/>
  <c r="U594" i="36" s="1"/>
  <c r="F823" i="39"/>
  <c r="Q1332" i="36"/>
  <c r="F393" i="39"/>
  <c r="H578" i="39"/>
  <c r="Q558" i="36"/>
  <c r="Q1393" i="36"/>
  <c r="C26" i="39"/>
  <c r="C783" i="39" s="1"/>
  <c r="H301" i="39"/>
  <c r="K826" i="39"/>
  <c r="D483" i="39"/>
  <c r="D57" i="42"/>
  <c r="K396" i="39"/>
  <c r="C16" i="42"/>
  <c r="G72" i="42"/>
  <c r="F267" i="39"/>
  <c r="F577" i="39"/>
  <c r="G34" i="42"/>
  <c r="Q213" i="36"/>
  <c r="J397" i="39"/>
  <c r="F72" i="40"/>
  <c r="D70" i="39"/>
  <c r="H533" i="39"/>
  <c r="F133" i="40"/>
  <c r="G11" i="39"/>
  <c r="H287" i="39"/>
  <c r="H289" i="39" s="1"/>
  <c r="J12" i="44"/>
  <c r="K14" i="43"/>
  <c r="Q1316" i="36"/>
  <c r="U1314" i="36"/>
  <c r="J14" i="43"/>
  <c r="Q1392" i="36" l="1"/>
  <c r="Q1330" i="36"/>
  <c r="D776" i="39"/>
  <c r="C780" i="39"/>
  <c r="L20" i="44"/>
  <c r="G784" i="39"/>
  <c r="H784" i="39"/>
  <c r="K787" i="39"/>
  <c r="F772" i="39"/>
  <c r="C776" i="39"/>
  <c r="F776" i="39"/>
  <c r="C774" i="39"/>
  <c r="G772" i="39"/>
  <c r="H787" i="39"/>
  <c r="F784" i="39"/>
  <c r="G787" i="39"/>
  <c r="J784" i="39"/>
  <c r="I784" i="39"/>
  <c r="I787" i="39"/>
  <c r="J787" i="39"/>
  <c r="K784" i="39"/>
  <c r="D787" i="39"/>
  <c r="D664" i="39"/>
  <c r="F664" i="39"/>
  <c r="F14" i="44"/>
  <c r="G657" i="39"/>
  <c r="Q590" i="36"/>
  <c r="Q596" i="36" s="1"/>
  <c r="Q608" i="36" s="1"/>
  <c r="J660" i="39"/>
  <c r="J662" i="39" s="1"/>
  <c r="S1139" i="36"/>
  <c r="T665" i="36"/>
  <c r="T776" i="36" s="1"/>
  <c r="T778" i="36" s="1"/>
  <c r="Q1137" i="36"/>
  <c r="R1167" i="36"/>
  <c r="H702" i="39"/>
  <c r="G702" i="39"/>
  <c r="F15" i="44"/>
  <c r="F624" i="39"/>
  <c r="F132" i="39"/>
  <c r="S602" i="36"/>
  <c r="T602" i="36" s="1"/>
  <c r="U602" i="36" s="1"/>
  <c r="J400" i="39"/>
  <c r="T1133" i="36"/>
  <c r="J53" i="42" s="1"/>
  <c r="D790" i="39"/>
  <c r="S802" i="36"/>
  <c r="S874" i="36" s="1"/>
  <c r="I436" i="39"/>
  <c r="Q802" i="36"/>
  <c r="Q805" i="36" s="1"/>
  <c r="G436" i="39"/>
  <c r="J29" i="44" s="1"/>
  <c r="R802" i="36"/>
  <c r="H436" i="39"/>
  <c r="H296" i="39"/>
  <c r="D771" i="39"/>
  <c r="G284" i="39"/>
  <c r="G64" i="43"/>
  <c r="J296" i="39"/>
  <c r="J305" i="39" s="1"/>
  <c r="E234" i="39"/>
  <c r="R665" i="36"/>
  <c r="R776" i="36" s="1"/>
  <c r="Q868" i="36"/>
  <c r="Q875" i="36" s="1"/>
  <c r="R868" i="36"/>
  <c r="R875" i="36" s="1"/>
  <c r="S868" i="36"/>
  <c r="S875" i="36" s="1"/>
  <c r="I15" i="39"/>
  <c r="U777" i="36"/>
  <c r="S665" i="36"/>
  <c r="S776" i="36" s="1"/>
  <c r="F767" i="39"/>
  <c r="H137" i="39"/>
  <c r="I137" i="39"/>
  <c r="J137" i="39"/>
  <c r="K137" i="39"/>
  <c r="R416" i="36"/>
  <c r="R426" i="36" s="1"/>
  <c r="H177" i="39"/>
  <c r="H181" i="39" s="1"/>
  <c r="I177" i="39"/>
  <c r="D389" i="39"/>
  <c r="D51" i="42"/>
  <c r="S220" i="36"/>
  <c r="U220" i="36"/>
  <c r="Q1298" i="36"/>
  <c r="G108" i="40"/>
  <c r="G26" i="39"/>
  <c r="Q665" i="36"/>
  <c r="Q668" i="36" s="1"/>
  <c r="U665" i="36"/>
  <c r="U776" i="36" s="1"/>
  <c r="E780" i="39"/>
  <c r="Q1267" i="36"/>
  <c r="Q1283" i="36" s="1"/>
  <c r="J56" i="42"/>
  <c r="Q1309" i="36"/>
  <c r="R294" i="36"/>
  <c r="S1253" i="36"/>
  <c r="J12" i="40"/>
  <c r="S1295" i="36"/>
  <c r="S1298" i="36" s="1"/>
  <c r="S1251" i="36"/>
  <c r="R1313" i="36"/>
  <c r="S1315" i="36"/>
  <c r="S1326" i="36" s="1"/>
  <c r="R1277" i="36"/>
  <c r="H13" i="40"/>
  <c r="S1249" i="36"/>
  <c r="I392" i="39"/>
  <c r="R777" i="36"/>
  <c r="D780" i="39"/>
  <c r="K50" i="42"/>
  <c r="G386" i="39"/>
  <c r="G766" i="39"/>
  <c r="R590" i="36"/>
  <c r="R596" i="36" s="1"/>
  <c r="T590" i="36"/>
  <c r="J62" i="42" s="1"/>
  <c r="U590" i="36"/>
  <c r="K62" i="42" s="1"/>
  <c r="S590" i="36"/>
  <c r="E305" i="39"/>
  <c r="K305" i="39"/>
  <c r="D305" i="39"/>
  <c r="F26" i="39"/>
  <c r="H13" i="44"/>
  <c r="C303" i="39"/>
  <c r="H395" i="39"/>
  <c r="I395" i="39"/>
  <c r="H449" i="39"/>
  <c r="K395" i="39"/>
  <c r="I225" i="39"/>
  <c r="G65" i="39"/>
  <c r="H17" i="44" s="1"/>
  <c r="L17" i="44" s="1"/>
  <c r="I73" i="40"/>
  <c r="H73" i="40"/>
  <c r="H75" i="40" s="1"/>
  <c r="J73" i="40"/>
  <c r="R149" i="36"/>
  <c r="R1264" i="36"/>
  <c r="R1267" i="36" s="1"/>
  <c r="J227" i="39"/>
  <c r="I12" i="40"/>
  <c r="Q294" i="36"/>
  <c r="Q296" i="36" s="1"/>
  <c r="G23" i="39"/>
  <c r="G16" i="40"/>
  <c r="C222" i="39"/>
  <c r="C234" i="39" s="1"/>
  <c r="F347" i="39"/>
  <c r="Q632" i="36"/>
  <c r="R1326" i="36"/>
  <c r="C17" i="43"/>
  <c r="L17" i="43" s="1"/>
  <c r="E58" i="43"/>
  <c r="L58" i="43" s="1"/>
  <c r="I691" i="39"/>
  <c r="I692" i="39" s="1"/>
  <c r="I695" i="39" s="1"/>
  <c r="D19" i="39"/>
  <c r="D354" i="39"/>
  <c r="H226" i="39"/>
  <c r="H231" i="39" s="1"/>
  <c r="R491" i="36"/>
  <c r="H386" i="39"/>
  <c r="I354" i="39"/>
  <c r="S263" i="36"/>
  <c r="G13" i="42"/>
  <c r="H34" i="42"/>
  <c r="R1105" i="36"/>
  <c r="G662" i="39"/>
  <c r="H14" i="44" s="1"/>
  <c r="F30" i="42"/>
  <c r="H662" i="39"/>
  <c r="H664" i="39" s="1"/>
  <c r="C51" i="42"/>
  <c r="J354" i="39"/>
  <c r="E139" i="39"/>
  <c r="I662" i="39"/>
  <c r="H624" i="39"/>
  <c r="C16" i="43"/>
  <c r="L16" i="43" s="1"/>
  <c r="U1286" i="36"/>
  <c r="K388" i="39"/>
  <c r="F303" i="39"/>
  <c r="I71" i="40"/>
  <c r="H441" i="39"/>
  <c r="H354" i="39"/>
  <c r="I284" i="39"/>
  <c r="Q777" i="36"/>
  <c r="G400" i="39"/>
  <c r="K69" i="43" s="1"/>
  <c r="Q360" i="36"/>
  <c r="Q369" i="36" s="1"/>
  <c r="Q1348" i="36"/>
  <c r="I653" i="39"/>
  <c r="I654" i="39" s="1"/>
  <c r="I657" i="39" s="1"/>
  <c r="S1199" i="36"/>
  <c r="J440" i="39"/>
  <c r="I21" i="42"/>
  <c r="R538" i="36"/>
  <c r="R1321" i="36"/>
  <c r="Q452" i="36"/>
  <c r="K67" i="39"/>
  <c r="F64" i="43"/>
  <c r="S1194" i="36"/>
  <c r="E68" i="42"/>
  <c r="H400" i="39"/>
  <c r="I441" i="39"/>
  <c r="I440" i="39"/>
  <c r="D447" i="39"/>
  <c r="D450" i="39" s="1"/>
  <c r="H108" i="40"/>
  <c r="Q766" i="36"/>
  <c r="H57" i="42"/>
  <c r="G822" i="39"/>
  <c r="G616" i="39"/>
  <c r="G490" i="39"/>
  <c r="G492" i="39" s="1"/>
  <c r="G535" i="39"/>
  <c r="G171" i="39"/>
  <c r="F24" i="44" s="1"/>
  <c r="J102" i="39"/>
  <c r="R81" i="36"/>
  <c r="I388" i="39"/>
  <c r="J388" i="39"/>
  <c r="J776" i="39" s="1"/>
  <c r="E29" i="42"/>
  <c r="H14" i="40"/>
  <c r="F70" i="43"/>
  <c r="F389" i="39"/>
  <c r="I14" i="40"/>
  <c r="H388" i="39"/>
  <c r="G388" i="39"/>
  <c r="K490" i="39"/>
  <c r="K52" i="42" s="1"/>
  <c r="H13" i="42"/>
  <c r="J107" i="40"/>
  <c r="G30" i="43"/>
  <c r="S452" i="36"/>
  <c r="I221" i="39" s="1"/>
  <c r="H532" i="39"/>
  <c r="H535" i="39" s="1"/>
  <c r="H537" i="39" s="1"/>
  <c r="Q1286" i="36"/>
  <c r="S1286" i="36"/>
  <c r="C492" i="39"/>
  <c r="T220" i="36"/>
  <c r="F105" i="39"/>
  <c r="D18" i="44"/>
  <c r="C13" i="42"/>
  <c r="H15" i="44"/>
  <c r="H47" i="40"/>
  <c r="U1260" i="36"/>
  <c r="E839" i="39"/>
  <c r="D398" i="39"/>
  <c r="D401" i="39" s="1"/>
  <c r="F490" i="39"/>
  <c r="F52" i="42" s="1"/>
  <c r="S491" i="36"/>
  <c r="I492" i="39"/>
  <c r="R452" i="36"/>
  <c r="R494" i="36" s="1"/>
  <c r="G54" i="42"/>
  <c r="H270" i="39"/>
  <c r="H273" i="39" s="1"/>
  <c r="E56" i="43"/>
  <c r="L56" i="43" s="1"/>
  <c r="G442" i="39"/>
  <c r="T632" i="36"/>
  <c r="T1199" i="36" s="1"/>
  <c r="R1286" i="36"/>
  <c r="Q863" i="36"/>
  <c r="E827" i="39"/>
  <c r="E830" i="39" s="1"/>
  <c r="T1258" i="36"/>
  <c r="H492" i="39"/>
  <c r="E452" i="39"/>
  <c r="G730" i="39"/>
  <c r="C18" i="43"/>
  <c r="L18" i="43" s="1"/>
  <c r="I270" i="39"/>
  <c r="I273" i="39" s="1"/>
  <c r="E186" i="39"/>
  <c r="U1199" i="36"/>
  <c r="Q1327" i="36"/>
  <c r="K21" i="42"/>
  <c r="I34" i="42"/>
  <c r="S1105" i="36"/>
  <c r="H171" i="39"/>
  <c r="H174" i="39" s="1"/>
  <c r="H393" i="39"/>
  <c r="H443" i="39"/>
  <c r="R1245" i="36"/>
  <c r="G129" i="39"/>
  <c r="E102" i="39"/>
  <c r="D839" i="39"/>
  <c r="D844" i="39" s="1"/>
  <c r="C70" i="43"/>
  <c r="J104" i="40"/>
  <c r="S179" i="36"/>
  <c r="G231" i="39"/>
  <c r="H37" i="43"/>
  <c r="J270" i="39"/>
  <c r="J273" i="39" s="1"/>
  <c r="C537" i="39"/>
  <c r="G528" i="39"/>
  <c r="J132" i="40"/>
  <c r="G768" i="39"/>
  <c r="E25" i="43"/>
  <c r="E37" i="43" s="1"/>
  <c r="F164" i="40"/>
  <c r="F25" i="39" s="1"/>
  <c r="I443" i="39"/>
  <c r="G12" i="42"/>
  <c r="D47" i="42"/>
  <c r="F18" i="44"/>
  <c r="H56" i="42"/>
  <c r="L66" i="43"/>
  <c r="J69" i="43"/>
  <c r="J443" i="39"/>
  <c r="Q261" i="36"/>
  <c r="D49" i="43"/>
  <c r="I13" i="42"/>
  <c r="T494" i="36"/>
  <c r="T294" i="36"/>
  <c r="C839" i="39"/>
  <c r="K836" i="39"/>
  <c r="E21" i="42"/>
  <c r="C583" i="39"/>
  <c r="C624" i="39"/>
  <c r="G17" i="42"/>
  <c r="K270" i="39"/>
  <c r="K273" i="39" s="1"/>
  <c r="I531" i="39"/>
  <c r="H23" i="39"/>
  <c r="T1286" i="36"/>
  <c r="D30" i="42"/>
  <c r="C447" i="39"/>
  <c r="C450" i="39" s="1"/>
  <c r="C455" i="39" s="1"/>
  <c r="C586" i="39"/>
  <c r="C587" i="39"/>
  <c r="F171" i="39"/>
  <c r="F174" i="39" s="1"/>
  <c r="K624" i="39"/>
  <c r="G296" i="39"/>
  <c r="I44" i="40"/>
  <c r="I43" i="40"/>
  <c r="D624" i="39"/>
  <c r="F19" i="39"/>
  <c r="D33" i="42"/>
  <c r="R1202" i="36"/>
  <c r="T876" i="36"/>
  <c r="Q338" i="36"/>
  <c r="Q340" i="36" s="1"/>
  <c r="K73" i="40"/>
  <c r="S1202" i="36"/>
  <c r="F394" i="39"/>
  <c r="F398" i="39" s="1"/>
  <c r="G303" i="39"/>
  <c r="U1202" i="36"/>
  <c r="C186" i="39"/>
  <c r="F231" i="39"/>
  <c r="H33" i="44"/>
  <c r="C24" i="42"/>
  <c r="F739" i="39"/>
  <c r="I76" i="43"/>
  <c r="C827" i="39"/>
  <c r="C830" i="39" s="1"/>
  <c r="J395" i="39"/>
  <c r="E33" i="42"/>
  <c r="H25" i="44"/>
  <c r="D222" i="39"/>
  <c r="D234" i="39" s="1"/>
  <c r="E455" i="39"/>
  <c r="J64" i="43"/>
  <c r="E490" i="39"/>
  <c r="J23" i="44"/>
  <c r="K25" i="43"/>
  <c r="D28" i="39"/>
  <c r="D31" i="39" s="1"/>
  <c r="F442" i="39"/>
  <c r="I24" i="42"/>
  <c r="J15" i="39"/>
  <c r="G398" i="39"/>
  <c r="H28" i="44" s="1"/>
  <c r="K524" i="39"/>
  <c r="K773" i="39" s="1"/>
  <c r="U921" i="36"/>
  <c r="U928" i="36" s="1"/>
  <c r="K14" i="40"/>
  <c r="J14" i="40"/>
  <c r="D13" i="42"/>
  <c r="U1105" i="36"/>
  <c r="K34" i="42"/>
  <c r="D528" i="39"/>
  <c r="F53" i="43"/>
  <c r="G10" i="43"/>
  <c r="F287" i="39"/>
  <c r="F289" i="39" s="1"/>
  <c r="Q265" i="36"/>
  <c r="R1072" i="36"/>
  <c r="H71" i="42" s="1"/>
  <c r="D26" i="42"/>
  <c r="H768" i="39"/>
  <c r="G572" i="39"/>
  <c r="K34" i="43" s="1"/>
  <c r="L34" i="43" s="1"/>
  <c r="H577" i="39"/>
  <c r="H834" i="39" s="1"/>
  <c r="F12" i="42"/>
  <c r="F184" i="39"/>
  <c r="G70" i="43"/>
  <c r="Q1205" i="36"/>
  <c r="R992" i="36"/>
  <c r="G69" i="43"/>
  <c r="S291" i="36"/>
  <c r="I64" i="39"/>
  <c r="I65" i="39" s="1"/>
  <c r="C389" i="39"/>
  <c r="E24" i="42"/>
  <c r="F535" i="39"/>
  <c r="D273" i="39"/>
  <c r="D586" i="39"/>
  <c r="D587" i="39"/>
  <c r="J70" i="43"/>
  <c r="K26" i="43"/>
  <c r="L26" i="43" s="1"/>
  <c r="E30" i="42"/>
  <c r="L22" i="43"/>
  <c r="G354" i="39"/>
  <c r="T538" i="36"/>
  <c r="E67" i="39"/>
  <c r="E70" i="39"/>
  <c r="G71" i="42"/>
  <c r="I393" i="39"/>
  <c r="H26" i="39"/>
  <c r="D21" i="42"/>
  <c r="D139" i="39"/>
  <c r="S1321" i="36"/>
  <c r="Q263" i="36"/>
  <c r="D102" i="39"/>
  <c r="K354" i="39"/>
  <c r="F829" i="39"/>
  <c r="F13" i="44"/>
  <c r="Q429" i="36"/>
  <c r="E354" i="39"/>
  <c r="Q51" i="36"/>
  <c r="G12" i="39"/>
  <c r="E624" i="39"/>
  <c r="E73" i="43"/>
  <c r="G835" i="39"/>
  <c r="G31" i="43"/>
  <c r="G434" i="39"/>
  <c r="E537" i="39"/>
  <c r="Q995" i="36"/>
  <c r="R797" i="36"/>
  <c r="H431" i="39"/>
  <c r="H434" i="39" s="1"/>
  <c r="J576" i="39"/>
  <c r="J833" i="39" s="1"/>
  <c r="T1320" i="36"/>
  <c r="T1301" i="36"/>
  <c r="T1303" i="36" s="1"/>
  <c r="T1319" i="36"/>
  <c r="C354" i="39"/>
  <c r="D24" i="42"/>
  <c r="F21" i="42"/>
  <c r="H570" i="39"/>
  <c r="H820" i="39"/>
  <c r="H827" i="39" s="1"/>
  <c r="C273" i="39"/>
  <c r="I135" i="40"/>
  <c r="F73" i="43"/>
  <c r="G836" i="39"/>
  <c r="D437" i="39"/>
  <c r="I624" i="39"/>
  <c r="D184" i="39"/>
  <c r="Q538" i="36"/>
  <c r="Q606" i="36" s="1"/>
  <c r="F13" i="42"/>
  <c r="S1020" i="36"/>
  <c r="S1270" i="36"/>
  <c r="S1272" i="36" s="1"/>
  <c r="I564" i="39"/>
  <c r="F528" i="39"/>
  <c r="T1253" i="36"/>
  <c r="E403" i="39"/>
  <c r="K221" i="39"/>
  <c r="U494" i="36"/>
  <c r="D573" i="39"/>
  <c r="G50" i="42"/>
  <c r="K449" i="39"/>
  <c r="U875" i="36"/>
  <c r="U876" i="36" s="1"/>
  <c r="D827" i="39"/>
  <c r="D830" i="39" s="1"/>
  <c r="G65" i="43"/>
  <c r="G181" i="39"/>
  <c r="F16" i="40"/>
  <c r="I133" i="40"/>
  <c r="I25" i="43"/>
  <c r="I37" i="43" s="1"/>
  <c r="G270" i="39"/>
  <c r="D782" i="39"/>
  <c r="G52" i="43"/>
  <c r="G137" i="39"/>
  <c r="E53" i="43"/>
  <c r="T1315" i="36"/>
  <c r="G57" i="42"/>
  <c r="Q312" i="36"/>
  <c r="Q314" i="36" s="1"/>
  <c r="E587" i="39"/>
  <c r="E586" i="39"/>
  <c r="E583" i="39"/>
  <c r="C25" i="42"/>
  <c r="J492" i="39"/>
  <c r="G581" i="39"/>
  <c r="D73" i="43"/>
  <c r="G834" i="39"/>
  <c r="F437" i="39"/>
  <c r="R1298" i="36"/>
  <c r="R1306" i="36"/>
  <c r="R1309" i="36" s="1"/>
  <c r="H21" i="42"/>
  <c r="R632" i="36"/>
  <c r="H54" i="42"/>
  <c r="D170" i="40"/>
  <c r="I74" i="40"/>
  <c r="R263" i="36"/>
  <c r="F69" i="39"/>
  <c r="S1162" i="36"/>
  <c r="S1165" i="36" s="1"/>
  <c r="I698" i="39"/>
  <c r="I700" i="39" s="1"/>
  <c r="G75" i="40"/>
  <c r="E59" i="43"/>
  <c r="L59" i="43" s="1"/>
  <c r="G100" i="39"/>
  <c r="D174" i="39"/>
  <c r="T1202" i="36"/>
  <c r="C139" i="39"/>
  <c r="K70" i="43"/>
  <c r="Q1075" i="36"/>
  <c r="C10" i="43"/>
  <c r="Q223" i="36"/>
  <c r="F136" i="40"/>
  <c r="F573" i="39"/>
  <c r="F75" i="40"/>
  <c r="D25" i="42"/>
  <c r="S1172" i="36"/>
  <c r="I729" i="39"/>
  <c r="I730" i="39" s="1"/>
  <c r="F33" i="42"/>
  <c r="R1185" i="36"/>
  <c r="R1187" i="36" s="1"/>
  <c r="H17" i="42"/>
  <c r="F108" i="40"/>
  <c r="I400" i="39"/>
  <c r="F827" i="39"/>
  <c r="E51" i="42"/>
  <c r="Q1027" i="36"/>
  <c r="F71" i="42"/>
  <c r="D492" i="39"/>
  <c r="F834" i="39"/>
  <c r="F581" i="39"/>
  <c r="E774" i="39"/>
  <c r="E777" i="39" s="1"/>
  <c r="E783" i="39"/>
  <c r="E28" i="39"/>
  <c r="E31" i="39" s="1"/>
  <c r="E33" i="39" s="1"/>
  <c r="K440" i="39"/>
  <c r="D540" i="39"/>
  <c r="I168" i="39"/>
  <c r="I171" i="39" s="1"/>
  <c r="I174" i="39" s="1"/>
  <c r="S360" i="36"/>
  <c r="I533" i="39"/>
  <c r="R957" i="36"/>
  <c r="R213" i="36"/>
  <c r="G134" i="40"/>
  <c r="F270" i="39"/>
  <c r="J34" i="42"/>
  <c r="T1105" i="36"/>
  <c r="C401" i="39"/>
  <c r="F47" i="40"/>
  <c r="F24" i="39"/>
  <c r="F781" i="39" s="1"/>
  <c r="J822" i="39"/>
  <c r="J616" i="39"/>
  <c r="I303" i="39"/>
  <c r="U538" i="36"/>
  <c r="H739" i="39"/>
  <c r="H303" i="39"/>
  <c r="H835" i="39"/>
  <c r="E69" i="43"/>
  <c r="F37" i="43"/>
  <c r="I296" i="39"/>
  <c r="R369" i="36"/>
  <c r="C28" i="39"/>
  <c r="T1308" i="36"/>
  <c r="H133" i="40"/>
  <c r="H11" i="39"/>
  <c r="H766" i="39" s="1"/>
  <c r="Q257" i="36"/>
  <c r="G164" i="40"/>
  <c r="U1325" i="36"/>
  <c r="J37" i="43"/>
  <c r="L14" i="43"/>
  <c r="Q1343" i="36" l="1"/>
  <c r="L14" i="44"/>
  <c r="I776" i="39"/>
  <c r="K776" i="39"/>
  <c r="G169" i="40"/>
  <c r="G30" i="39" s="1"/>
  <c r="J8" i="44" s="1"/>
  <c r="I664" i="39"/>
  <c r="G664" i="39"/>
  <c r="H305" i="39"/>
  <c r="R606" i="36"/>
  <c r="S606" i="36" s="1"/>
  <c r="T606" i="36" s="1"/>
  <c r="U606" i="36" s="1"/>
  <c r="Q604" i="36"/>
  <c r="R604" i="36" s="1"/>
  <c r="S604" i="36" s="1"/>
  <c r="T604" i="36" s="1"/>
  <c r="U604" i="36" s="1"/>
  <c r="Q598" i="36"/>
  <c r="R598" i="36" s="1"/>
  <c r="S598" i="36" s="1"/>
  <c r="T598" i="36" s="1"/>
  <c r="U598" i="36" s="1"/>
  <c r="S1204" i="36"/>
  <c r="S1141" i="36"/>
  <c r="Q267" i="36"/>
  <c r="L15" i="44"/>
  <c r="T1139" i="36"/>
  <c r="R296" i="36"/>
  <c r="Q420" i="36"/>
  <c r="G183" i="39"/>
  <c r="G184" i="39" s="1"/>
  <c r="R608" i="36"/>
  <c r="S1167" i="36"/>
  <c r="I702" i="39"/>
  <c r="G132" i="39"/>
  <c r="R863" i="36"/>
  <c r="R871" i="36" s="1"/>
  <c r="U1133" i="36"/>
  <c r="K53" i="42" s="1"/>
  <c r="K660" i="39"/>
  <c r="K662" i="39" s="1"/>
  <c r="H183" i="39"/>
  <c r="H184" i="39" s="1"/>
  <c r="H186" i="39" s="1"/>
  <c r="R420" i="36"/>
  <c r="K183" i="39"/>
  <c r="U420" i="36"/>
  <c r="U430" i="36" s="1"/>
  <c r="I183" i="39"/>
  <c r="S420" i="36"/>
  <c r="S430" i="36" s="1"/>
  <c r="J183" i="39"/>
  <c r="T420" i="36"/>
  <c r="T430" i="36" s="1"/>
  <c r="I64" i="42"/>
  <c r="H64" i="42"/>
  <c r="G9" i="42"/>
  <c r="D33" i="39"/>
  <c r="U778" i="36"/>
  <c r="Q1195" i="36"/>
  <c r="H394" i="39"/>
  <c r="H398" i="39" s="1"/>
  <c r="H401" i="39" s="1"/>
  <c r="R766" i="36"/>
  <c r="G767" i="39"/>
  <c r="D36" i="42"/>
  <c r="D403" i="39"/>
  <c r="F63" i="42"/>
  <c r="I181" i="39"/>
  <c r="J177" i="39"/>
  <c r="S416" i="36"/>
  <c r="S426" i="36" s="1"/>
  <c r="F28" i="44"/>
  <c r="F49" i="43"/>
  <c r="F76" i="43" s="1"/>
  <c r="G783" i="39"/>
  <c r="H16" i="42"/>
  <c r="C62" i="42"/>
  <c r="Q1268" i="36"/>
  <c r="R1193" i="36"/>
  <c r="R1268" i="36"/>
  <c r="J13" i="40"/>
  <c r="J16" i="40" s="1"/>
  <c r="R778" i="36"/>
  <c r="H16" i="40"/>
  <c r="I13" i="40"/>
  <c r="I16" i="40" s="1"/>
  <c r="S1313" i="36"/>
  <c r="T1249" i="36"/>
  <c r="C777" i="39"/>
  <c r="U1251" i="36"/>
  <c r="T1251" i="36"/>
  <c r="T1295" i="36"/>
  <c r="F783" i="39"/>
  <c r="H780" i="39"/>
  <c r="C49" i="43"/>
  <c r="C76" i="43" s="1"/>
  <c r="G780" i="39"/>
  <c r="I305" i="39"/>
  <c r="L13" i="44"/>
  <c r="C305" i="39"/>
  <c r="G305" i="39"/>
  <c r="H23" i="44" s="1"/>
  <c r="R1283" i="36"/>
  <c r="Q1193" i="36"/>
  <c r="H24" i="42"/>
  <c r="R1205" i="36"/>
  <c r="T495" i="36"/>
  <c r="G67" i="39"/>
  <c r="J225" i="39"/>
  <c r="E844" i="39"/>
  <c r="K227" i="39"/>
  <c r="S1277" i="36"/>
  <c r="I16" i="42"/>
  <c r="J691" i="39"/>
  <c r="J692" i="39" s="1"/>
  <c r="J695" i="39" s="1"/>
  <c r="U495" i="36"/>
  <c r="R1233" i="36"/>
  <c r="G52" i="42"/>
  <c r="R1278" i="36"/>
  <c r="F354" i="39"/>
  <c r="F356" i="39" s="1"/>
  <c r="D20" i="44" s="1"/>
  <c r="N20" i="44" s="1"/>
  <c r="J28" i="44"/>
  <c r="Q1199" i="36"/>
  <c r="S876" i="36"/>
  <c r="H442" i="39"/>
  <c r="H447" i="39" s="1"/>
  <c r="H450" i="39" s="1"/>
  <c r="D774" i="39"/>
  <c r="D777" i="39" s="1"/>
  <c r="R495" i="36"/>
  <c r="S494" i="36"/>
  <c r="S495" i="36" s="1"/>
  <c r="E47" i="42"/>
  <c r="Q494" i="36"/>
  <c r="Q495" i="36" s="1"/>
  <c r="G174" i="39"/>
  <c r="H389" i="39"/>
  <c r="H12" i="44"/>
  <c r="L12" i="44" s="1"/>
  <c r="I11" i="39"/>
  <c r="R668" i="36"/>
  <c r="C68" i="42"/>
  <c r="G221" i="39"/>
  <c r="J25" i="44" s="1"/>
  <c r="I382" i="39"/>
  <c r="I386" i="39" s="1"/>
  <c r="J226" i="39"/>
  <c r="Q1284" i="36"/>
  <c r="L64" i="43"/>
  <c r="S1264" i="36"/>
  <c r="S1267" i="36" s="1"/>
  <c r="S1268" i="36" s="1"/>
  <c r="G401" i="39"/>
  <c r="Q871" i="36"/>
  <c r="G51" i="42"/>
  <c r="K492" i="39"/>
  <c r="G827" i="39"/>
  <c r="H221" i="39"/>
  <c r="H776" i="39" s="1"/>
  <c r="K132" i="40"/>
  <c r="I534" i="39"/>
  <c r="F139" i="39"/>
  <c r="F141" i="39" s="1"/>
  <c r="G389" i="39"/>
  <c r="I226" i="39"/>
  <c r="I231" i="39" s="1"/>
  <c r="K30" i="43"/>
  <c r="L30" i="43" s="1"/>
  <c r="J653" i="39"/>
  <c r="J654" i="39" s="1"/>
  <c r="J657" i="39" s="1"/>
  <c r="G447" i="39"/>
  <c r="H29" i="44" s="1"/>
  <c r="G216" i="39"/>
  <c r="G770" i="39" s="1"/>
  <c r="Q443" i="36"/>
  <c r="U1258" i="36"/>
  <c r="F25" i="42"/>
  <c r="G829" i="39"/>
  <c r="Q773" i="36"/>
  <c r="G67" i="42" s="1"/>
  <c r="E70" i="43"/>
  <c r="L70" i="43" s="1"/>
  <c r="E841" i="39"/>
  <c r="D406" i="39"/>
  <c r="G624" i="39"/>
  <c r="F33" i="44"/>
  <c r="L33" i="44" s="1"/>
  <c r="F29" i="42"/>
  <c r="G62" i="42"/>
  <c r="F24" i="42"/>
  <c r="Q1002" i="36"/>
  <c r="C37" i="43"/>
  <c r="S778" i="36"/>
  <c r="S668" i="36"/>
  <c r="F492" i="39"/>
  <c r="F494" i="39" s="1"/>
  <c r="L69" i="43"/>
  <c r="C844" i="39"/>
  <c r="F16" i="44"/>
  <c r="L16" i="44" s="1"/>
  <c r="G739" i="39"/>
  <c r="D13" i="43"/>
  <c r="L13" i="43" s="1"/>
  <c r="R326" i="36"/>
  <c r="G537" i="39"/>
  <c r="F626" i="39"/>
  <c r="I105" i="40"/>
  <c r="I108" i="40" s="1"/>
  <c r="S81" i="36"/>
  <c r="S1233" i="36"/>
  <c r="Q1107" i="36"/>
  <c r="Q1239" i="36" s="1"/>
  <c r="H129" i="39"/>
  <c r="T1321" i="36"/>
  <c r="F167" i="40"/>
  <c r="F170" i="40" s="1"/>
  <c r="J76" i="43"/>
  <c r="K104" i="40"/>
  <c r="F216" i="39"/>
  <c r="I23" i="39"/>
  <c r="D788" i="39"/>
  <c r="D791" i="39" s="1"/>
  <c r="L53" i="43"/>
  <c r="H12" i="39"/>
  <c r="J32" i="44"/>
  <c r="T1193" i="36"/>
  <c r="J531" i="39"/>
  <c r="R51" i="36"/>
  <c r="Q1206" i="36"/>
  <c r="H581" i="39"/>
  <c r="E36" i="42"/>
  <c r="C452" i="39"/>
  <c r="H839" i="39"/>
  <c r="E492" i="39"/>
  <c r="E52" i="42"/>
  <c r="F447" i="39"/>
  <c r="J43" i="40"/>
  <c r="I532" i="39"/>
  <c r="D36" i="39"/>
  <c r="I47" i="40"/>
  <c r="F741" i="39"/>
  <c r="S104" i="36"/>
  <c r="G573" i="39"/>
  <c r="G583" i="39" s="1"/>
  <c r="S1306" i="36"/>
  <c r="S1309" i="36" s="1"/>
  <c r="L25" i="43"/>
  <c r="H437" i="39"/>
  <c r="I129" i="39"/>
  <c r="S326" i="36"/>
  <c r="U1233" i="36"/>
  <c r="K525" i="39"/>
  <c r="K528" i="39" s="1"/>
  <c r="G839" i="39"/>
  <c r="D537" i="39"/>
  <c r="R257" i="36"/>
  <c r="L73" i="43"/>
  <c r="F30" i="39"/>
  <c r="F790" i="39" s="1"/>
  <c r="F68" i="42"/>
  <c r="T596" i="36"/>
  <c r="T1198" i="36" s="1"/>
  <c r="H783" i="39"/>
  <c r="F305" i="39"/>
  <c r="K13" i="42"/>
  <c r="G30" i="42"/>
  <c r="D10" i="43"/>
  <c r="D307" i="39"/>
  <c r="I72" i="40"/>
  <c r="S149" i="36"/>
  <c r="D67" i="42"/>
  <c r="D74" i="42" s="1"/>
  <c r="R995" i="36"/>
  <c r="J441" i="39"/>
  <c r="G25" i="42"/>
  <c r="J24" i="42"/>
  <c r="G19" i="39"/>
  <c r="K31" i="43"/>
  <c r="L31" i="43" s="1"/>
  <c r="F29" i="44"/>
  <c r="G437" i="39"/>
  <c r="Q874" i="36"/>
  <c r="C47" i="42"/>
  <c r="F51" i="42"/>
  <c r="S797" i="36"/>
  <c r="S805" i="36" s="1"/>
  <c r="I30" i="42" s="1"/>
  <c r="I431" i="39"/>
  <c r="I434" i="39" s="1"/>
  <c r="I437" i="39" s="1"/>
  <c r="I67" i="39"/>
  <c r="J71" i="40"/>
  <c r="S294" i="36"/>
  <c r="I56" i="42"/>
  <c r="Q1224" i="36"/>
  <c r="J392" i="39"/>
  <c r="J393" i="39"/>
  <c r="K441" i="39"/>
  <c r="H164" i="40"/>
  <c r="H167" i="40" s="1"/>
  <c r="U1301" i="36"/>
  <c r="U1303" i="36" s="1"/>
  <c r="U1320" i="36"/>
  <c r="K576" i="39"/>
  <c r="K833" i="39" s="1"/>
  <c r="U1319" i="36"/>
  <c r="I26" i="39"/>
  <c r="H24" i="44"/>
  <c r="G24" i="44"/>
  <c r="I54" i="42"/>
  <c r="U596" i="36"/>
  <c r="D17" i="44"/>
  <c r="N17" i="44" s="1"/>
  <c r="F70" i="39"/>
  <c r="F20" i="45"/>
  <c r="D186" i="39"/>
  <c r="H32" i="44"/>
  <c r="S992" i="36"/>
  <c r="T1162" i="36"/>
  <c r="T1165" i="36" s="1"/>
  <c r="J698" i="39"/>
  <c r="J700" i="39" s="1"/>
  <c r="Q1077" i="36"/>
  <c r="S1245" i="36"/>
  <c r="S1072" i="36"/>
  <c r="R1199" i="36"/>
  <c r="Q1194" i="36"/>
  <c r="I577" i="39"/>
  <c r="U1253" i="36"/>
  <c r="J133" i="40"/>
  <c r="R265" i="36"/>
  <c r="R1075" i="36"/>
  <c r="R1077" i="36" s="1"/>
  <c r="R1079" i="36" s="1"/>
  <c r="H572" i="39"/>
  <c r="H829" i="39" s="1"/>
  <c r="H830" i="39" s="1"/>
  <c r="R1024" i="36"/>
  <c r="R874" i="36"/>
  <c r="R876" i="36" s="1"/>
  <c r="R805" i="36"/>
  <c r="U1315" i="36"/>
  <c r="D841" i="39"/>
  <c r="K135" i="40"/>
  <c r="J135" i="40"/>
  <c r="H11" i="44"/>
  <c r="L52" i="43"/>
  <c r="G76" i="43"/>
  <c r="D76" i="43"/>
  <c r="F704" i="39"/>
  <c r="I820" i="39"/>
  <c r="I827" i="39" s="1"/>
  <c r="I570" i="39"/>
  <c r="E307" i="39"/>
  <c r="G102" i="39"/>
  <c r="H18" i="44"/>
  <c r="L18" i="44" s="1"/>
  <c r="N18" i="44" s="1"/>
  <c r="F23" i="44"/>
  <c r="G273" i="39"/>
  <c r="D583" i="39"/>
  <c r="F537" i="39"/>
  <c r="F539" i="39" s="1"/>
  <c r="G24" i="42"/>
  <c r="K307" i="39"/>
  <c r="K74" i="40"/>
  <c r="J74" i="40"/>
  <c r="T1270" i="36"/>
  <c r="T1272" i="36" s="1"/>
  <c r="J564" i="39"/>
  <c r="T1020" i="36"/>
  <c r="S51" i="36"/>
  <c r="R223" i="36"/>
  <c r="J307" i="39"/>
  <c r="R1206" i="36"/>
  <c r="F273" i="39"/>
  <c r="S596" i="36"/>
  <c r="I62" i="42"/>
  <c r="K24" i="42"/>
  <c r="C406" i="39"/>
  <c r="C403" i="39"/>
  <c r="G136" i="40"/>
  <c r="S369" i="36"/>
  <c r="H25" i="42"/>
  <c r="F839" i="39"/>
  <c r="F830" i="39"/>
  <c r="C31" i="39"/>
  <c r="C33" i="39" s="1"/>
  <c r="H134" i="40"/>
  <c r="J168" i="39"/>
  <c r="J171" i="39" s="1"/>
  <c r="J174" i="39" s="1"/>
  <c r="T360" i="36"/>
  <c r="E36" i="39"/>
  <c r="C788" i="39"/>
  <c r="J624" i="39"/>
  <c r="E788" i="39"/>
  <c r="E791" i="39" s="1"/>
  <c r="D455" i="39"/>
  <c r="D452" i="39"/>
  <c r="C36" i="42"/>
  <c r="K534" i="39"/>
  <c r="J534" i="39"/>
  <c r="J533" i="39"/>
  <c r="S957" i="36"/>
  <c r="F28" i="39"/>
  <c r="F782" i="39"/>
  <c r="G33" i="42"/>
  <c r="T1233" i="36"/>
  <c r="F186" i="39"/>
  <c r="Q776" i="36"/>
  <c r="C841" i="39"/>
  <c r="I739" i="39"/>
  <c r="T1172" i="36"/>
  <c r="J729" i="39"/>
  <c r="J730" i="39" s="1"/>
  <c r="F583" i="39"/>
  <c r="F666" i="39"/>
  <c r="I12" i="39"/>
  <c r="I17" i="42"/>
  <c r="S1185" i="36"/>
  <c r="F401" i="39"/>
  <c r="U1308" i="36"/>
  <c r="H62" i="42"/>
  <c r="Q1198" i="36"/>
  <c r="H24" i="39"/>
  <c r="H781" i="39" s="1"/>
  <c r="R1316" i="36"/>
  <c r="R1324" i="36"/>
  <c r="R1327" i="36" s="1"/>
  <c r="T1326" i="36"/>
  <c r="G25" i="39"/>
  <c r="G167" i="40"/>
  <c r="Q270" i="36"/>
  <c r="G776" i="39" l="1"/>
  <c r="H169" i="40"/>
  <c r="H170" i="40" s="1"/>
  <c r="C791" i="39"/>
  <c r="J664" i="39"/>
  <c r="T1204" i="36"/>
  <c r="G790" i="39"/>
  <c r="T1141" i="36"/>
  <c r="S1223" i="36"/>
  <c r="R267" i="36"/>
  <c r="U1139" i="36"/>
  <c r="H68" i="42"/>
  <c r="R878" i="36"/>
  <c r="R1201" i="36" s="1"/>
  <c r="T1167" i="36"/>
  <c r="S608" i="36"/>
  <c r="Q1004" i="36"/>
  <c r="J702" i="39"/>
  <c r="I132" i="39"/>
  <c r="I139" i="39" s="1"/>
  <c r="H132" i="39"/>
  <c r="H139" i="39" s="1"/>
  <c r="I442" i="39"/>
  <c r="I447" i="39" s="1"/>
  <c r="I450" i="39" s="1"/>
  <c r="I452" i="39" s="1"/>
  <c r="I394" i="39"/>
  <c r="I398" i="39" s="1"/>
  <c r="I401" i="39" s="1"/>
  <c r="I184" i="39"/>
  <c r="I186" i="39" s="1"/>
  <c r="I9" i="42"/>
  <c r="H9" i="42"/>
  <c r="Q455" i="36"/>
  <c r="Q497" i="36"/>
  <c r="R780" i="36"/>
  <c r="R773" i="36"/>
  <c r="H67" i="42" s="1"/>
  <c r="U431" i="36"/>
  <c r="I767" i="39"/>
  <c r="H767" i="39"/>
  <c r="K15" i="39"/>
  <c r="Q1221" i="36"/>
  <c r="R430" i="36"/>
  <c r="H63" i="42"/>
  <c r="I63" i="42"/>
  <c r="T416" i="36"/>
  <c r="T426" i="36" s="1"/>
  <c r="J181" i="39"/>
  <c r="J184" i="39" s="1"/>
  <c r="J186" i="39" s="1"/>
  <c r="K177" i="39"/>
  <c r="Q430" i="36"/>
  <c r="G63" i="42"/>
  <c r="H19" i="39"/>
  <c r="L28" i="44"/>
  <c r="H216" i="39"/>
  <c r="H219" i="39" s="1"/>
  <c r="H222" i="39" s="1"/>
  <c r="H234" i="39" s="1"/>
  <c r="S766" i="36"/>
  <c r="S773" i="36" s="1"/>
  <c r="F47" i="42"/>
  <c r="T81" i="36"/>
  <c r="T431" i="36"/>
  <c r="H51" i="42"/>
  <c r="R1284" i="36"/>
  <c r="Q1212" i="36"/>
  <c r="S431" i="36"/>
  <c r="S433" i="36" s="1"/>
  <c r="T1313" i="36"/>
  <c r="U1295" i="36"/>
  <c r="K12" i="40"/>
  <c r="U1249" i="36"/>
  <c r="S443" i="36"/>
  <c r="S497" i="36" s="1"/>
  <c r="I780" i="39"/>
  <c r="I766" i="39"/>
  <c r="I389" i="39"/>
  <c r="C307" i="39"/>
  <c r="E793" i="39"/>
  <c r="G69" i="39"/>
  <c r="G20" i="45" s="1"/>
  <c r="J231" i="39"/>
  <c r="T1277" i="36"/>
  <c r="K226" i="39"/>
  <c r="K225" i="39"/>
  <c r="G356" i="39"/>
  <c r="H356" i="39" s="1"/>
  <c r="I356" i="39" s="1"/>
  <c r="J356" i="39" s="1"/>
  <c r="F25" i="45"/>
  <c r="T491" i="36"/>
  <c r="H403" i="39"/>
  <c r="R443" i="36"/>
  <c r="I19" i="39"/>
  <c r="K27" i="43"/>
  <c r="K37" i="43" s="1"/>
  <c r="H29" i="42"/>
  <c r="S1283" i="36"/>
  <c r="C74" i="42"/>
  <c r="G830" i="39"/>
  <c r="S863" i="36"/>
  <c r="S871" i="36" s="1"/>
  <c r="L23" i="44"/>
  <c r="H452" i="39"/>
  <c r="G403" i="39"/>
  <c r="G68" i="42"/>
  <c r="R423" i="36"/>
  <c r="T1264" i="36"/>
  <c r="T1267" i="36" s="1"/>
  <c r="T1268" i="36" s="1"/>
  <c r="T668" i="36"/>
  <c r="J382" i="39"/>
  <c r="J386" i="39" s="1"/>
  <c r="G450" i="39"/>
  <c r="I535" i="39"/>
  <c r="I537" i="39" s="1"/>
  <c r="G494" i="39"/>
  <c r="D13" i="44"/>
  <c r="N13" i="44" s="1"/>
  <c r="S423" i="36"/>
  <c r="J23" i="39"/>
  <c r="Q1203" i="36"/>
  <c r="G27" i="43"/>
  <c r="R338" i="36"/>
  <c r="R340" i="36" s="1"/>
  <c r="G219" i="39"/>
  <c r="G222" i="39" s="1"/>
  <c r="G234" i="39" s="1"/>
  <c r="H12" i="42"/>
  <c r="K653" i="39"/>
  <c r="K654" i="39" s="1"/>
  <c r="F44" i="45"/>
  <c r="L32" i="44"/>
  <c r="F317" i="39"/>
  <c r="K72" i="40"/>
  <c r="G626" i="39"/>
  <c r="H626" i="39" s="1"/>
  <c r="F309" i="39"/>
  <c r="D33" i="44"/>
  <c r="N33" i="44" s="1"/>
  <c r="L29" i="44"/>
  <c r="F16" i="45"/>
  <c r="I164" i="40"/>
  <c r="I167" i="40" s="1"/>
  <c r="I29" i="42"/>
  <c r="Q273" i="36"/>
  <c r="S995" i="36"/>
  <c r="D37" i="43"/>
  <c r="R1107" i="36"/>
  <c r="R1239" i="36" s="1"/>
  <c r="F315" i="39"/>
  <c r="K531" i="39"/>
  <c r="G139" i="39"/>
  <c r="E74" i="42"/>
  <c r="F11" i="44"/>
  <c r="L11" i="44" s="1"/>
  <c r="R1002" i="36"/>
  <c r="R1203" i="36" s="1"/>
  <c r="H25" i="39"/>
  <c r="H136" i="40"/>
  <c r="T179" i="36"/>
  <c r="J105" i="40"/>
  <c r="J108" i="40" s="1"/>
  <c r="K105" i="40"/>
  <c r="F219" i="39"/>
  <c r="F222" i="39" s="1"/>
  <c r="F770" i="39"/>
  <c r="K65" i="43"/>
  <c r="L65" i="43" s="1"/>
  <c r="J24" i="44"/>
  <c r="L24" i="44" s="1"/>
  <c r="Q423" i="36"/>
  <c r="Q1225" i="36"/>
  <c r="K71" i="40"/>
  <c r="F67" i="42"/>
  <c r="F450" i="39"/>
  <c r="L10" i="43"/>
  <c r="T104" i="36"/>
  <c r="J44" i="40"/>
  <c r="J47" i="40" s="1"/>
  <c r="K43" i="40"/>
  <c r="F19" i="45"/>
  <c r="G741" i="39"/>
  <c r="D16" i="44"/>
  <c r="N16" i="44" s="1"/>
  <c r="Q876" i="36"/>
  <c r="F313" i="39"/>
  <c r="F62" i="42"/>
  <c r="U1321" i="36"/>
  <c r="S338" i="36"/>
  <c r="I12" i="42"/>
  <c r="T326" i="36"/>
  <c r="J129" i="39"/>
  <c r="J132" i="39" s="1"/>
  <c r="K393" i="39"/>
  <c r="K392" i="39"/>
  <c r="I24" i="39"/>
  <c r="I781" i="39" s="1"/>
  <c r="I75" i="40"/>
  <c r="R270" i="36"/>
  <c r="I783" i="39"/>
  <c r="F8" i="44"/>
  <c r="J431" i="39"/>
  <c r="J434" i="39" s="1"/>
  <c r="J437" i="39" s="1"/>
  <c r="T797" i="36"/>
  <c r="T805" i="36" s="1"/>
  <c r="J72" i="40"/>
  <c r="T149" i="36"/>
  <c r="S1193" i="36"/>
  <c r="Q634" i="36"/>
  <c r="T1298" i="36"/>
  <c r="T1306" i="36"/>
  <c r="T1309" i="36" s="1"/>
  <c r="F18" i="45"/>
  <c r="D15" i="44"/>
  <c r="N15" i="44" s="1"/>
  <c r="G704" i="39"/>
  <c r="R1027" i="36"/>
  <c r="I71" i="42"/>
  <c r="S1324" i="36"/>
  <c r="S1327" i="36" s="1"/>
  <c r="S1316" i="36"/>
  <c r="G104" i="39"/>
  <c r="T1245" i="36"/>
  <c r="J577" i="39"/>
  <c r="T1072" i="36"/>
  <c r="T992" i="36"/>
  <c r="H841" i="39"/>
  <c r="R1232" i="36"/>
  <c r="R1235" i="36" s="1"/>
  <c r="S265" i="36"/>
  <c r="I169" i="40" s="1"/>
  <c r="S1075" i="36"/>
  <c r="S1077" i="36" s="1"/>
  <c r="S1079" i="36" s="1"/>
  <c r="I572" i="39"/>
  <c r="I829" i="39" s="1"/>
  <c r="I830" i="39" s="1"/>
  <c r="S1024" i="36"/>
  <c r="U1020" i="36"/>
  <c r="K564" i="39"/>
  <c r="U1270" i="36"/>
  <c r="U1272" i="36" s="1"/>
  <c r="J820" i="39"/>
  <c r="J827" i="39" s="1"/>
  <c r="J570" i="39"/>
  <c r="J532" i="39"/>
  <c r="K133" i="40"/>
  <c r="Q1079" i="36"/>
  <c r="Q1081" i="36" s="1"/>
  <c r="R1081" i="36" s="1"/>
  <c r="I834" i="39"/>
  <c r="I839" i="39" s="1"/>
  <c r="I581" i="39"/>
  <c r="H30" i="42"/>
  <c r="J54" i="42"/>
  <c r="G307" i="39"/>
  <c r="H573" i="39"/>
  <c r="J26" i="39"/>
  <c r="U1162" i="36"/>
  <c r="U1165" i="36" s="1"/>
  <c r="K698" i="39"/>
  <c r="K700" i="39" s="1"/>
  <c r="K26" i="39"/>
  <c r="U1198" i="36"/>
  <c r="G186" i="39"/>
  <c r="Q1214" i="36"/>
  <c r="F403" i="39"/>
  <c r="Q778" i="36"/>
  <c r="I307" i="39"/>
  <c r="S1206" i="36"/>
  <c r="R314" i="36"/>
  <c r="Q1213" i="36"/>
  <c r="Q315" i="36"/>
  <c r="G29" i="42"/>
  <c r="T369" i="36"/>
  <c r="F188" i="39"/>
  <c r="K49" i="43"/>
  <c r="I25" i="42"/>
  <c r="K168" i="39"/>
  <c r="U360" i="36"/>
  <c r="S1198" i="36"/>
  <c r="F585" i="39"/>
  <c r="D796" i="39"/>
  <c r="I134" i="40"/>
  <c r="I136" i="40" s="1"/>
  <c r="S213" i="36"/>
  <c r="R1225" i="36"/>
  <c r="S1187" i="36"/>
  <c r="F31" i="39"/>
  <c r="F33" i="39" s="1"/>
  <c r="K533" i="39"/>
  <c r="T957" i="36"/>
  <c r="T1185" i="36"/>
  <c r="J17" i="42"/>
  <c r="F841" i="39"/>
  <c r="K12" i="39"/>
  <c r="J12" i="39"/>
  <c r="D793" i="39"/>
  <c r="F788" i="39"/>
  <c r="J739" i="39"/>
  <c r="E796" i="39"/>
  <c r="D11" i="44"/>
  <c r="F14" i="45"/>
  <c r="F17" i="45"/>
  <c r="D14" i="44"/>
  <c r="N14" i="44" s="1"/>
  <c r="G666" i="39"/>
  <c r="K729" i="39"/>
  <c r="K730" i="39" s="1"/>
  <c r="U1172" i="36"/>
  <c r="C36" i="39"/>
  <c r="R1198" i="36"/>
  <c r="H307" i="39"/>
  <c r="G774" i="39"/>
  <c r="U1326" i="36"/>
  <c r="S257" i="36"/>
  <c r="T51" i="36"/>
  <c r="J11" i="39"/>
  <c r="G47" i="42"/>
  <c r="G170" i="40"/>
  <c r="E49" i="43"/>
  <c r="G28" i="39"/>
  <c r="G782" i="39"/>
  <c r="C793" i="39" l="1"/>
  <c r="C796" i="39"/>
  <c r="F319" i="39"/>
  <c r="H30" i="39"/>
  <c r="K657" i="39"/>
  <c r="T433" i="36"/>
  <c r="S267" i="36"/>
  <c r="U1141" i="36"/>
  <c r="U1204" i="36"/>
  <c r="T1223" i="36"/>
  <c r="S340" i="36"/>
  <c r="Q499" i="36"/>
  <c r="U1167" i="36"/>
  <c r="S1081" i="36"/>
  <c r="R1004" i="36"/>
  <c r="J442" i="39"/>
  <c r="J447" i="39" s="1"/>
  <c r="J450" i="39" s="1"/>
  <c r="J452" i="39" s="1"/>
  <c r="J394" i="39"/>
  <c r="J398" i="39" s="1"/>
  <c r="J401" i="39" s="1"/>
  <c r="Q780" i="36"/>
  <c r="G26" i="42"/>
  <c r="J64" i="42"/>
  <c r="J9" i="42"/>
  <c r="F234" i="39"/>
  <c r="F236" i="39" s="1"/>
  <c r="R455" i="36"/>
  <c r="R497" i="36"/>
  <c r="Q274" i="36"/>
  <c r="R431" i="36"/>
  <c r="R433" i="36" s="1"/>
  <c r="R1196" i="36" s="1"/>
  <c r="J767" i="39"/>
  <c r="U766" i="36"/>
  <c r="T423" i="36"/>
  <c r="U416" i="36"/>
  <c r="K181" i="39"/>
  <c r="K184" i="39" s="1"/>
  <c r="J63" i="42"/>
  <c r="R1224" i="36"/>
  <c r="H770" i="39"/>
  <c r="H774" i="39" s="1"/>
  <c r="H777" i="39" s="1"/>
  <c r="S296" i="36"/>
  <c r="R1212" i="36"/>
  <c r="S1196" i="36"/>
  <c r="G315" i="39"/>
  <c r="I51" i="42"/>
  <c r="U1313" i="36"/>
  <c r="K13" i="40"/>
  <c r="K16" i="40" s="1"/>
  <c r="U81" i="36"/>
  <c r="T443" i="36"/>
  <c r="J780" i="39"/>
  <c r="J766" i="39"/>
  <c r="G309" i="39"/>
  <c r="R1200" i="36"/>
  <c r="I403" i="39"/>
  <c r="J389" i="39"/>
  <c r="G70" i="39"/>
  <c r="H69" i="39"/>
  <c r="H20" i="45" s="1"/>
  <c r="J16" i="42"/>
  <c r="S1205" i="36"/>
  <c r="G25" i="45"/>
  <c r="K231" i="39"/>
  <c r="K16" i="42"/>
  <c r="U491" i="36"/>
  <c r="K691" i="39"/>
  <c r="K692" i="39" s="1"/>
  <c r="K695" i="39" s="1"/>
  <c r="K702" i="39" s="1"/>
  <c r="U1277" i="36"/>
  <c r="I25" i="45"/>
  <c r="H25" i="45"/>
  <c r="I67" i="42"/>
  <c r="S780" i="36"/>
  <c r="S1200" i="36" s="1"/>
  <c r="I216" i="39"/>
  <c r="I219" i="39" s="1"/>
  <c r="I222" i="39" s="1"/>
  <c r="I234" i="39" s="1"/>
  <c r="J164" i="40"/>
  <c r="J167" i="40" s="1"/>
  <c r="S1284" i="36"/>
  <c r="L27" i="43"/>
  <c r="L37" i="43" s="1"/>
  <c r="S878" i="36"/>
  <c r="S1201" i="36" s="1"/>
  <c r="G841" i="39"/>
  <c r="T863" i="36"/>
  <c r="T871" i="36" s="1"/>
  <c r="T766" i="36"/>
  <c r="G16" i="45"/>
  <c r="H494" i="39"/>
  <c r="H16" i="45" s="1"/>
  <c r="J29" i="42"/>
  <c r="H317" i="39"/>
  <c r="I68" i="42"/>
  <c r="F25" i="44"/>
  <c r="L25" i="44" s="1"/>
  <c r="G74" i="42"/>
  <c r="G317" i="39"/>
  <c r="Q1197" i="36"/>
  <c r="G141" i="39"/>
  <c r="G44" i="45"/>
  <c r="R1195" i="36"/>
  <c r="G452" i="39"/>
  <c r="T1283" i="36"/>
  <c r="U668" i="36"/>
  <c r="K382" i="39"/>
  <c r="K386" i="39" s="1"/>
  <c r="U1264" i="36"/>
  <c r="U1267" i="36" s="1"/>
  <c r="U1268" i="36" s="1"/>
  <c r="G37" i="43"/>
  <c r="F26" i="42"/>
  <c r="F36" i="42" s="1"/>
  <c r="U149" i="36"/>
  <c r="K75" i="40"/>
  <c r="S1002" i="36"/>
  <c r="S1107" i="36"/>
  <c r="H315" i="39"/>
  <c r="K108" i="40"/>
  <c r="U179" i="36"/>
  <c r="H782" i="39"/>
  <c r="H28" i="39"/>
  <c r="N11" i="44"/>
  <c r="F774" i="39"/>
  <c r="F74" i="42"/>
  <c r="K76" i="43"/>
  <c r="J35" i="44"/>
  <c r="Q431" i="36"/>
  <c r="T995" i="36"/>
  <c r="K23" i="39"/>
  <c r="K780" i="39" s="1"/>
  <c r="Q878" i="36"/>
  <c r="Q880" i="36" s="1"/>
  <c r="G19" i="45"/>
  <c r="H741" i="39"/>
  <c r="J535" i="39"/>
  <c r="J537" i="39" s="1"/>
  <c r="J24" i="39"/>
  <c r="J75" i="40"/>
  <c r="F452" i="39"/>
  <c r="K44" i="40"/>
  <c r="U104" i="36"/>
  <c r="J139" i="39"/>
  <c r="J12" i="42"/>
  <c r="T338" i="36"/>
  <c r="U326" i="36"/>
  <c r="K129" i="39"/>
  <c r="F307" i="39"/>
  <c r="G313" i="39"/>
  <c r="S1195" i="36"/>
  <c r="U797" i="36"/>
  <c r="U805" i="36" s="1"/>
  <c r="K431" i="39"/>
  <c r="K434" i="39" s="1"/>
  <c r="K437" i="39" s="1"/>
  <c r="H47" i="42"/>
  <c r="H74" i="42" s="1"/>
  <c r="J30" i="42"/>
  <c r="R634" i="36"/>
  <c r="Q1218" i="36"/>
  <c r="I573" i="39"/>
  <c r="I583" i="39" s="1"/>
  <c r="S455" i="36"/>
  <c r="H583" i="39"/>
  <c r="J834" i="39"/>
  <c r="J839" i="39" s="1"/>
  <c r="J581" i="39"/>
  <c r="T1324" i="36"/>
  <c r="T1327" i="36" s="1"/>
  <c r="T1316" i="36"/>
  <c r="R273" i="36"/>
  <c r="D12" i="44"/>
  <c r="N12" i="44" s="1"/>
  <c r="F15" i="45"/>
  <c r="F540" i="39"/>
  <c r="G539" i="39"/>
  <c r="H704" i="39"/>
  <c r="G18" i="45"/>
  <c r="U1245" i="36"/>
  <c r="U1072" i="36"/>
  <c r="K577" i="39"/>
  <c r="T1024" i="36"/>
  <c r="T1075" i="36"/>
  <c r="T1077" i="36" s="1"/>
  <c r="T1079" i="36" s="1"/>
  <c r="T265" i="36"/>
  <c r="J169" i="40" s="1"/>
  <c r="J572" i="39"/>
  <c r="J829" i="39" s="1"/>
  <c r="J830" i="39" s="1"/>
  <c r="K54" i="42"/>
  <c r="K570" i="39"/>
  <c r="K820" i="39"/>
  <c r="K827" i="39" s="1"/>
  <c r="G21" i="45"/>
  <c r="H104" i="39"/>
  <c r="G105" i="39"/>
  <c r="Q1232" i="36"/>
  <c r="K783" i="39"/>
  <c r="J783" i="39"/>
  <c r="J71" i="42"/>
  <c r="U1306" i="36"/>
  <c r="U1309" i="36" s="1"/>
  <c r="U1298" i="36"/>
  <c r="S1027" i="36"/>
  <c r="K532" i="39"/>
  <c r="U992" i="36"/>
  <c r="S1232" i="36"/>
  <c r="S1235" i="36" s="1"/>
  <c r="I841" i="39"/>
  <c r="I30" i="39"/>
  <c r="I790" i="39" s="1"/>
  <c r="H33" i="42"/>
  <c r="K356" i="39"/>
  <c r="K25" i="45" s="1"/>
  <c r="J25" i="45"/>
  <c r="I25" i="39"/>
  <c r="R1221" i="36"/>
  <c r="S223" i="36"/>
  <c r="S270" i="36" s="1"/>
  <c r="R1214" i="36"/>
  <c r="J134" i="40"/>
  <c r="J136" i="40" s="1"/>
  <c r="T213" i="36"/>
  <c r="F405" i="39"/>
  <c r="U369" i="36"/>
  <c r="R315" i="36"/>
  <c r="R1213" i="36"/>
  <c r="S314" i="36"/>
  <c r="F843" i="39"/>
  <c r="S1225" i="36"/>
  <c r="T1187" i="36"/>
  <c r="K171" i="39"/>
  <c r="K174" i="39" s="1"/>
  <c r="U957" i="36"/>
  <c r="J25" i="42"/>
  <c r="D32" i="44"/>
  <c r="N32" i="44" s="1"/>
  <c r="F586" i="39"/>
  <c r="G585" i="39"/>
  <c r="F587" i="39"/>
  <c r="F43" i="45"/>
  <c r="U1185" i="36"/>
  <c r="K17" i="42"/>
  <c r="F791" i="39"/>
  <c r="K739" i="39"/>
  <c r="T1206" i="36"/>
  <c r="F31" i="45"/>
  <c r="G188" i="39"/>
  <c r="D24" i="44"/>
  <c r="N24" i="44" s="1"/>
  <c r="H666" i="39"/>
  <c r="G17" i="45"/>
  <c r="I626" i="39"/>
  <c r="H44" i="45"/>
  <c r="G777" i="39"/>
  <c r="K11" i="39"/>
  <c r="L49" i="43"/>
  <c r="E76" i="43"/>
  <c r="T257" i="36"/>
  <c r="J19" i="39"/>
  <c r="U51" i="36"/>
  <c r="G788" i="39"/>
  <c r="H8" i="44"/>
  <c r="G31" i="39"/>
  <c r="I317" i="39"/>
  <c r="R880" i="36" l="1"/>
  <c r="G319" i="39"/>
  <c r="G33" i="39"/>
  <c r="H31" i="39"/>
  <c r="Q782" i="36"/>
  <c r="H790" i="39"/>
  <c r="H26" i="42"/>
  <c r="H788" i="39"/>
  <c r="K664" i="39"/>
  <c r="J403" i="39"/>
  <c r="T340" i="36"/>
  <c r="T267" i="36"/>
  <c r="U1223" i="36"/>
  <c r="T1081" i="36"/>
  <c r="R499" i="36"/>
  <c r="S499" i="36" s="1"/>
  <c r="S1004" i="36"/>
  <c r="K132" i="39"/>
  <c r="K139" i="39" s="1"/>
  <c r="K442" i="39"/>
  <c r="K447" i="39" s="1"/>
  <c r="K450" i="39" s="1"/>
  <c r="K394" i="39"/>
  <c r="K398" i="39" s="1"/>
  <c r="K401" i="39" s="1"/>
  <c r="K64" i="42"/>
  <c r="K9" i="42"/>
  <c r="D25" i="44"/>
  <c r="N25" i="44" s="1"/>
  <c r="F32" i="45"/>
  <c r="T455" i="36"/>
  <c r="T497" i="36"/>
  <c r="R274" i="36"/>
  <c r="R276" i="36" s="1"/>
  <c r="Q1216" i="36"/>
  <c r="K767" i="39"/>
  <c r="R1197" i="36"/>
  <c r="Q1217" i="36"/>
  <c r="T1196" i="36"/>
  <c r="U426" i="36"/>
  <c r="U423" i="36"/>
  <c r="T296" i="36"/>
  <c r="S1212" i="36"/>
  <c r="T1205" i="36"/>
  <c r="I69" i="39"/>
  <c r="I70" i="39" s="1"/>
  <c r="H70" i="39"/>
  <c r="U1205" i="36"/>
  <c r="S1224" i="36"/>
  <c r="T1002" i="36"/>
  <c r="Q1084" i="36"/>
  <c r="K766" i="39"/>
  <c r="J781" i="39"/>
  <c r="K389" i="39"/>
  <c r="U863" i="36"/>
  <c r="U878" i="36" s="1"/>
  <c r="U257" i="36"/>
  <c r="T878" i="36"/>
  <c r="T1201" i="36" s="1"/>
  <c r="I494" i="39"/>
  <c r="J494" i="39" s="1"/>
  <c r="I770" i="39"/>
  <c r="I774" i="39" s="1"/>
  <c r="I777" i="39" s="1"/>
  <c r="H141" i="39"/>
  <c r="I141" i="39" s="1"/>
  <c r="T780" i="36"/>
  <c r="G14" i="45"/>
  <c r="J216" i="39"/>
  <c r="J219" i="39" s="1"/>
  <c r="J222" i="39" s="1"/>
  <c r="J234" i="39" s="1"/>
  <c r="T773" i="36"/>
  <c r="J67" i="42" s="1"/>
  <c r="F35" i="44"/>
  <c r="T1284" i="36"/>
  <c r="K29" i="42"/>
  <c r="U1283" i="36"/>
  <c r="Q276" i="36"/>
  <c r="S1203" i="36"/>
  <c r="H309" i="39"/>
  <c r="J51" i="42"/>
  <c r="I28" i="39"/>
  <c r="I31" i="39" s="1"/>
  <c r="I33" i="39" s="1"/>
  <c r="S1239" i="36"/>
  <c r="T1107" i="36"/>
  <c r="I315" i="39"/>
  <c r="Q1082" i="36"/>
  <c r="Q1238" i="36"/>
  <c r="Q1201" i="36"/>
  <c r="F777" i="39"/>
  <c r="Q433" i="36"/>
  <c r="Q435" i="36" s="1"/>
  <c r="I782" i="39"/>
  <c r="K47" i="40"/>
  <c r="K24" i="39"/>
  <c r="K781" i="39" s="1"/>
  <c r="I741" i="39"/>
  <c r="H19" i="45"/>
  <c r="F454" i="39"/>
  <c r="T1195" i="36"/>
  <c r="H313" i="39"/>
  <c r="K12" i="42"/>
  <c r="U338" i="36"/>
  <c r="K30" i="42"/>
  <c r="J573" i="39"/>
  <c r="J583" i="39" s="1"/>
  <c r="S1197" i="36"/>
  <c r="I26" i="42"/>
  <c r="U995" i="36"/>
  <c r="K535" i="39"/>
  <c r="R1218" i="36"/>
  <c r="S634" i="36"/>
  <c r="T1232" i="36"/>
  <c r="T1235" i="36" s="1"/>
  <c r="I170" i="40"/>
  <c r="H18" i="45"/>
  <c r="I704" i="39"/>
  <c r="H105" i="39"/>
  <c r="H21" i="45"/>
  <c r="I104" i="39"/>
  <c r="U1324" i="36"/>
  <c r="U1327" i="36" s="1"/>
  <c r="U1316" i="36"/>
  <c r="I33" i="42"/>
  <c r="Q1235" i="36"/>
  <c r="T1027" i="36"/>
  <c r="K581" i="39"/>
  <c r="K834" i="39"/>
  <c r="K839" i="39" s="1"/>
  <c r="H539" i="39"/>
  <c r="G540" i="39"/>
  <c r="G15" i="45"/>
  <c r="K71" i="42"/>
  <c r="J841" i="39"/>
  <c r="U265" i="36"/>
  <c r="K169" i="40" s="1"/>
  <c r="K572" i="39"/>
  <c r="K829" i="39" s="1"/>
  <c r="K830" i="39" s="1"/>
  <c r="U1024" i="36"/>
  <c r="U1075" i="36"/>
  <c r="U1077" i="36" s="1"/>
  <c r="U1079" i="36" s="1"/>
  <c r="J30" i="39"/>
  <c r="J790" i="39" s="1"/>
  <c r="S273" i="36"/>
  <c r="J68" i="42"/>
  <c r="Q1005" i="36"/>
  <c r="Q1222" i="36"/>
  <c r="I47" i="42"/>
  <c r="I74" i="42" s="1"/>
  <c r="S1221" i="36"/>
  <c r="J626" i="39"/>
  <c r="I44" i="45"/>
  <c r="S315" i="36"/>
  <c r="S1213" i="36"/>
  <c r="T314" i="36"/>
  <c r="G587" i="39"/>
  <c r="G586" i="39"/>
  <c r="G43" i="45"/>
  <c r="H585" i="39"/>
  <c r="H17" i="45"/>
  <c r="I666" i="39"/>
  <c r="S1214" i="36"/>
  <c r="K186" i="39"/>
  <c r="Q1200" i="36"/>
  <c r="G31" i="45"/>
  <c r="H188" i="39"/>
  <c r="J25" i="39"/>
  <c r="U1187" i="36"/>
  <c r="T1225" i="36"/>
  <c r="U1206" i="36"/>
  <c r="F35" i="39"/>
  <c r="K25" i="42"/>
  <c r="D28" i="44"/>
  <c r="N28" i="44" s="1"/>
  <c r="F406" i="39"/>
  <c r="F37" i="45"/>
  <c r="G405" i="39"/>
  <c r="T223" i="36"/>
  <c r="G843" i="39"/>
  <c r="F844" i="39"/>
  <c r="K134" i="40"/>
  <c r="K136" i="40" s="1"/>
  <c r="U213" i="36"/>
  <c r="G236" i="39"/>
  <c r="G791" i="39"/>
  <c r="K19" i="39"/>
  <c r="K164" i="40"/>
  <c r="K167" i="40" s="1"/>
  <c r="L8" i="44"/>
  <c r="H35" i="44"/>
  <c r="L76" i="43"/>
  <c r="J317" i="39"/>
  <c r="J315" i="39"/>
  <c r="S880" i="36" l="1"/>
  <c r="H791" i="39"/>
  <c r="H793" i="39" s="1"/>
  <c r="H319" i="39"/>
  <c r="I788" i="39"/>
  <c r="I791" i="39" s="1"/>
  <c r="H33" i="39"/>
  <c r="R782" i="36"/>
  <c r="U340" i="36"/>
  <c r="R435" i="36"/>
  <c r="S435" i="36" s="1"/>
  <c r="T435" i="36" s="1"/>
  <c r="U1081" i="36"/>
  <c r="U267" i="36"/>
  <c r="Q278" i="36"/>
  <c r="K452" i="39"/>
  <c r="T1197" i="36"/>
  <c r="T499" i="36"/>
  <c r="T1004" i="36"/>
  <c r="J26" i="42"/>
  <c r="R1192" i="36"/>
  <c r="S274" i="36"/>
  <c r="S276" i="36" s="1"/>
  <c r="U780" i="36"/>
  <c r="U1200" i="36" s="1"/>
  <c r="R1084" i="36"/>
  <c r="R1217" i="36"/>
  <c r="K63" i="42"/>
  <c r="U433" i="36"/>
  <c r="T1212" i="36"/>
  <c r="U296" i="36"/>
  <c r="T1203" i="36"/>
  <c r="J69" i="39"/>
  <c r="J70" i="39" s="1"/>
  <c r="I20" i="45"/>
  <c r="T1224" i="36"/>
  <c r="Q783" i="36"/>
  <c r="U773" i="36"/>
  <c r="K67" i="42" s="1"/>
  <c r="U1002" i="36"/>
  <c r="U1203" i="36" s="1"/>
  <c r="R881" i="36"/>
  <c r="I309" i="39"/>
  <c r="U443" i="36"/>
  <c r="U497" i="36" s="1"/>
  <c r="U871" i="36"/>
  <c r="K68" i="42" s="1"/>
  <c r="K216" i="39"/>
  <c r="K219" i="39" s="1"/>
  <c r="K222" i="39" s="1"/>
  <c r="K234" i="39" s="1"/>
  <c r="K403" i="39"/>
  <c r="I16" i="45"/>
  <c r="T1200" i="36"/>
  <c r="H14" i="45"/>
  <c r="J770" i="39"/>
  <c r="J774" i="39" s="1"/>
  <c r="J777" i="39" s="1"/>
  <c r="U1284" i="36"/>
  <c r="T1239" i="36"/>
  <c r="U1107" i="36"/>
  <c r="Q1192" i="36"/>
  <c r="Q1220" i="36"/>
  <c r="Q1241" i="36"/>
  <c r="Q881" i="36"/>
  <c r="R1238" i="36"/>
  <c r="R1082" i="36"/>
  <c r="F793" i="39"/>
  <c r="F795" i="39" s="1"/>
  <c r="Q1196" i="36"/>
  <c r="J741" i="39"/>
  <c r="I19" i="45"/>
  <c r="F455" i="39"/>
  <c r="F38" i="45"/>
  <c r="D29" i="44"/>
  <c r="N29" i="44" s="1"/>
  <c r="G454" i="39"/>
  <c r="I313" i="39"/>
  <c r="K51" i="42"/>
  <c r="F30" i="45"/>
  <c r="D23" i="44"/>
  <c r="N23" i="44" s="1"/>
  <c r="U1195" i="36"/>
  <c r="S1218" i="36"/>
  <c r="T634" i="36"/>
  <c r="K537" i="39"/>
  <c r="U1232" i="36"/>
  <c r="U1235" i="36" s="1"/>
  <c r="K841" i="39"/>
  <c r="I21" i="45"/>
  <c r="J104" i="39"/>
  <c r="I105" i="39"/>
  <c r="U1027" i="36"/>
  <c r="H540" i="39"/>
  <c r="H15" i="45"/>
  <c r="I539" i="39"/>
  <c r="K30" i="39"/>
  <c r="K790" i="39" s="1"/>
  <c r="U1201" i="36"/>
  <c r="J170" i="40"/>
  <c r="I18" i="45"/>
  <c r="J704" i="39"/>
  <c r="R1222" i="36"/>
  <c r="R1005" i="36"/>
  <c r="T273" i="36"/>
  <c r="T274" i="36" s="1"/>
  <c r="J33" i="42"/>
  <c r="J16" i="45"/>
  <c r="K494" i="39"/>
  <c r="K16" i="45" s="1"/>
  <c r="K573" i="39"/>
  <c r="J28" i="39"/>
  <c r="J31" i="39" s="1"/>
  <c r="J782" i="39"/>
  <c r="J788" i="39" s="1"/>
  <c r="T1214" i="36"/>
  <c r="H587" i="39"/>
  <c r="I585" i="39"/>
  <c r="H586" i="39"/>
  <c r="H43" i="45"/>
  <c r="J44" i="45"/>
  <c r="K626" i="39"/>
  <c r="T270" i="36"/>
  <c r="T1221" i="36"/>
  <c r="U223" i="36"/>
  <c r="G406" i="39"/>
  <c r="G37" i="45"/>
  <c r="H405" i="39"/>
  <c r="J141" i="39"/>
  <c r="I14" i="45"/>
  <c r="F36" i="39"/>
  <c r="F9" i="45"/>
  <c r="D8" i="44"/>
  <c r="I17" i="45"/>
  <c r="J666" i="39"/>
  <c r="K666" i="39" s="1"/>
  <c r="U1225" i="36"/>
  <c r="I188" i="39"/>
  <c r="H31" i="45"/>
  <c r="Q1219" i="36"/>
  <c r="G844" i="39"/>
  <c r="H843" i="39"/>
  <c r="T315" i="36"/>
  <c r="T1213" i="36"/>
  <c r="U314" i="36"/>
  <c r="G32" i="45"/>
  <c r="H236" i="39"/>
  <c r="K25" i="39"/>
  <c r="G793" i="39"/>
  <c r="L35" i="44"/>
  <c r="G35" i="39"/>
  <c r="K315" i="39"/>
  <c r="K317" i="39"/>
  <c r="T880" i="36" l="1"/>
  <c r="U435" i="36"/>
  <c r="I319" i="39"/>
  <c r="S782" i="36"/>
  <c r="R278" i="36"/>
  <c r="U499" i="36"/>
  <c r="U1004" i="36"/>
  <c r="J33" i="39"/>
  <c r="S1192" i="36"/>
  <c r="S1082" i="36"/>
  <c r="U1224" i="36"/>
  <c r="U1196" i="36"/>
  <c r="U1212" i="36"/>
  <c r="J20" i="45"/>
  <c r="K69" i="39"/>
  <c r="K70" i="39" s="1"/>
  <c r="U1197" i="36"/>
  <c r="K770" i="39"/>
  <c r="K774" i="39" s="1"/>
  <c r="K777" i="39" s="1"/>
  <c r="U455" i="36"/>
  <c r="J309" i="39"/>
  <c r="I793" i="39"/>
  <c r="R1216" i="36"/>
  <c r="U1239" i="36"/>
  <c r="Q279" i="36"/>
  <c r="Q1211" i="36"/>
  <c r="R1220" i="36"/>
  <c r="S1238" i="36"/>
  <c r="S1241" i="36" s="1"/>
  <c r="S1084" i="36"/>
  <c r="R1241" i="36"/>
  <c r="F47" i="45"/>
  <c r="D35" i="44"/>
  <c r="Q1215" i="36"/>
  <c r="G38" i="45"/>
  <c r="G455" i="39"/>
  <c r="H454" i="39"/>
  <c r="K741" i="39"/>
  <c r="K19" i="45" s="1"/>
  <c r="J19" i="45"/>
  <c r="G30" i="45"/>
  <c r="J313" i="39"/>
  <c r="J791" i="39"/>
  <c r="U634" i="36"/>
  <c r="T1218" i="36"/>
  <c r="K583" i="39"/>
  <c r="K104" i="39"/>
  <c r="J21" i="45"/>
  <c r="J105" i="39"/>
  <c r="J539" i="39"/>
  <c r="I540" i="39"/>
  <c r="I15" i="45"/>
  <c r="S1005" i="36"/>
  <c r="S1222" i="36"/>
  <c r="U273" i="36"/>
  <c r="U274" i="36" s="1"/>
  <c r="K33" i="42"/>
  <c r="J18" i="45"/>
  <c r="K704" i="39"/>
  <c r="K170" i="40"/>
  <c r="R783" i="36"/>
  <c r="R1219" i="36"/>
  <c r="J17" i="45"/>
  <c r="U1214" i="36"/>
  <c r="U270" i="36"/>
  <c r="F796" i="39"/>
  <c r="U1221" i="36"/>
  <c r="K44" i="45"/>
  <c r="U315" i="36"/>
  <c r="U1213" i="36"/>
  <c r="I31" i="45"/>
  <c r="J188" i="39"/>
  <c r="J585" i="39"/>
  <c r="I43" i="45"/>
  <c r="I586" i="39"/>
  <c r="I587" i="39"/>
  <c r="H37" i="45"/>
  <c r="H406" i="39"/>
  <c r="I405" i="39"/>
  <c r="T276" i="36"/>
  <c r="J47" i="42"/>
  <c r="J74" i="42" s="1"/>
  <c r="I843" i="39"/>
  <c r="H844" i="39"/>
  <c r="N8" i="44"/>
  <c r="N35" i="44" s="1"/>
  <c r="J14" i="45"/>
  <c r="K141" i="39"/>
  <c r="I236" i="39"/>
  <c r="H32" i="45"/>
  <c r="K28" i="39"/>
  <c r="K31" i="39" s="1"/>
  <c r="K782" i="39"/>
  <c r="G795" i="39"/>
  <c r="G36" i="39"/>
  <c r="G9" i="45"/>
  <c r="H35" i="39"/>
  <c r="U880" i="36" l="1"/>
  <c r="J319" i="39"/>
  <c r="K788" i="39"/>
  <c r="K791" i="39" s="1"/>
  <c r="T782" i="36"/>
  <c r="S278" i="36"/>
  <c r="G36" i="42"/>
  <c r="K33" i="39"/>
  <c r="S1220" i="36"/>
  <c r="S881" i="36"/>
  <c r="S1217" i="36"/>
  <c r="T608" i="36"/>
  <c r="K20" i="45"/>
  <c r="K26" i="42"/>
  <c r="K309" i="39"/>
  <c r="S1216" i="36"/>
  <c r="R279" i="36"/>
  <c r="R1211" i="36"/>
  <c r="T1082" i="36"/>
  <c r="T1084" i="36"/>
  <c r="T1238" i="36"/>
  <c r="J793" i="39"/>
  <c r="R1215" i="36"/>
  <c r="G47" i="45"/>
  <c r="H455" i="39"/>
  <c r="H38" i="45"/>
  <c r="I454" i="39"/>
  <c r="K313" i="39"/>
  <c r="H30" i="45"/>
  <c r="U1218" i="36"/>
  <c r="T1005" i="36"/>
  <c r="T1222" i="36"/>
  <c r="K18" i="45"/>
  <c r="K105" i="39"/>
  <c r="K21" i="45"/>
  <c r="J540" i="39"/>
  <c r="J15" i="45"/>
  <c r="K539" i="39"/>
  <c r="T1192" i="36"/>
  <c r="I406" i="39"/>
  <c r="J405" i="39"/>
  <c r="I37" i="45"/>
  <c r="K17" i="45"/>
  <c r="K14" i="45"/>
  <c r="I844" i="39"/>
  <c r="J843" i="39"/>
  <c r="K585" i="39"/>
  <c r="J587" i="39"/>
  <c r="J586" i="39"/>
  <c r="J43" i="45"/>
  <c r="U276" i="36"/>
  <c r="K47" i="42"/>
  <c r="S1219" i="36"/>
  <c r="S783" i="36"/>
  <c r="J31" i="45"/>
  <c r="K188" i="39"/>
  <c r="I32" i="45"/>
  <c r="J236" i="39"/>
  <c r="H9" i="45"/>
  <c r="H36" i="39"/>
  <c r="I35" i="39"/>
  <c r="H795" i="39"/>
  <c r="G796" i="39"/>
  <c r="K319" i="39" l="1"/>
  <c r="U782" i="36"/>
  <c r="T278" i="36"/>
  <c r="Q1208" i="36"/>
  <c r="H36" i="42"/>
  <c r="T881" i="36"/>
  <c r="T1220" i="36"/>
  <c r="T1217" i="36"/>
  <c r="U608" i="36"/>
  <c r="T1216" i="36"/>
  <c r="S1211" i="36"/>
  <c r="S279" i="36"/>
  <c r="U1082" i="36"/>
  <c r="U1238" i="36"/>
  <c r="T1241" i="36"/>
  <c r="U1084" i="36"/>
  <c r="H47" i="45"/>
  <c r="S1215" i="36"/>
  <c r="J454" i="39"/>
  <c r="I455" i="39"/>
  <c r="I38" i="45"/>
  <c r="K793" i="39"/>
  <c r="I30" i="45"/>
  <c r="K540" i="39"/>
  <c r="K15" i="45"/>
  <c r="U1005" i="36"/>
  <c r="U1222" i="36"/>
  <c r="K843" i="39"/>
  <c r="J844" i="39"/>
  <c r="K405" i="39"/>
  <c r="J406" i="39"/>
  <c r="J37" i="45"/>
  <c r="K31" i="45"/>
  <c r="K74" i="42"/>
  <c r="U1192" i="36"/>
  <c r="K43" i="45"/>
  <c r="K586" i="39"/>
  <c r="K587" i="39"/>
  <c r="T783" i="36"/>
  <c r="T1219" i="36"/>
  <c r="J32" i="45"/>
  <c r="K236" i="39"/>
  <c r="I36" i="39"/>
  <c r="J35" i="39"/>
  <c r="I9" i="45"/>
  <c r="I795" i="39"/>
  <c r="H796" i="39"/>
  <c r="U278" i="36" l="1"/>
  <c r="R1208" i="36"/>
  <c r="I36" i="42"/>
  <c r="U1220" i="36"/>
  <c r="U881" i="36"/>
  <c r="U1217" i="36"/>
  <c r="U1216" i="36"/>
  <c r="T1211" i="36"/>
  <c r="T279" i="36"/>
  <c r="U1241" i="36"/>
  <c r="T1215" i="36"/>
  <c r="K454" i="39"/>
  <c r="J455" i="39"/>
  <c r="J38" i="45"/>
  <c r="I47" i="45"/>
  <c r="J30" i="45"/>
  <c r="U1219" i="36"/>
  <c r="U783" i="36"/>
  <c r="K844" i="39"/>
  <c r="K37" i="45"/>
  <c r="K406" i="39"/>
  <c r="K32" i="45"/>
  <c r="I796" i="39"/>
  <c r="J795" i="39"/>
  <c r="J9" i="45"/>
  <c r="J36" i="39"/>
  <c r="K35" i="39"/>
  <c r="U279" i="36" l="1"/>
  <c r="R1227" i="36"/>
  <c r="Q1227" i="36"/>
  <c r="S1208" i="36"/>
  <c r="J36" i="42"/>
  <c r="U1211" i="36"/>
  <c r="J47" i="45"/>
  <c r="U1215" i="36"/>
  <c r="K455" i="39"/>
  <c r="K38" i="45"/>
  <c r="K30" i="45"/>
  <c r="K9" i="45"/>
  <c r="K36" i="39"/>
  <c r="K795" i="39"/>
  <c r="K796" i="39" s="1"/>
  <c r="J796" i="39"/>
  <c r="S1227" i="36" l="1"/>
  <c r="T1208" i="36"/>
  <c r="K47" i="45"/>
  <c r="K36" i="42" l="1"/>
  <c r="U1208" i="36"/>
  <c r="T1227" i="36"/>
  <c r="U1227" i="36" l="1"/>
</calcChain>
</file>

<file path=xl/sharedStrings.xml><?xml version="1.0" encoding="utf-8"?>
<sst xmlns="http://schemas.openxmlformats.org/spreadsheetml/2006/main" count="3014" uniqueCount="1472">
  <si>
    <t>Description</t>
  </si>
  <si>
    <t>Actual</t>
  </si>
  <si>
    <t>ELECTRIC UTILITY TAX</t>
  </si>
  <si>
    <t>HOTEL TAX</t>
  </si>
  <si>
    <t>CABLE FRANCHISE FEES</t>
  </si>
  <si>
    <t>FEDERAL GRANTS</t>
  </si>
  <si>
    <t>INVESTMENT EARNINGS</t>
  </si>
  <si>
    <t>MISCELLANEOUS INCOME</t>
  </si>
  <si>
    <t>RETIREMENT PLAN CONTRIBUTION</t>
  </si>
  <si>
    <t>FICA CONTRIBUTION</t>
  </si>
  <si>
    <t>PROFESSIONAL SERVICES</t>
  </si>
  <si>
    <t>OFFICE SUPPLIES</t>
  </si>
  <si>
    <t>OPERATING SUPPLIES</t>
  </si>
  <si>
    <t>GROUP HEALTH INSURANCE</t>
  </si>
  <si>
    <t>OVERTIME</t>
  </si>
  <si>
    <t>ECONOMIC DEVELOPMENT</t>
  </si>
  <si>
    <t>SMALL TOOLS &amp; EQUIPMENT</t>
  </si>
  <si>
    <t>UTILITIES</t>
  </si>
  <si>
    <t>BAD DEBT</t>
  </si>
  <si>
    <t>Projected</t>
  </si>
  <si>
    <t>01-000-40-00-4000</t>
  </si>
  <si>
    <t>MUNICIPAL SALES TAX</t>
  </si>
  <si>
    <t>01-000-40-00-4030</t>
  </si>
  <si>
    <t>01-000-40-00-4040</t>
  </si>
  <si>
    <t>01-000-40-00-4041</t>
  </si>
  <si>
    <t>01-000-40-00-4075</t>
  </si>
  <si>
    <t>01-000-40-00-4070</t>
  </si>
  <si>
    <t>01-000-40-00-4065</t>
  </si>
  <si>
    <t>01-000-40-00-4060</t>
  </si>
  <si>
    <t>01-000-40-00-4050</t>
  </si>
  <si>
    <t>01-000-40-00-4045</t>
  </si>
  <si>
    <t>01-000-40-00-4043</t>
  </si>
  <si>
    <t>AUTO RENTAL TAX</t>
  </si>
  <si>
    <t>ADMISSIONS TAX</t>
  </si>
  <si>
    <t>AMUSEMENT TAX</t>
  </si>
  <si>
    <t>TELEPHONE UTILITY TAX</t>
  </si>
  <si>
    <t>NATURAL GAS UTILITY TAX</t>
  </si>
  <si>
    <t>01-000-41-00-4170</t>
  </si>
  <si>
    <t>01-000-41-00-4160</t>
  </si>
  <si>
    <t>01-000-41-00-4120</t>
  </si>
  <si>
    <t>01-000-41-00-4110</t>
  </si>
  <si>
    <t>01-000-41-00-4105</t>
  </si>
  <si>
    <t>01-000-41-00-4100</t>
  </si>
  <si>
    <t>STATE GRANTS</t>
  </si>
  <si>
    <t xml:space="preserve">PERSONAL PROPERTY TAX                       </t>
  </si>
  <si>
    <t xml:space="preserve">STATE INCOME TAX                                       </t>
  </si>
  <si>
    <t>01-000-42-00-4210</t>
  </si>
  <si>
    <t>01-000-42-00-4205</t>
  </si>
  <si>
    <t>01-000-42-00-4200</t>
  </si>
  <si>
    <t>FILING FEES</t>
  </si>
  <si>
    <t>BUILDING PERMITS</t>
  </si>
  <si>
    <t>01-000-43-00-4325</t>
  </si>
  <si>
    <t>01-000-43-00-4320</t>
  </si>
  <si>
    <t>01-000-43-00-4310</t>
  </si>
  <si>
    <t>POLICE TOWS</t>
  </si>
  <si>
    <t>01-000-44-00-4405</t>
  </si>
  <si>
    <t>01-000-44-00-4400</t>
  </si>
  <si>
    <t>GARBAGE SURCHARGE</t>
  </si>
  <si>
    <t>01-000-45-00-4500</t>
  </si>
  <si>
    <t>01-000-46-00-4690</t>
  </si>
  <si>
    <t>01-000-46-00-4680</t>
  </si>
  <si>
    <t>REIMB - MISCELLANEOUS</t>
  </si>
  <si>
    <t>01-000-48-00-4850</t>
  </si>
  <si>
    <t>01-110-50-00-5005</t>
  </si>
  <si>
    <t>01-110-50-00-5002</t>
  </si>
  <si>
    <t>01-110-50-00-5001</t>
  </si>
  <si>
    <t>PART-TIME SALARIES</t>
  </si>
  <si>
    <t>SALARIES - ADMINISTRATION</t>
  </si>
  <si>
    <t>SALARIES - ALDERMAN</t>
  </si>
  <si>
    <t>SALARIES - LIQUOR COMM</t>
  </si>
  <si>
    <t>SALARIES - MAYOR</t>
  </si>
  <si>
    <t>01-110-52-00-5214</t>
  </si>
  <si>
    <t>01-110-52-00-5212</t>
  </si>
  <si>
    <t>01-110-54-00-5480</t>
  </si>
  <si>
    <t>01-110-54-00-5462</t>
  </si>
  <si>
    <t>01-110-54-00-5452</t>
  </si>
  <si>
    <t>01-110-54-00-5440</t>
  </si>
  <si>
    <t>01-110-54-00-5430</t>
  </si>
  <si>
    <t>01-110-54-00-5426</t>
  </si>
  <si>
    <t>01-110-54-00-5415</t>
  </si>
  <si>
    <t>01-110-54-00-5412</t>
  </si>
  <si>
    <t>RENTAL &amp; LEASE PURCHASE</t>
  </si>
  <si>
    <t>OFFICE CLEANING</t>
  </si>
  <si>
    <t>CODIFICATION</t>
  </si>
  <si>
    <t>POSTAGE &amp; SHIPPING</t>
  </si>
  <si>
    <t>PUBLISHING &amp; ADVERTISING</t>
  </si>
  <si>
    <t>TRAINING &amp; CONFERENCES</t>
  </si>
  <si>
    <t>TUITION REIMBURSEMENT</t>
  </si>
  <si>
    <t>01-110-56-00-5610</t>
  </si>
  <si>
    <t>WEARING APPAREL</t>
  </si>
  <si>
    <t>01-120-50-00-5010</t>
  </si>
  <si>
    <t>01-120-52-00-5214</t>
  </si>
  <si>
    <t>01-120-52-00-5212</t>
  </si>
  <si>
    <t>01-120-54-00-5485</t>
  </si>
  <si>
    <t>01-120-54-00-5462</t>
  </si>
  <si>
    <t>01-120-54-00-5452</t>
  </si>
  <si>
    <t>01-120-54-00-5440</t>
  </si>
  <si>
    <t>01-120-54-00-5430</t>
  </si>
  <si>
    <t>01-120-54-00-5415</t>
  </si>
  <si>
    <t>01-120-54-00-5412</t>
  </si>
  <si>
    <t>AUDITING SERVICES</t>
  </si>
  <si>
    <t>01-120-56-00-5610</t>
  </si>
  <si>
    <t>01-210-50-00-5020</t>
  </si>
  <si>
    <t>01-210-50-00-5015</t>
  </si>
  <si>
    <t>01-210-50-00-5014</t>
  </si>
  <si>
    <t>01-210-50-00-5013</t>
  </si>
  <si>
    <t>01-210-50-00-5012</t>
  </si>
  <si>
    <t>SALARIES - CROSSING GUARD</t>
  </si>
  <si>
    <t>SALARIES - POLICE CLERKS</t>
  </si>
  <si>
    <t>SALARIES - POLICE OFFICERS</t>
  </si>
  <si>
    <t>01-210-52-00-5214</t>
  </si>
  <si>
    <t>01-210-52-00-5213</t>
  </si>
  <si>
    <t>01-210-52-00-5212</t>
  </si>
  <si>
    <t>01-210-54-00-5469</t>
  </si>
  <si>
    <t>01-210-54-00-5467</t>
  </si>
  <si>
    <t>01-210-54-00-5462</t>
  </si>
  <si>
    <t>01-210-54-00-5452</t>
  </si>
  <si>
    <t>01-210-54-00-5440</t>
  </si>
  <si>
    <t>01-210-54-00-5430</t>
  </si>
  <si>
    <t>01-210-54-00-5415</t>
  </si>
  <si>
    <t>LEGAL SERVICES</t>
  </si>
  <si>
    <t>01-210-56-00-5696</t>
  </si>
  <si>
    <t>01-210-56-00-5695</t>
  </si>
  <si>
    <t>01-210-56-00-5620</t>
  </si>
  <si>
    <t>01-210-56-00-5610</t>
  </si>
  <si>
    <t>01-210-56-00-5600</t>
  </si>
  <si>
    <t>AMMUNITION</t>
  </si>
  <si>
    <t>GASOLINE</t>
  </si>
  <si>
    <t>01-220-50-00-5010</t>
  </si>
  <si>
    <t>01-220-52-00-5214</t>
  </si>
  <si>
    <t>01-220-52-00-5212</t>
  </si>
  <si>
    <t>01-220-54-00-5462</t>
  </si>
  <si>
    <t>01-220-54-00-5452</t>
  </si>
  <si>
    <t>01-220-54-00-5440</t>
  </si>
  <si>
    <t>01-220-54-00-5430</t>
  </si>
  <si>
    <t>01-220-54-00-5426</t>
  </si>
  <si>
    <t>01-220-54-00-5415</t>
  </si>
  <si>
    <t>01-220-54-00-5412</t>
  </si>
  <si>
    <t>01-220-56-00-5620</t>
  </si>
  <si>
    <t>01-220-56-00-5610</t>
  </si>
  <si>
    <t>01-410-50-00-5020</t>
  </si>
  <si>
    <t>01-410-50-00-5010</t>
  </si>
  <si>
    <t>01-410-52-00-5214</t>
  </si>
  <si>
    <t>01-410-52-00-5212</t>
  </si>
  <si>
    <t>01-410-54-00-5485</t>
  </si>
  <si>
    <t>01-410-54-00-5462</t>
  </si>
  <si>
    <t>01-410-54-00-5440</t>
  </si>
  <si>
    <t>01-410-54-00-5412</t>
  </si>
  <si>
    <t>01-410-56-00-5695</t>
  </si>
  <si>
    <t>01-410-56-00-5620</t>
  </si>
  <si>
    <t>01-410-56-00-5600</t>
  </si>
  <si>
    <t>MOSQUITO CONTROL</t>
  </si>
  <si>
    <t>01-540-54-00-5443</t>
  </si>
  <si>
    <t>01-540-54-00-5442</t>
  </si>
  <si>
    <t>LEAF PICKUP</t>
  </si>
  <si>
    <t>GARBAGE SERVICES</t>
  </si>
  <si>
    <t>01-640-52-00-5231</t>
  </si>
  <si>
    <t>01-640-52-00-5230</t>
  </si>
  <si>
    <t>UNEMPLOYMENT INSURANCE</t>
  </si>
  <si>
    <t>GROUP LIFE INSURANCE</t>
  </si>
  <si>
    <t>01-640-54-00-5494</t>
  </si>
  <si>
    <t>01-640-54-00-5493</t>
  </si>
  <si>
    <t>01-640-54-00-5492</t>
  </si>
  <si>
    <t>01-640-54-00-5491</t>
  </si>
  <si>
    <t>01-640-54-00-5463</t>
  </si>
  <si>
    <t>01-640-54-00-5461</t>
  </si>
  <si>
    <t>SALES TAX REBATE</t>
  </si>
  <si>
    <t>SPECIAL COUNSEL</t>
  </si>
  <si>
    <t>LITIGATION COUNSEL</t>
  </si>
  <si>
    <t>CORPORATE COUNSEL</t>
  </si>
  <si>
    <t>01-640-54-00-5499</t>
  </si>
  <si>
    <r>
      <t xml:space="preserve">ROAD &amp; BRIDGE TAX                            </t>
    </r>
    <r>
      <rPr>
        <b/>
        <sz val="11"/>
        <rFont val="Times New Roman"/>
        <family val="1"/>
      </rPr>
      <t xml:space="preserve">  </t>
    </r>
  </si>
  <si>
    <t xml:space="preserve">PROPERTY TAXES - CORPORATE LEVY                                  </t>
  </si>
  <si>
    <t xml:space="preserve">PROPERTY TAXES - POLICE PENSION                                    </t>
  </si>
  <si>
    <t>01-000-40-00-4010</t>
  </si>
  <si>
    <t>01-640-99-00-9942</t>
  </si>
  <si>
    <t>01-640-99-00-9952</t>
  </si>
  <si>
    <t>01-640-99-00-9979</t>
  </si>
  <si>
    <t>01-110-54-00-5451</t>
  </si>
  <si>
    <t>01-110-54-00-5488</t>
  </si>
  <si>
    <t>01-120-54-00-5414</t>
  </si>
  <si>
    <t>01-120-54-00-5460</t>
  </si>
  <si>
    <t>01-210-54-00-5410</t>
  </si>
  <si>
    <t>01-210-54-00-5412</t>
  </si>
  <si>
    <t>01-210-54-00-5460</t>
  </si>
  <si>
    <t>01-220-54-00-5460</t>
  </si>
  <si>
    <t>01-640-54-00-5456</t>
  </si>
  <si>
    <t>01-640-54-00-5481</t>
  </si>
  <si>
    <t>TRANSFER TO DEBT SERVICE</t>
  </si>
  <si>
    <t>TRANSFER TO WATER</t>
  </si>
  <si>
    <t>TRANSFER TO SEWER</t>
  </si>
  <si>
    <t>TRANSFER FROM SEWER</t>
  </si>
  <si>
    <t>01-210-54-00-5495</t>
  </si>
  <si>
    <t>01-410-56-00-5640</t>
  </si>
  <si>
    <t xml:space="preserve">LOCAL USE TAX                                              </t>
  </si>
  <si>
    <t>01-000-41-00-4182</t>
  </si>
  <si>
    <t>MISC INTERGOVERNMENTAL</t>
  </si>
  <si>
    <t>01-210-56-00-5690</t>
  </si>
  <si>
    <t>ADMINISTRATIVE ADJUDICATION</t>
  </si>
  <si>
    <t>REIMB - LIABILITY INSURANCE</t>
  </si>
  <si>
    <t>01-000-48-00-4820</t>
  </si>
  <si>
    <t>RENTAL INCOME</t>
  </si>
  <si>
    <t>TELECOMMUNICATIONS</t>
  </si>
  <si>
    <t>01-410-56-00-5630</t>
  </si>
  <si>
    <t>01-220-54-00-5459</t>
  </si>
  <si>
    <t>INSPECTIONS</t>
  </si>
  <si>
    <t>01-410-54-00-5458</t>
  </si>
  <si>
    <t>LIABILITY INSURANCE</t>
  </si>
  <si>
    <t xml:space="preserve">POLICE COMMISSION </t>
  </si>
  <si>
    <t>01-210-54-00-5411</t>
  </si>
  <si>
    <t>01-410-54-00-5455</t>
  </si>
  <si>
    <t>COMPUTER EQUIPMENT &amp; SOFTWARE</t>
  </si>
  <si>
    <t>01-000-44-00-4474</t>
  </si>
  <si>
    <t>POLICE SPECIAL DETAIL</t>
  </si>
  <si>
    <t>01-640-50-00-5092</t>
  </si>
  <si>
    <t>POLICE SPECIAL DETAIL WAGES</t>
  </si>
  <si>
    <t>ADMISSIONS TAX REBATE</t>
  </si>
  <si>
    <t>CITY PROPERTY TAX REBATE</t>
  </si>
  <si>
    <t>01-640-56-00-5625</t>
  </si>
  <si>
    <t>REIMBURSABLE REPAIRS</t>
  </si>
  <si>
    <t>01-210-54-00-5472</t>
  </si>
  <si>
    <t>01-640-54-00-5465</t>
  </si>
  <si>
    <t>ENGINEERING SERVICES</t>
  </si>
  <si>
    <t>01-000-40-00-4035</t>
  </si>
  <si>
    <t>12-112-54-00-5495</t>
  </si>
  <si>
    <t>11-111-54-00-5495</t>
  </si>
  <si>
    <t>15-000-41-00-4112</t>
  </si>
  <si>
    <t xml:space="preserve">MOTOR FUEL TAX </t>
  </si>
  <si>
    <t>15-000-41-00-4113</t>
  </si>
  <si>
    <t>MFT HIGH GROWTH</t>
  </si>
  <si>
    <t>15-000-45-00-4500</t>
  </si>
  <si>
    <t>TRANSFER FROM GENERAL</t>
  </si>
  <si>
    <t>15-155-56-00-5618</t>
  </si>
  <si>
    <t>SALT</t>
  </si>
  <si>
    <t>SIGNS</t>
  </si>
  <si>
    <t>15-155-60-00-6079</t>
  </si>
  <si>
    <t>ROUTE 47 EXPANSION</t>
  </si>
  <si>
    <t>DUI FINES</t>
  </si>
  <si>
    <t>EQUIPMENT</t>
  </si>
  <si>
    <t>VEHICLES</t>
  </si>
  <si>
    <t>MOWING INCOME</t>
  </si>
  <si>
    <t>INTEREST PAYMENT</t>
  </si>
  <si>
    <t>23-000-42-00-4210</t>
  </si>
  <si>
    <t>ENGINEERING CAPITAL FEE</t>
  </si>
  <si>
    <t>23-000-42-00-4214</t>
  </si>
  <si>
    <t>23-000-42-00-4222</t>
  </si>
  <si>
    <t>23-000-45-00-4500</t>
  </si>
  <si>
    <t>42-000-42-00-4208</t>
  </si>
  <si>
    <t>RECAPTURE FEES - WATER &amp; SEWER</t>
  </si>
  <si>
    <t>42-000-49-00-4901</t>
  </si>
  <si>
    <t>42-420-54-00-5498</t>
  </si>
  <si>
    <t>PAYING AGENT FEES</t>
  </si>
  <si>
    <t>51-000-44-00-4424</t>
  </si>
  <si>
    <t>WATER SALES</t>
  </si>
  <si>
    <t>51-000-44-00-4425</t>
  </si>
  <si>
    <t>BULK WATER SALES</t>
  </si>
  <si>
    <t>51-000-44-00-4430</t>
  </si>
  <si>
    <t>WATER METER SALES</t>
  </si>
  <si>
    <t>51-000-44-00-4440</t>
  </si>
  <si>
    <t>WATER INFRASTRUCTURE FEE</t>
  </si>
  <si>
    <t>51-000-44-00-4450</t>
  </si>
  <si>
    <t>WATER CONNECTION FEES</t>
  </si>
  <si>
    <t>51-000-45-00-4500</t>
  </si>
  <si>
    <t>51-000-48-00-4850</t>
  </si>
  <si>
    <t>51-000-49-00-4952</t>
  </si>
  <si>
    <t>51-510-50-00-5010</t>
  </si>
  <si>
    <t>51-510-50-00-5020</t>
  </si>
  <si>
    <t>51-510-52-00-5212</t>
  </si>
  <si>
    <t>51-510-52-00-5214</t>
  </si>
  <si>
    <t>51-510-54-00-5412</t>
  </si>
  <si>
    <t>51-510-54-00-5415</t>
  </si>
  <si>
    <t>51-510-54-00-5426</t>
  </si>
  <si>
    <t>51-510-54-00-5429</t>
  </si>
  <si>
    <t>WATER SAMPLES</t>
  </si>
  <si>
    <t>51-510-54-00-5430</t>
  </si>
  <si>
    <t>51-510-54-00-5440</t>
  </si>
  <si>
    <t>51-510-54-00-5452</t>
  </si>
  <si>
    <t>51-510-54-00-5460</t>
  </si>
  <si>
    <t>51-510-54-00-5462</t>
  </si>
  <si>
    <t>51-510-54-00-5480</t>
  </si>
  <si>
    <t>51-510-54-00-5483</t>
  </si>
  <si>
    <t>JULIE SERVICES</t>
  </si>
  <si>
    <t>51-510-54-00-5485</t>
  </si>
  <si>
    <t>51-510-54-00-5499</t>
  </si>
  <si>
    <t>51-510-56-00-5600</t>
  </si>
  <si>
    <t>51-510-56-00-5620</t>
  </si>
  <si>
    <t>51-510-56-00-5630</t>
  </si>
  <si>
    <t>51-510-56-00-5638</t>
  </si>
  <si>
    <t>TREATMENT FACILITY SUPPLIES</t>
  </si>
  <si>
    <t>51-510-56-00-5640</t>
  </si>
  <si>
    <t>51-510-56-00-5664</t>
  </si>
  <si>
    <t>51-510-56-00-5695</t>
  </si>
  <si>
    <t>51-510-60-00-6079</t>
  </si>
  <si>
    <t>Debt Service - IEPA Loan L17-156300</t>
  </si>
  <si>
    <t>51-510-89-00-8000</t>
  </si>
  <si>
    <t>51-510-89-00-8050</t>
  </si>
  <si>
    <t>52-000-44-00-4435</t>
  </si>
  <si>
    <t>SEWER MAINTENANCE FEES</t>
  </si>
  <si>
    <t>52-000-44-00-4455</t>
  </si>
  <si>
    <t>SW CONNECTION FEES - OPERATIONS</t>
  </si>
  <si>
    <t>52-000-44-00-4456</t>
  </si>
  <si>
    <t>SW CONNECTION FEES - CAPITAL</t>
  </si>
  <si>
    <t>52-000-45-00-4500</t>
  </si>
  <si>
    <t>52-000-46-00-4690</t>
  </si>
  <si>
    <t>52-000-49-00-4901</t>
  </si>
  <si>
    <t>52-520-50-00-5010</t>
  </si>
  <si>
    <t>52-520-52-00-5212</t>
  </si>
  <si>
    <t>52-520-52-00-5214</t>
  </si>
  <si>
    <t>52-520-54-00-5412</t>
  </si>
  <si>
    <t>52-520-54-00-5415</t>
  </si>
  <si>
    <t>52-520-54-00-5440</t>
  </si>
  <si>
    <t>52-520-54-00-5462</t>
  </si>
  <si>
    <t>52-520-54-00-5480</t>
  </si>
  <si>
    <t>52-520-54-00-5485</t>
  </si>
  <si>
    <t>52-520-56-00-5600</t>
  </si>
  <si>
    <t>52-520-56-00-5610</t>
  </si>
  <si>
    <t>52-520-56-00-5613</t>
  </si>
  <si>
    <t>LIFT STATION MAINTENANCE</t>
  </si>
  <si>
    <t>52-520-56-00-5620</t>
  </si>
  <si>
    <t>52-520-56-00-5630</t>
  </si>
  <si>
    <t>52-520-56-00-5640</t>
  </si>
  <si>
    <t>52-520-56-00-5695</t>
  </si>
  <si>
    <t>52-520-60-00-6079</t>
  </si>
  <si>
    <t>52-520-90-00-8000</t>
  </si>
  <si>
    <t>52-520-90-00-8050</t>
  </si>
  <si>
    <t>72-000-47-00-4704</t>
  </si>
  <si>
    <t>BLACKBERRY WOODS</t>
  </si>
  <si>
    <t>79-000-44-00-4441</t>
  </si>
  <si>
    <t>CONCESSION REVENUE</t>
  </si>
  <si>
    <t>HOMETOWN DAYS</t>
  </si>
  <si>
    <t>79-000-45-00-4500</t>
  </si>
  <si>
    <t>79-000-48-00-4820</t>
  </si>
  <si>
    <t>79-000-48-00-4846</t>
  </si>
  <si>
    <t>79-000-48-00-4850</t>
  </si>
  <si>
    <t>79-000-49-00-4901</t>
  </si>
  <si>
    <t>79-790-50-00-5010</t>
  </si>
  <si>
    <t>79-790-50-00-5015</t>
  </si>
  <si>
    <t>79-790-50-00-5020</t>
  </si>
  <si>
    <t>79-790-52-00-5212</t>
  </si>
  <si>
    <t>79-790-52-00-5214</t>
  </si>
  <si>
    <t>79-790-54-00-5412</t>
  </si>
  <si>
    <t>79-790-54-00-5415</t>
  </si>
  <si>
    <t>79-790-54-00-5440</t>
  </si>
  <si>
    <t>79-790-54-00-5462</t>
  </si>
  <si>
    <t>79-790-54-00-5485</t>
  </si>
  <si>
    <t>79-790-56-00-5600</t>
  </si>
  <si>
    <t>79-790-56-00-5620</t>
  </si>
  <si>
    <t>79-790-56-00-5630</t>
  </si>
  <si>
    <t>79-790-56-00-5640</t>
  </si>
  <si>
    <t>CONCESSION WAGES</t>
  </si>
  <si>
    <t>PRE-SCHOOL WAGES</t>
  </si>
  <si>
    <t>INSTRUCTORS WAGES</t>
  </si>
  <si>
    <t>SCHOLARSHIPS</t>
  </si>
  <si>
    <t>HOMETOWN DAYS SUPPLIES</t>
  </si>
  <si>
    <t>PROGRAM SUPPLIES</t>
  </si>
  <si>
    <t>CONCESSION SUPPLIES</t>
  </si>
  <si>
    <t>82-000-41-00-4120</t>
  </si>
  <si>
    <t>82-000-41-00-4170</t>
  </si>
  <si>
    <t>82-000-43-00-4330</t>
  </si>
  <si>
    <t>LIBRARY FINES</t>
  </si>
  <si>
    <t>82-000-44-00-4401</t>
  </si>
  <si>
    <t>LIBRARY SUBSCRIPTION CARDS</t>
  </si>
  <si>
    <t>82-000-44-00-4422</t>
  </si>
  <si>
    <t>COPY FEES</t>
  </si>
  <si>
    <t>82-000-45-00-4500</t>
  </si>
  <si>
    <t>82-000-48-00-4820</t>
  </si>
  <si>
    <t>82-000-48-00-4850</t>
  </si>
  <si>
    <t>82-820-50-00-5010</t>
  </si>
  <si>
    <t>82-820-50-00-5015</t>
  </si>
  <si>
    <t>82-820-52-00-5212</t>
  </si>
  <si>
    <t>82-820-52-00-5214</t>
  </si>
  <si>
    <t>82-820-52-00-5216</t>
  </si>
  <si>
    <t>82-820-52-00-5222</t>
  </si>
  <si>
    <t>82-820-52-00-5223</t>
  </si>
  <si>
    <t>82-820-54-00-5412</t>
  </si>
  <si>
    <t>82-820-54-00-5415</t>
  </si>
  <si>
    <t>82-820-54-00-5426</t>
  </si>
  <si>
    <t>82-820-54-00-5440</t>
  </si>
  <si>
    <t>82-820-54-00-5452</t>
  </si>
  <si>
    <t>82-820-54-00-5460</t>
  </si>
  <si>
    <t>82-820-54-00-5462</t>
  </si>
  <si>
    <t>82-820-54-00-5466</t>
  </si>
  <si>
    <t>82-820-54-00-5468</t>
  </si>
  <si>
    <t>AUTOMATION</t>
  </si>
  <si>
    <t>82-820-54-00-5480</t>
  </si>
  <si>
    <t>82-820-54-00-5495</t>
  </si>
  <si>
    <t>82-820-56-00-5610</t>
  </si>
  <si>
    <t>82-820-56-00-5620</t>
  </si>
  <si>
    <t>82-820-56-00-5671</t>
  </si>
  <si>
    <t>LIBRARY PROGRAMMING</t>
  </si>
  <si>
    <t>AUDIO BOOKS</t>
  </si>
  <si>
    <t>82-820-56-00-5685</t>
  </si>
  <si>
    <t>DVD'S</t>
  </si>
  <si>
    <t>Debt Service - 2006 Bond</t>
  </si>
  <si>
    <t>Library Debt Service</t>
  </si>
  <si>
    <t>Countryside TIF</t>
  </si>
  <si>
    <t>87-870-54-00-5498</t>
  </si>
  <si>
    <t>Downtown TIF</t>
  </si>
  <si>
    <t>88-880-60-00-6079</t>
  </si>
  <si>
    <t>Finance</t>
  </si>
  <si>
    <t>Police</t>
  </si>
  <si>
    <t>Expenditures</t>
  </si>
  <si>
    <t>Surplus(Deficit)</t>
  </si>
  <si>
    <t>Expenses</t>
  </si>
  <si>
    <t>Fund Balance</t>
  </si>
  <si>
    <t>01-640-99-00-9982</t>
  </si>
  <si>
    <t>TRANSFER TO LIBRARY OPERATIONS</t>
  </si>
  <si>
    <t>82-000-49-00-4901</t>
  </si>
  <si>
    <t>Administration</t>
  </si>
  <si>
    <t>GENERAL FUND - 01</t>
  </si>
  <si>
    <t>51-510-52-00-5231</t>
  </si>
  <si>
    <t>52-520-52-00-5231</t>
  </si>
  <si>
    <t>51-510-52-00-5230</t>
  </si>
  <si>
    <t>52-520-52-00-5230</t>
  </si>
  <si>
    <t>01-110-52-00-5216</t>
  </si>
  <si>
    <t>01-110-52-00-5222</t>
  </si>
  <si>
    <t>01-110-52-00-5223</t>
  </si>
  <si>
    <t>01-120-52-00-5216</t>
  </si>
  <si>
    <t>01-120-52-00-5222</t>
  </si>
  <si>
    <t>01-120-52-00-5223</t>
  </si>
  <si>
    <t>01-210-52-00-5216</t>
  </si>
  <si>
    <t>01-210-52-00-5222</t>
  </si>
  <si>
    <t>01-210-52-00-5223</t>
  </si>
  <si>
    <t>01-220-52-00-5216</t>
  </si>
  <si>
    <t>01-220-52-00-5222</t>
  </si>
  <si>
    <t>01-220-52-00-5223</t>
  </si>
  <si>
    <t>01-410-52-00-5216</t>
  </si>
  <si>
    <t>01-410-52-00-5222</t>
  </si>
  <si>
    <t>01-410-52-00-5223</t>
  </si>
  <si>
    <t>51-510-52-00-5216</t>
  </si>
  <si>
    <t>51-510-52-00-5222</t>
  </si>
  <si>
    <t>51-510-52-00-5223</t>
  </si>
  <si>
    <t>52-520-52-00-5216</t>
  </si>
  <si>
    <t>52-520-52-00-5222</t>
  </si>
  <si>
    <t>52-520-52-00-5223</t>
  </si>
  <si>
    <t>79-790-52-00-5216</t>
  </si>
  <si>
    <t>79-790-52-00-5222</t>
  </si>
  <si>
    <t>79-790-52-00-5223</t>
  </si>
  <si>
    <t>DENTAL INSURANCE</t>
  </si>
  <si>
    <t>01-110-52-00-5224</t>
  </si>
  <si>
    <t>VISION INSURANCE</t>
  </si>
  <si>
    <t>01-120-52-00-5224</t>
  </si>
  <si>
    <t>01-210-52-00-5224</t>
  </si>
  <si>
    <t>01-220-52-00-5224</t>
  </si>
  <si>
    <t>01-410-52-00-5224</t>
  </si>
  <si>
    <t>51-510-52-00-5224</t>
  </si>
  <si>
    <t>52-520-52-00-5224</t>
  </si>
  <si>
    <t>79-790-52-00-5224</t>
  </si>
  <si>
    <t>82-820-52-00-5224</t>
  </si>
  <si>
    <t>Parks Department</t>
  </si>
  <si>
    <t>Recreation Department</t>
  </si>
  <si>
    <t>Administrative Services</t>
  </si>
  <si>
    <t>Library Operations</t>
  </si>
  <si>
    <t>Community Development</t>
  </si>
  <si>
    <t>Cash Flow - Surplus(Deficit)</t>
  </si>
  <si>
    <t>General</t>
  </si>
  <si>
    <t>Fox Hill</t>
  </si>
  <si>
    <t>Sunflower</t>
  </si>
  <si>
    <t>Water</t>
  </si>
  <si>
    <t>Sewer</t>
  </si>
  <si>
    <t>Land Cash</t>
  </si>
  <si>
    <t>NON-HOME RULE SALES TAX</t>
  </si>
  <si>
    <t>79-795-50-00-5010</t>
  </si>
  <si>
    <t>79-795-50-00-5015</t>
  </si>
  <si>
    <t>79-795-50-00-5045</t>
  </si>
  <si>
    <t>79-795-50-00-5046</t>
  </si>
  <si>
    <t>79-795-50-00-5052</t>
  </si>
  <si>
    <t>79-795-52-00-5212</t>
  </si>
  <si>
    <t>79-795-52-00-5214</t>
  </si>
  <si>
    <t>79-795-52-00-5216</t>
  </si>
  <si>
    <t>79-795-52-00-5222</t>
  </si>
  <si>
    <t>79-795-52-00-5223</t>
  </si>
  <si>
    <t>79-795-52-00-5224</t>
  </si>
  <si>
    <t>79-795-54-00-5412</t>
  </si>
  <si>
    <t>79-795-54-00-5415</t>
  </si>
  <si>
    <t>79-795-54-00-5426</t>
  </si>
  <si>
    <t>79-795-54-00-5440</t>
  </si>
  <si>
    <t>79-795-54-00-5447</t>
  </si>
  <si>
    <t>79-795-54-00-5452</t>
  </si>
  <si>
    <t>79-795-54-00-5462</t>
  </si>
  <si>
    <t>79-795-54-00-5480</t>
  </si>
  <si>
    <t>79-795-54-00-5485</t>
  </si>
  <si>
    <t>79-795-54-00-5495</t>
  </si>
  <si>
    <t>79-795-56-00-5602</t>
  </si>
  <si>
    <t>79-795-56-00-5606</t>
  </si>
  <si>
    <t>79-795-56-00-5607</t>
  </si>
  <si>
    <t>79-795-56-00-5610</t>
  </si>
  <si>
    <t>79-795-56-00-5620</t>
  </si>
  <si>
    <t>OTHER LICENSES &amp; PERMITS</t>
  </si>
  <si>
    <t>01-110-54-00-5485</t>
  </si>
  <si>
    <t>01-210-54-00-5485</t>
  </si>
  <si>
    <t>01-220-54-00-5485</t>
  </si>
  <si>
    <t>51-000-46-00-4690</t>
  </si>
  <si>
    <t>01-000-40-00-4044</t>
  </si>
  <si>
    <t>23-230-60-00-6094</t>
  </si>
  <si>
    <t>KENCOM</t>
  </si>
  <si>
    <t>01-640-54-00-5449</t>
  </si>
  <si>
    <t>88-880-60-00-6000</t>
  </si>
  <si>
    <t>PROJECT COSTS</t>
  </si>
  <si>
    <t>01-640-54-00-5450</t>
  </si>
  <si>
    <t>INFORMATION TECHNOLOGY SERVICES</t>
  </si>
  <si>
    <t>79-000-48-00-4825</t>
  </si>
  <si>
    <t>79-790-54-00-5495</t>
  </si>
  <si>
    <t>84-000-45-00-4500</t>
  </si>
  <si>
    <t>82-820-52-00-5231</t>
  </si>
  <si>
    <t>CITY</t>
  </si>
  <si>
    <t>Park &amp; Recreation</t>
  </si>
  <si>
    <t>Library</t>
  </si>
  <si>
    <t>Library Ops</t>
  </si>
  <si>
    <t>01-220-56-00-5695</t>
  </si>
  <si>
    <t>79-000-46-00-4690</t>
  </si>
  <si>
    <t>52-520-54-00-5430</t>
  </si>
  <si>
    <t>51-510-60-00-6060</t>
  </si>
  <si>
    <t>Liability Insurance</t>
  </si>
  <si>
    <t>Unemployment Ins</t>
  </si>
  <si>
    <t>Health Insurance</t>
  </si>
  <si>
    <t>Dental Insurance</t>
  </si>
  <si>
    <t>Vision Insurance</t>
  </si>
  <si>
    <t>82-820-52-00-5230</t>
  </si>
  <si>
    <t>Debt Service</t>
  </si>
  <si>
    <t>51-510-54-00-5498</t>
  </si>
  <si>
    <t>52-520-54-00-5499</t>
  </si>
  <si>
    <t>51-510-54-00-5448</t>
  </si>
  <si>
    <t>HOTEL TAX REBATE</t>
  </si>
  <si>
    <t>01-110-54-00-5448</t>
  </si>
  <si>
    <t>82-820-54-00-5498</t>
  </si>
  <si>
    <t>Budget</t>
  </si>
  <si>
    <t xml:space="preserve">DEVELOPMENT FEES </t>
  </si>
  <si>
    <t>84-000-42-00-4214</t>
  </si>
  <si>
    <t>PROPERTY &amp; BLDG MAINT SERVICES</t>
  </si>
  <si>
    <t>PROPERTY &amp; BLDG MAINT SUPPLIES</t>
  </si>
  <si>
    <t>51-510-54-00-5445</t>
  </si>
  <si>
    <t>TREATMENT FACILITY SERVICES</t>
  </si>
  <si>
    <t>52-520-54-00-5444</t>
  </si>
  <si>
    <t>LIFT STATION SERVICES</t>
  </si>
  <si>
    <t>01-540-54-00-5441</t>
  </si>
  <si>
    <t>GARBAGE SERVICES - SENIOR SUBSIDY</t>
  </si>
  <si>
    <t>01-210-50-00-5011</t>
  </si>
  <si>
    <t>SALARIES - SERGEANTS</t>
  </si>
  <si>
    <t>.</t>
  </si>
  <si>
    <t>01-210-56-00-5650</t>
  </si>
  <si>
    <t>COMMUNITY SERVICES</t>
  </si>
  <si>
    <t>OFFENDER REGISTRATION FEES</t>
  </si>
  <si>
    <t>Motor Fuel Tax</t>
  </si>
  <si>
    <t>Police Capital</t>
  </si>
  <si>
    <t>City Wide Capital</t>
  </si>
  <si>
    <t>City</t>
  </si>
  <si>
    <t>Lib</t>
  </si>
  <si>
    <t>01-640-52-00-5240</t>
  </si>
  <si>
    <t>01-640-52-00-5241</t>
  </si>
  <si>
    <t>01-640-52-00-5242</t>
  </si>
  <si>
    <t>RETIREES - GROUP HEALTH INSURANCE</t>
  </si>
  <si>
    <t>RETIREES - DENTAL INSURANCE</t>
  </si>
  <si>
    <t>RETIREES - VISION INSURANCE</t>
  </si>
  <si>
    <t>GENERAL FUND (01)</t>
  </si>
  <si>
    <t xml:space="preserve">The General Fund is the City’s primary operating fund.  It accounts for major tax revenue used to support administrative and public safety functions.    </t>
  </si>
  <si>
    <t>Adopted</t>
  </si>
  <si>
    <t>Taxes</t>
  </si>
  <si>
    <t>Intergovernmental</t>
  </si>
  <si>
    <t>Licenses &amp; Permits</t>
  </si>
  <si>
    <t>Fines &amp; Forfeits</t>
  </si>
  <si>
    <t>Charges for Service</t>
  </si>
  <si>
    <t>Investment Earnings</t>
  </si>
  <si>
    <t>Reimbursements</t>
  </si>
  <si>
    <t>Miscellaneous</t>
  </si>
  <si>
    <t>Other Financing Sources</t>
  </si>
  <si>
    <t>Total Revenue</t>
  </si>
  <si>
    <t>Salaries</t>
  </si>
  <si>
    <t>Benefits</t>
  </si>
  <si>
    <t>Contractual Services</t>
  </si>
  <si>
    <t>Supplies</t>
  </si>
  <si>
    <t>Capital Outlay</t>
  </si>
  <si>
    <t>Other Financing Uses</t>
  </si>
  <si>
    <t>Total Expenditures</t>
  </si>
  <si>
    <t>Surplus (Deficit)</t>
  </si>
  <si>
    <t>Ending Fund Balance</t>
  </si>
  <si>
    <t>Fox Hill SSA Fund (11)</t>
  </si>
  <si>
    <t>This fund was created for the purpose of maintaining the common areas of the Fox Hill Estates (SSA 2004-201) subdivision.  All money for the fund is derived from property taxes levied on homeowners in the subdivision.</t>
  </si>
  <si>
    <t>Sunflower SSA Fund (12)</t>
  </si>
  <si>
    <t>This fund was created for the purpose of maintaining the common areas of the Sunflower Estates (SSA 2006-119) subdivision.  All money for the fund is derived from property taxes levied on homeowners in the subdivision.</t>
  </si>
  <si>
    <t>Motor Fuel Tax Fund (15)</t>
  </si>
  <si>
    <t>City-Wide Capital Fund (23)</t>
  </si>
  <si>
    <t>Debt Service Fund (42)</t>
  </si>
  <si>
    <t>Water Fund (51)</t>
  </si>
  <si>
    <t xml:space="preserve">The Water Fund is an enterprise fund which is comprised of both a capital and operational budget. The capital portion is used for the improvement and expansion of water infrastructure, while the operational side is used to service and maintain City water systems.   </t>
  </si>
  <si>
    <t>Developer Commitments</t>
  </si>
  <si>
    <t>Total Expenses</t>
  </si>
  <si>
    <t>Ending Fund Balance Equivalent</t>
  </si>
  <si>
    <t>Sewer Fund (52)</t>
  </si>
  <si>
    <t>The Sewer Fund is an enterprise fund which is comprised of both a capital and operational budget.  The capital portion is used for improvement and expansion of the sanitary sewer infrastructure while the operational side allows the City to service and maintain sanitary sewer systems.</t>
  </si>
  <si>
    <t>Land Cash Fund (72)</t>
  </si>
  <si>
    <t>Land Cash Contributions</t>
  </si>
  <si>
    <t>Parks and Recreation Fund (79)</t>
  </si>
  <si>
    <t>This fund accounts for the daily operations of the  Parks and Recreation Department.  Programs, classes, special events and maintenance of City wide park land and public facilities make up the day to day operations.  Programs and classes consist of a wide variety of options serving children through senior citizens.  Special events range from Music Under the Stars to Home Town Days.  City wide maintenance consists of over two hundred acres at more than fifty sites including buildings, boulevards, parks, utility locations and natural areas.</t>
  </si>
  <si>
    <t>Library Operations Fund (82)</t>
  </si>
  <si>
    <t>The Yorkville Public Library provides the people of the community, from pre-school through maturity, with access to a collection of books and other materials which will serve their educational, cultural and recreational needs.  The Library board and staff strive to provide the community an environment that promotes the love of reading.</t>
  </si>
  <si>
    <t>Library Capital Fund (84)</t>
  </si>
  <si>
    <t>Countryside TIF Fund (87)</t>
  </si>
  <si>
    <t>The Countryside TIF was created in February of 2005, with the intent of constructing a future retail development at Countryside Center.  This TIF is located at the northwest corner of US Route 34 and IL Route 47.</t>
  </si>
  <si>
    <t>Downtown TIF Fund (88)</t>
  </si>
  <si>
    <t>The Downtown TIF was created in 2006, in order to finance a mixed use development in the downtown area.</t>
  </si>
  <si>
    <t>ADMINISTRATION DEPARTMENT</t>
  </si>
  <si>
    <t>Total Administration</t>
  </si>
  <si>
    <t>FINANCE DEPARTMENT</t>
  </si>
  <si>
    <t>POLICE DEPARTMENT</t>
  </si>
  <si>
    <t>COMMUNITY DEVELOPMENT DEPARTMENT</t>
  </si>
  <si>
    <t>The primary focus of the Community Development Department is to ensure that all existing and new construction is consistent with the overall development goals of the City which entails short and long-range planning, administration of zoning regulations, building permits issuance and code enforcement. The department also provides staff support to the City Council, Plan Commission, Zoning Board of Appeals and Park Board and assists in the review of all development plans proposed within the United City of Yorkville.</t>
  </si>
  <si>
    <t>Total Community Development</t>
  </si>
  <si>
    <t>The Public Works Department is an integral part of the United City of Yorkville.  We provide high quality drinking water, efficient disposal of sanitary waste and maintain a comprehensive road and storm sewer network to ensure the safety and quality of life for the citizens of Yorkville.</t>
  </si>
  <si>
    <t>ADMINISTRATIVE SERVICES DEPARTMENT</t>
  </si>
  <si>
    <t>United City of Yorkville</t>
  </si>
  <si>
    <t>FUND</t>
  </si>
  <si>
    <t>General Fund</t>
  </si>
  <si>
    <t>Special Revenue Funds</t>
  </si>
  <si>
    <t>Parks and Recreation</t>
  </si>
  <si>
    <t>Fox Hill SSA</t>
  </si>
  <si>
    <t>Sunflower SSA</t>
  </si>
  <si>
    <t>Debt Service Fund</t>
  </si>
  <si>
    <t>Capital Project Funds</t>
  </si>
  <si>
    <t>Public Works Capital</t>
  </si>
  <si>
    <t>City-Wide Capital</t>
  </si>
  <si>
    <t>Enterprise Funds</t>
  </si>
  <si>
    <t>Library Funds</t>
  </si>
  <si>
    <t>Library Capital</t>
  </si>
  <si>
    <t xml:space="preserve">Other </t>
  </si>
  <si>
    <t>Inter-</t>
  </si>
  <si>
    <t>Licenses &amp;</t>
  </si>
  <si>
    <t>Fines &amp;</t>
  </si>
  <si>
    <t xml:space="preserve">Charges </t>
  </si>
  <si>
    <t>Investment</t>
  </si>
  <si>
    <t>Reimb-</t>
  </si>
  <si>
    <t>Miscel-</t>
  </si>
  <si>
    <t xml:space="preserve">Financing </t>
  </si>
  <si>
    <t>Fund</t>
  </si>
  <si>
    <t>governmental</t>
  </si>
  <si>
    <t>Permits</t>
  </si>
  <si>
    <t>Forfeits</t>
  </si>
  <si>
    <t>for Services</t>
  </si>
  <si>
    <t>Earnings</t>
  </si>
  <si>
    <t>ursements</t>
  </si>
  <si>
    <t>laneous</t>
  </si>
  <si>
    <t>Sources</t>
  </si>
  <si>
    <t>Total</t>
  </si>
  <si>
    <t>Contractual</t>
  </si>
  <si>
    <t>Capital</t>
  </si>
  <si>
    <t>Debt</t>
  </si>
  <si>
    <t>Financing</t>
  </si>
  <si>
    <t>Services</t>
  </si>
  <si>
    <t>Outlay</t>
  </si>
  <si>
    <t>Service</t>
  </si>
  <si>
    <t>Uses</t>
  </si>
  <si>
    <t>Fund Balance Summary</t>
  </si>
  <si>
    <t>Beginning</t>
  </si>
  <si>
    <t>Budgeted</t>
  </si>
  <si>
    <t xml:space="preserve">Budgeted </t>
  </si>
  <si>
    <t>Surplus</t>
  </si>
  <si>
    <t>Ending</t>
  </si>
  <si>
    <t>Revenues</t>
  </si>
  <si>
    <t>(Deficit)</t>
  </si>
  <si>
    <t>Totals</t>
  </si>
  <si>
    <t xml:space="preserve">Fund Balance History </t>
  </si>
  <si>
    <t>Enterprise Funds *</t>
  </si>
  <si>
    <t>*</t>
  </si>
  <si>
    <t xml:space="preserve">Full Time </t>
  </si>
  <si>
    <t>Overtime</t>
  </si>
  <si>
    <t>Part Time</t>
  </si>
  <si>
    <t>Cash Flow - Fund Balance</t>
  </si>
  <si>
    <t>TOTAL REVENUES</t>
  </si>
  <si>
    <t>TOTAL EXPENDITURES</t>
  </si>
  <si>
    <t>PARK RENTALS</t>
  </si>
  <si>
    <t>51-000-48-00-4820</t>
  </si>
  <si>
    <t xml:space="preserve">RENTAL INCOME </t>
  </si>
  <si>
    <t>52-520-99-00-9951</t>
  </si>
  <si>
    <t>ELECTRONIC CITATION FEES</t>
  </si>
  <si>
    <t>84-840-56-00-5683</t>
  </si>
  <si>
    <t>84-840-56-00-5685</t>
  </si>
  <si>
    <t>84-840-56-00-5635</t>
  </si>
  <si>
    <t>BOOKS</t>
  </si>
  <si>
    <t>84-840-56-00-5686</t>
  </si>
  <si>
    <t>79-000-44-00-4402</t>
  </si>
  <si>
    <t>SPECIAL EVENTS</t>
  </si>
  <si>
    <t>79-000-44-00-4403</t>
  </si>
  <si>
    <t>CHILD DEVELOPMENT</t>
  </si>
  <si>
    <t>79-000-44-00-4404</t>
  </si>
  <si>
    <t>79-790-56-00-5695</t>
  </si>
  <si>
    <t>CIRCUIT COURT FINES</t>
  </si>
  <si>
    <t>Total Finance</t>
  </si>
  <si>
    <t xml:space="preserve">Total Police </t>
  </si>
  <si>
    <t xml:space="preserve">Total Public Works </t>
  </si>
  <si>
    <t>Total Admin Services &amp; Transfers</t>
  </si>
  <si>
    <t>SALARIES &amp; WAGES</t>
  </si>
  <si>
    <t>EXCISE TAX</t>
  </si>
  <si>
    <t>23-230-60-00-6058</t>
  </si>
  <si>
    <t xml:space="preserve">US 34 (IL 47 / ORCHARD RD) PROJECT </t>
  </si>
  <si>
    <t>23-230-60-00-6059</t>
  </si>
  <si>
    <t>79-000-48-00-4843</t>
  </si>
  <si>
    <t>TRANSFER TO PARKS &amp; RECREATION</t>
  </si>
  <si>
    <t>DEVELOPMENT FEES - MUNICIPAL BLDG</t>
  </si>
  <si>
    <t>DEVELOPMENT FEES - POLICE CAPITAL</t>
  </si>
  <si>
    <t>DEVELOPMENT FEES - PW CAPITAL</t>
  </si>
  <si>
    <t>25-205-54-00-5495</t>
  </si>
  <si>
    <t>25-205-60-00-6060</t>
  </si>
  <si>
    <t>25-205-60-00-6070</t>
  </si>
  <si>
    <t>25-215-54-00-5448</t>
  </si>
  <si>
    <t>25-215-56-00-5620</t>
  </si>
  <si>
    <t>25-215-60-00-6060</t>
  </si>
  <si>
    <t>25-215-60-00-6070</t>
  </si>
  <si>
    <t>25-215-92-00-8000</t>
  </si>
  <si>
    <t>25-215-92-00-8050</t>
  </si>
  <si>
    <t>25-225-60-00-6060</t>
  </si>
  <si>
    <t>25-225-92-00-8000</t>
  </si>
  <si>
    <t>25-225-92-00-8050</t>
  </si>
  <si>
    <t>Vehicle &amp; Equipment</t>
  </si>
  <si>
    <t>Vehicle and Equipment Fund (25)</t>
  </si>
  <si>
    <t>Police Capital Expenditures</t>
  </si>
  <si>
    <t>Public Works Capital Expenditures</t>
  </si>
  <si>
    <t>Police Capital Fund Balance</t>
  </si>
  <si>
    <t>Public Works Capital Fund Balance</t>
  </si>
  <si>
    <t>City-Wide Capital Expenditures</t>
  </si>
  <si>
    <t>Sub-Total Expenditures</t>
  </si>
  <si>
    <t>Account Number</t>
  </si>
  <si>
    <t>Parks &amp; Recreation Capital</t>
  </si>
  <si>
    <t>Fund Balance Equivalent</t>
  </si>
  <si>
    <t>01-110-54-00-5460</t>
  </si>
  <si>
    <t>84-840-54-00-5460</t>
  </si>
  <si>
    <t>DEVELOPMENT FEES - PARK CAPITAL</t>
  </si>
  <si>
    <t>MISCELLANEOUS INCOME - PW CAPITAL</t>
  </si>
  <si>
    <t>MISCELLANEOUS INCOME - POLICE CAPITAL</t>
  </si>
  <si>
    <t>LATE PENALTIES - GARBAGE</t>
  </si>
  <si>
    <t>LATE PENALTIES - SEWER</t>
  </si>
  <si>
    <t>LATE PENALTIES - WATER</t>
  </si>
  <si>
    <t>01-410-54-00-5490</t>
  </si>
  <si>
    <t>VEHICLE MAINTENANCE SERVICES</t>
  </si>
  <si>
    <t>01-410-56-00-5628</t>
  </si>
  <si>
    <t>VEHICLE MAINTENANCE SUPPLIES</t>
  </si>
  <si>
    <t>51-510-54-00-5490</t>
  </si>
  <si>
    <t>51-510-56-00-5628</t>
  </si>
  <si>
    <t>52-520-54-00-5490</t>
  </si>
  <si>
    <t>52-520-56-00-5628</t>
  </si>
  <si>
    <t>51-510-60-00-6070</t>
  </si>
  <si>
    <t>15-155-60-00-6025</t>
  </si>
  <si>
    <t>01-410-54-00-5435</t>
  </si>
  <si>
    <t>TRAFFIC SIGNAL MAINTENANCE</t>
  </si>
  <si>
    <t>ADJUDICATION SERVICES</t>
  </si>
  <si>
    <t>Fund Balance - Police Capital</t>
  </si>
  <si>
    <t>Fund Balance - Public Works Capital</t>
  </si>
  <si>
    <t>Fund Balance - Parks &amp; Rec Capital</t>
  </si>
  <si>
    <t>12-112-54-00-5416</t>
  </si>
  <si>
    <t>POND MAINTENANCE</t>
  </si>
  <si>
    <t>01-210-54-00-5422</t>
  </si>
  <si>
    <t>VEHICLE &amp; EQUIPMENT CHARGEBACK</t>
  </si>
  <si>
    <t>POLICE CHARGEBACK</t>
  </si>
  <si>
    <t>PUBLIC WORKS CHARGEBACK</t>
  </si>
  <si>
    <t>01-410-54-00-5422</t>
  </si>
  <si>
    <t>01-640-54-00-5439</t>
  </si>
  <si>
    <t>AMUSEMENT TAX REBATE</t>
  </si>
  <si>
    <t>23-230-54-00-5465</t>
  </si>
  <si>
    <t>Operating Funds</t>
  </si>
  <si>
    <t>51-000-44-00-4426</t>
  </si>
  <si>
    <t>01-000-44-00-4407</t>
  </si>
  <si>
    <t>01-000-43-00-4323</t>
  </si>
  <si>
    <t>PRINCIPAL PAYMENT</t>
  </si>
  <si>
    <t>23-000-44-00-4440</t>
  </si>
  <si>
    <t>TIF INCENTIVE PAYOUT</t>
  </si>
  <si>
    <t>88-880-54-00-5425</t>
  </si>
  <si>
    <t>Debt Service - 2013 Refunding Bond</t>
  </si>
  <si>
    <t>87-870-93-00-8000</t>
  </si>
  <si>
    <t>87-870-93-00-8050</t>
  </si>
  <si>
    <t>52-000-44-00-4440</t>
  </si>
  <si>
    <t>52-000-44-00-4462</t>
  </si>
  <si>
    <t>SEWER INFRASTRUCTURE FEE</t>
  </si>
  <si>
    <t>United City of Yorkville - Consolidated Budget</t>
  </si>
  <si>
    <t>Yorkville Public Library - Consolidated Budget</t>
  </si>
  <si>
    <t xml:space="preserve">BUSINESS DISTRICT REBATE </t>
  </si>
  <si>
    <t>79-795-54-00-5460</t>
  </si>
  <si>
    <t>FY 2023</t>
  </si>
  <si>
    <t>FY 2024</t>
  </si>
  <si>
    <t>FY 2025</t>
  </si>
  <si>
    <t>FY 2026</t>
  </si>
  <si>
    <t>FY 2027</t>
  </si>
  <si>
    <t>FY 2028</t>
  </si>
  <si>
    <t>FY 2029</t>
  </si>
  <si>
    <t>FY 2030</t>
  </si>
  <si>
    <t>The Library Capital Fund derives its revenue from monies collected from building permits.  The revenue is used for Library building maintenance and associated capital, contractual and supply purchases.</t>
  </si>
  <si>
    <t>01-210-50-00-5008</t>
  </si>
  <si>
    <t>Property Taxes</t>
  </si>
  <si>
    <t>Corporate</t>
  </si>
  <si>
    <t>Police Pension</t>
  </si>
  <si>
    <t>Building Permits Revenue</t>
  </si>
  <si>
    <t>23-230-60-00-6025</t>
  </si>
  <si>
    <t>TRAVEL &amp; LODGING</t>
  </si>
  <si>
    <t>PRINTING &amp; DUPLICATING</t>
  </si>
  <si>
    <t>DUES &amp; SUBSCRIPTIONS</t>
  </si>
  <si>
    <t>REPAIR &amp; MAINTENANCE</t>
  </si>
  <si>
    <t>OUTSIDE REPAIR &amp; MAINTENANCE</t>
  </si>
  <si>
    <t>METERS &amp; PARTS</t>
  </si>
  <si>
    <t>ATHLETICS &amp; FITNESS</t>
  </si>
  <si>
    <t>SPONSORSHIPS &amp; DONATIONS</t>
  </si>
  <si>
    <t>COMPACT DISCS &amp; OTHER MUSIC</t>
  </si>
  <si>
    <t>ROAD TO BETTER ROADS PROGRAM</t>
  </si>
  <si>
    <t>Transfers In</t>
  </si>
  <si>
    <t>51-510-60-00-6025</t>
  </si>
  <si>
    <t>52-520-60-00-6025</t>
  </si>
  <si>
    <t>01-110-50-00-5010</t>
  </si>
  <si>
    <t>VIDEO GAMING TAX</t>
  </si>
  <si>
    <t>SALE OF CAPITAL ASSETS - POLICE CAPITAL</t>
  </si>
  <si>
    <t>INTEREST EXPENSE</t>
  </si>
  <si>
    <t>51-510-54-00-5495</t>
  </si>
  <si>
    <t>52-520-54-00-5495</t>
  </si>
  <si>
    <t>51-510-56-00-5665</t>
  </si>
  <si>
    <t>JULIE SUPPLIES</t>
  </si>
  <si>
    <t>E-BOOKS SUBSCRIPTION</t>
  </si>
  <si>
    <t>SALE OF CAPITAL ASSETS - PW CAPITAL</t>
  </si>
  <si>
    <t>25-225-60-00-6070</t>
  </si>
  <si>
    <t>12-000-40-00-4000</t>
  </si>
  <si>
    <t xml:space="preserve">PROPERTY TAXES                        </t>
  </si>
  <si>
    <t>11-000-40-00-4000</t>
  </si>
  <si>
    <t xml:space="preserve">PROPERTY TAXES                             </t>
  </si>
  <si>
    <t>82-000-40-00-4000</t>
  </si>
  <si>
    <t xml:space="preserve">PROPERTY TAXES                         </t>
  </si>
  <si>
    <t>87-000-40-00-4000</t>
  </si>
  <si>
    <t>88-000-40-00-4000</t>
  </si>
  <si>
    <t>PARKS &amp; RECREATION CHARGEBACK</t>
  </si>
  <si>
    <t>79-790-54-00-5422</t>
  </si>
  <si>
    <t>Parks &amp; Rec Capital Expenditures</t>
  </si>
  <si>
    <t>Parks &amp; Rec Capital Fund Balance</t>
  </si>
  <si>
    <t>Principal</t>
  </si>
  <si>
    <t>Interest</t>
  </si>
  <si>
    <t>01-000-41-00-4168</t>
  </si>
  <si>
    <t>51-510-60-00-6066</t>
  </si>
  <si>
    <t>KENDALL AREA TRANSIT</t>
  </si>
  <si>
    <t>STREET LIGHTING</t>
  </si>
  <si>
    <t>EMPLOYER CONTRIBUTION - POLICE PENSION</t>
  </si>
  <si>
    <t>DEVELOPMENT FEES - CW CAPITAL</t>
  </si>
  <si>
    <t>Road to Better Roads Program</t>
  </si>
  <si>
    <t xml:space="preserve">The Administration Department includes both elected official and management expenditures.  The executive and legislative branches consist of the Mayor and an eight member City Council.  The city administrator is hired by the Mayor with the consent of the City Council.  City staff report to the city administrator.  It is the role of the city administrator to direct staff in the daily administration of City services.  </t>
  </si>
  <si>
    <t>The Finance Department is responsible for the accounting, internal controls, external reporting and auditing of all financial transactions.   The Finance Department is in charge of preparing for the annual audit, utility billing, receivables, payables, treasury management and payroll and works with administration in the preparation of the annual budget.  Personnel are budgeted in the General and Water Funds.</t>
  </si>
  <si>
    <t>The mission of the Yorkville Police Department is to work in partnership with the community to protect life and property, assist neighborhoods with solving their problems and enhance the quality of life in our City.</t>
  </si>
  <si>
    <t>The Motor Fuel Tax Fund is used to maintain existing and construct new City owned roadways, alleys and parking lots.  The fund also purchases materials used in the maintenance and operation of those facilities.</t>
  </si>
  <si>
    <t>51-510-50-00-5015</t>
  </si>
  <si>
    <t>PUBLIC WORKS DEPARTMENT - STREET OPERATIONS / HEALTH &amp; SANITATION</t>
  </si>
  <si>
    <t>Public Works - Street Operations</t>
  </si>
  <si>
    <t>Public Works - Health &amp; Sanitation</t>
  </si>
  <si>
    <t>Allocated Insurance Expenditures - Aggregated</t>
  </si>
  <si>
    <t>Aggregated Salary &amp; Wage Information</t>
  </si>
  <si>
    <t>01-410-50-00-5015</t>
  </si>
  <si>
    <t>25-000-42-00-4218</t>
  </si>
  <si>
    <t>25-000-42-00-4219</t>
  </si>
  <si>
    <t>25-000-42-00-4215</t>
  </si>
  <si>
    <t>25-000-42-00-4220</t>
  </si>
  <si>
    <t>25-000-43-00-4315</t>
  </si>
  <si>
    <t>25-000-43-00-4316</t>
  </si>
  <si>
    <t>25-000-44-00-4418</t>
  </si>
  <si>
    <t>25-000-44-00-4420</t>
  </si>
  <si>
    <t>25-000-44-00-4421</t>
  </si>
  <si>
    <t>25-000-44-00-4427</t>
  </si>
  <si>
    <t>25-000-48-00-4852</t>
  </si>
  <si>
    <t>25-000-48-00-4854</t>
  </si>
  <si>
    <t>25-000-49-00-4920</t>
  </si>
  <si>
    <t>25-000-49-00-4921</t>
  </si>
  <si>
    <t>STATE GRANTS - TRAFFIC SIGNAL MAINTENANCE</t>
  </si>
  <si>
    <t>23-230-54-00-5499</t>
  </si>
  <si>
    <t>42-420-79-00-8000</t>
  </si>
  <si>
    <t>42-420-79-00-8050</t>
  </si>
  <si>
    <t>23-230-78-00-8000</t>
  </si>
  <si>
    <t>23-230-78-00-8050</t>
  </si>
  <si>
    <t>51-510-94-00-8000</t>
  </si>
  <si>
    <t>51-510-94-00-8050</t>
  </si>
  <si>
    <t>Debt Service - 2014 Refunding Bond</t>
  </si>
  <si>
    <t>23-230-54-00-5498</t>
  </si>
  <si>
    <t>LIQUOR LICENSES</t>
  </si>
  <si>
    <t>23-000-46-00-4690</t>
  </si>
  <si>
    <t xml:space="preserve">REIMB - MISCELLANEOUS </t>
  </si>
  <si>
    <t>TREE &amp; STUMP MAINTENANCE</t>
  </si>
  <si>
    <t>51-510-54-00-5465</t>
  </si>
  <si>
    <t>51-510-60-00-6022</t>
  </si>
  <si>
    <t>WELL REHABILITATIONS</t>
  </si>
  <si>
    <t>BUSINESS DISTRICT TAX - KENDALL MRKT</t>
  </si>
  <si>
    <t>01-000-40-00-4071</t>
  </si>
  <si>
    <t>01-000-40-00-4072</t>
  </si>
  <si>
    <t>BUSINESS DISTRICT TAX - DOWNTOWN</t>
  </si>
  <si>
    <t>BUSINESS DISTRICT TAX - COUNTRYSIDE</t>
  </si>
  <si>
    <t>51-510-77-00-8000</t>
  </si>
  <si>
    <t>51-510-77-00-8050</t>
  </si>
  <si>
    <t>Aggregated Benefit Information</t>
  </si>
  <si>
    <t>IMRF</t>
  </si>
  <si>
    <t>FICA</t>
  </si>
  <si>
    <t>TRANSFER TO CITY-WIDE CAPITAL</t>
  </si>
  <si>
    <t>TRANSFER FROM CITY-WIDE CAPITAL</t>
  </si>
  <si>
    <t>87-870-54-00-5462</t>
  </si>
  <si>
    <t>88-880-54-00-5462</t>
  </si>
  <si>
    <t>Debt Service - 2014C Refunding Bond</t>
  </si>
  <si>
    <t>Total Library</t>
  </si>
  <si>
    <t>Grand Total</t>
  </si>
  <si>
    <t>01-000-40-00-4055</t>
  </si>
  <si>
    <t>01-410-54-00-5415</t>
  </si>
  <si>
    <t>84-000-48-00-4850</t>
  </si>
  <si>
    <t>Developer Commitment</t>
  </si>
  <si>
    <t>Special Service Areas</t>
  </si>
  <si>
    <t>TIF Districts</t>
  </si>
  <si>
    <t>Road &amp; Bridge Tax</t>
  </si>
  <si>
    <t xml:space="preserve">US 34 (CENTER / ELDAMAIN RD) PROJECT </t>
  </si>
  <si>
    <t>23-230-60-00-6016</t>
  </si>
  <si>
    <t>25-000-49-00-4922</t>
  </si>
  <si>
    <t>SALE OF CAPITAL ASSETS - PARK CAPITAL</t>
  </si>
  <si>
    <t>82-820-56-00-5686</t>
  </si>
  <si>
    <t>51-510-60-00-6059</t>
  </si>
  <si>
    <t>52-520-60-00-6059</t>
  </si>
  <si>
    <t>87-870-77-00-8000</t>
  </si>
  <si>
    <t>87-870-77-00-8050</t>
  </si>
  <si>
    <t>NEW WORLD &amp; LIVE SCAN</t>
  </si>
  <si>
    <t>01-640-54-00-5418</t>
  </si>
  <si>
    <t>PURCHASING SERVICES</t>
  </si>
  <si>
    <t>25-000-48-00-4855</t>
  </si>
  <si>
    <t>MISCELLANEOUS INCOME - PARK CAPITAL</t>
  </si>
  <si>
    <t>01-640-54-00-5473</t>
  </si>
  <si>
    <t>01-640-54-00-5486</t>
  </si>
  <si>
    <t>51-510-85-00-8000</t>
  </si>
  <si>
    <t>51-510-85-00-8050</t>
  </si>
  <si>
    <t>01-210-54-00-5488</t>
  </si>
  <si>
    <t>01-410-54-00-5488</t>
  </si>
  <si>
    <t>51-510-54-00-5488</t>
  </si>
  <si>
    <t>52-520-54-00-5488</t>
  </si>
  <si>
    <t>79-790-54-00-5488</t>
  </si>
  <si>
    <t>79-795-54-00-5488</t>
  </si>
  <si>
    <t>GC HOUSING RENTAL ASSISTANCE</t>
  </si>
  <si>
    <t>23-230-99-00-9951</t>
  </si>
  <si>
    <t>51-000-49-00-4923</t>
  </si>
  <si>
    <t>PROPERTY ACQUISITION</t>
  </si>
  <si>
    <t>52-520-60-00-6066</t>
  </si>
  <si>
    <t>FACILITY MANAGEMENT SERVICES</t>
  </si>
  <si>
    <t>RTE 71 SANITARY SEWER REPLACEMENT</t>
  </si>
  <si>
    <t>RTE 71 WATERMAIN REPLACEMENT</t>
  </si>
  <si>
    <t>01-640-54-00-5427</t>
  </si>
  <si>
    <t>51-510-54-00-5401</t>
  </si>
  <si>
    <t>ADMINISTRATIVE CHARGEBACK</t>
  </si>
  <si>
    <t>52-520-54-00-5401</t>
  </si>
  <si>
    <t>01-000-44-00-4415</t>
  </si>
  <si>
    <t>87-870-54-00-5401</t>
  </si>
  <si>
    <t>88-880-54-00-5401</t>
  </si>
  <si>
    <t>Debt Service - 2016 Refunding Bond</t>
  </si>
  <si>
    <t>52-520-60-00-6060</t>
  </si>
  <si>
    <t xml:space="preserve">PROPERTY TAXES - LIBRARY OPS                   </t>
  </si>
  <si>
    <t>PROPERTY TAXES - DEBT SERVICE</t>
  </si>
  <si>
    <t>The table and graph below present the Library's funds in aggregate, similar to that of a private business (for illustrative purposes only).  All budgeted Library funds are included:  Library Operations (82); and Library Capital (84).</t>
  </si>
  <si>
    <t>82-820-84-00-8000</t>
  </si>
  <si>
    <t>82-820-84-00-8050</t>
  </si>
  <si>
    <t>82-820-99-00-8000</t>
  </si>
  <si>
    <t>82-820-99-00-8050</t>
  </si>
  <si>
    <t>51-510-60-00-6011</t>
  </si>
  <si>
    <t>01-640-54-00-5423</t>
  </si>
  <si>
    <t>Downtown TIF II</t>
  </si>
  <si>
    <t>89-000-40-00-4000</t>
  </si>
  <si>
    <t>Downtown TIF Fund II (89)</t>
  </si>
  <si>
    <t>General Government Capital</t>
  </si>
  <si>
    <t>Fund Balance - General Government</t>
  </si>
  <si>
    <t>01-410-54-00-5483</t>
  </si>
  <si>
    <t>52-520-54-00-5483</t>
  </si>
  <si>
    <t>01-410-56-00-5665</t>
  </si>
  <si>
    <t>52-520-56-00-5665</t>
  </si>
  <si>
    <t>01-110-54-00-5424</t>
  </si>
  <si>
    <t>COMPUTER REPLACEMENT CHARGEBACK</t>
  </si>
  <si>
    <t>01-120-54-00-5424</t>
  </si>
  <si>
    <t>01-210-54-00-5424</t>
  </si>
  <si>
    <t>01-220-54-00-5424</t>
  </si>
  <si>
    <t>01-410-54-00-5424</t>
  </si>
  <si>
    <t>51-510-54-00-5424</t>
  </si>
  <si>
    <t>52-520-54-00-5424</t>
  </si>
  <si>
    <t>79-790-54-00-5424</t>
  </si>
  <si>
    <t>79-795-54-00-5424</t>
  </si>
  <si>
    <t>25-000-44-00-4428</t>
  </si>
  <si>
    <t>IDOR ADMINISTRATION FEE</t>
  </si>
  <si>
    <t>ASPHALT PATCHING</t>
  </si>
  <si>
    <t>23-000-46-00-4618</t>
  </si>
  <si>
    <t>REIMB - BRISTOL BAY ANNEX</t>
  </si>
  <si>
    <t>23-230-60-00-6098</t>
  </si>
  <si>
    <t>BRISTOL BAY SUBDIVISION</t>
  </si>
  <si>
    <t>25-212-56-00-5635</t>
  </si>
  <si>
    <t>General Government Fund Balance</t>
  </si>
  <si>
    <t>General Government Capital Expenditures</t>
  </si>
  <si>
    <t>23-230-56-00-5632</t>
  </si>
  <si>
    <t>PARK IMPROVEMENTS</t>
  </si>
  <si>
    <t>52-520-60-00-6070</t>
  </si>
  <si>
    <t>82-000-40-00-4083</t>
  </si>
  <si>
    <t>Operational Fund Balance %</t>
  </si>
  <si>
    <t>82-820-56-00-5621</t>
  </si>
  <si>
    <t>CUSTODIAL SUPPLIES</t>
  </si>
  <si>
    <t>LIBRARY OPERATING SUPPLIES</t>
  </si>
  <si>
    <t>01-640-99-00-9923</t>
  </si>
  <si>
    <t xml:space="preserve">TRANSFER FROM GENERAL </t>
  </si>
  <si>
    <t>23-230-54-00-5462</t>
  </si>
  <si>
    <t>SIDEWALK CONSTRUCTION SUPPLIES</t>
  </si>
  <si>
    <t>23-230-56-00-5637</t>
  </si>
  <si>
    <t>72-720-54-00-5485</t>
  </si>
  <si>
    <t>25-225-54-00-5495</t>
  </si>
  <si>
    <t>25-000-42-00-4217</t>
  </si>
  <si>
    <t>WEATHER WARNING SIREN FEES</t>
  </si>
  <si>
    <t xml:space="preserve">KENNEDY ROAD BIKE TRAIL </t>
  </si>
  <si>
    <t>51-510-60-00-6015</t>
  </si>
  <si>
    <t>23-230-60-00-6012</t>
  </si>
  <si>
    <t>MILL ROAD IMPROVEMENTS</t>
  </si>
  <si>
    <t>23-000-46-00-4612</t>
  </si>
  <si>
    <t>82-820-56-00-5635</t>
  </si>
  <si>
    <t>ROUTE 71 (RTE 47 / RTE 126) PROJECT</t>
  </si>
  <si>
    <t>01-640-54-00-5462</t>
  </si>
  <si>
    <t>Mill Road</t>
  </si>
  <si>
    <t>Total City Debt Service Payments</t>
  </si>
  <si>
    <t xml:space="preserve">The Downtown TIF II was created in 2018, in order to help promote downtown redevelopment and support the existing Downtown TIF.  </t>
  </si>
  <si>
    <t xml:space="preserve">Total City </t>
  </si>
  <si>
    <t>BALLISTIC VESTS</t>
  </si>
  <si>
    <t>25-225-60-00-6010</t>
  </si>
  <si>
    <t>MISCELLANEOUS REIMB - PARK CAPITAL</t>
  </si>
  <si>
    <t>89-890-54-00-5425</t>
  </si>
  <si>
    <t>89-890-54-00-5462</t>
  </si>
  <si>
    <t>23-230-60-00-6041</t>
  </si>
  <si>
    <t>SIDEWALK REPLACEMENT PROGRAM</t>
  </si>
  <si>
    <t>PAVEMENT STRIPING PROGRAM</t>
  </si>
  <si>
    <t>23-000-46-00-4636</t>
  </si>
  <si>
    <t>REIMB - RAINTREE VILLAGE</t>
  </si>
  <si>
    <t>25-000-46-00-4692</t>
  </si>
  <si>
    <t>REBUILD ILLINOIS</t>
  </si>
  <si>
    <t>15-000-41-00-4115</t>
  </si>
  <si>
    <t>23-230-56-00-5619</t>
  </si>
  <si>
    <t>23-230-54-00-5482</t>
  </si>
  <si>
    <t>p</t>
  </si>
  <si>
    <t>23-230-56-00-5642</t>
  </si>
  <si>
    <t>CANNABIS EXCISE TAX</t>
  </si>
  <si>
    <t>01-000-41-00-4106</t>
  </si>
  <si>
    <t>01-220-54-00-5490</t>
  </si>
  <si>
    <t>SALARIES - COMMAND STAFF</t>
  </si>
  <si>
    <t>CONTINGENCY</t>
  </si>
  <si>
    <t>01-640-70-00-7799</t>
  </si>
  <si>
    <t>Contingency</t>
  </si>
  <si>
    <t>STREET LIGHTING &amp; OTHER SUPPLIES</t>
  </si>
  <si>
    <t>79-790-56-00-5646</t>
  </si>
  <si>
    <t>ATHLETIC FIELDS &amp; EQUIPMENT</t>
  </si>
  <si>
    <t xml:space="preserve">The Administrative Services Department accounts for General Fund expenditures that are shared by all departments and cannot be easily classified in one department or the other.  These expenditures include such items as tax rebates, shared services, information technology, bad debt, engineering services, legal expenditures and interfund transfers. </t>
  </si>
  <si>
    <t xml:space="preserve">This fund was created in Fiscal Year 2014, consolidating the Police Capital, Public Works Capital and Park &amp; Recreation Capital funds.  The General Government function was added in Fiscal Year 2019 to account for administrative vehicle and City-wide computer purchases. This fund primarily derives its revenue from monies collected from building permits and development fees, in addition to functional chargebacks.  The revenue is primarily used to purchase vehicles and equipment for use in the operations of the Police, General Government, Public Works and Parks &amp; Recreation Departments.  </t>
  </si>
  <si>
    <t>15-155-60-00-6028</t>
  </si>
  <si>
    <t>15-000-41-00-4114</t>
  </si>
  <si>
    <t>TRANSPORTATION RENEWAL TAX</t>
  </si>
  <si>
    <t>The table and graph below present the City's funds in aggregate, similar to that of a private business (for illustrative purposes only).  All budgeted funds are included except for the following:  Library Operations (82); and Library Capital (84).</t>
  </si>
  <si>
    <t>25-000-48-00-4850</t>
  </si>
  <si>
    <t>MISCELLANEOUS INCOME - GEN GOV</t>
  </si>
  <si>
    <t>23-000-49-00-4901</t>
  </si>
  <si>
    <t>FOX HILL IMPROVEMENTS</t>
  </si>
  <si>
    <t>82-000-41-00-4160</t>
  </si>
  <si>
    <t>Debt Service - 2003B IRBB Debt Certificates</t>
  </si>
  <si>
    <t>23-230-60-00-6087</t>
  </si>
  <si>
    <t>KENNEDY ROAD (FREEDOM PLACE)</t>
  </si>
  <si>
    <t>23-230-60-00-6088</t>
  </si>
  <si>
    <t>KENNEDY ROAD (NORTH)</t>
  </si>
  <si>
    <t>23-230-60-00-6005</t>
  </si>
  <si>
    <t>BOND PROCEEDS</t>
  </si>
  <si>
    <t>CITY HALL IMPROVEMENTS</t>
  </si>
  <si>
    <t>Administration Department Expenditures</t>
  </si>
  <si>
    <t>Finance Department Expenditures</t>
  </si>
  <si>
    <t>Police Department Expenditures</t>
  </si>
  <si>
    <t>Community Development Department Expenditures</t>
  </si>
  <si>
    <t>Total General Fund Expenditures</t>
  </si>
  <si>
    <t>(Transfers Out)</t>
  </si>
  <si>
    <t>General Fund Net Transfers</t>
  </si>
  <si>
    <t>Fund Balance %</t>
  </si>
  <si>
    <t>23-230-60-00-6032</t>
  </si>
  <si>
    <t>23-000-41-00-4163</t>
  </si>
  <si>
    <t>FEDERAL GRANTS - STP BRISTOL RIDGE</t>
  </si>
  <si>
    <t>Fox Hill SSA Revenues</t>
  </si>
  <si>
    <t>Fox Hill SSA Expenditures</t>
  </si>
  <si>
    <t>Sunflower SSA Revenues</t>
  </si>
  <si>
    <t>Sunflower SSA Expenditures</t>
  </si>
  <si>
    <t>Motor Fuel Tax Revenues</t>
  </si>
  <si>
    <t>Motor Fuel Tax Expenditures</t>
  </si>
  <si>
    <t>City-Wide Capital Revenues</t>
  </si>
  <si>
    <t>Total City-Wide Capital Fund Expenditures</t>
  </si>
  <si>
    <t>City-Wide Capital Fund Net Transfers</t>
  </si>
  <si>
    <t>Vehicle &amp; Equipment Revenues</t>
  </si>
  <si>
    <t>Parks &amp; Recreation Capital Expenditures</t>
  </si>
  <si>
    <t>Total Vehicle &amp; Equipment Fund Expenditures</t>
  </si>
  <si>
    <t>Vehicle &amp; Equipment Fund Net Transfers</t>
  </si>
  <si>
    <t>Water Fund Revenues</t>
  </si>
  <si>
    <t>Water Fund Expenses</t>
  </si>
  <si>
    <t>Water Fund Net Transfers</t>
  </si>
  <si>
    <t>Sewer Fund Revenues</t>
  </si>
  <si>
    <t>Total Sewer Fund Expenses</t>
  </si>
  <si>
    <t>Sewer Fund Expenses</t>
  </si>
  <si>
    <t>Sewer Fund Net Transfers</t>
  </si>
  <si>
    <t>Debt Service Fund Revenues</t>
  </si>
  <si>
    <t>Debt Service Fund Expenditures</t>
  </si>
  <si>
    <t>Land Cash Fund Revenues</t>
  </si>
  <si>
    <t>Land Cash Fund Expenditures</t>
  </si>
  <si>
    <t>Parks &amp; Recreation Fund Revenues</t>
  </si>
  <si>
    <t>Parks Department Expenditures</t>
  </si>
  <si>
    <t>Recreation Department Expenditures</t>
  </si>
  <si>
    <t>Total Parks &amp; Recreation Fund Expenditures</t>
  </si>
  <si>
    <t>Total Revenues</t>
  </si>
  <si>
    <t>Total Expenditures &amp; Transfers</t>
  </si>
  <si>
    <t>Total Revenues and Transfers</t>
  </si>
  <si>
    <t>Total City-Wide Capital Revenues &amp; Transfers</t>
  </si>
  <si>
    <t>City-Wide Capital Expenditures &amp; Transfers</t>
  </si>
  <si>
    <t xml:space="preserve">Total Vehicle &amp; Equipment Revenues &amp; Transfers </t>
  </si>
  <si>
    <t xml:space="preserve">Debt Service Fund Revenues &amp; Transfers </t>
  </si>
  <si>
    <t xml:space="preserve">Total Water Fund Revenues &amp; Transfers </t>
  </si>
  <si>
    <t xml:space="preserve">Sewer Fund Revenues &amp; Transfers </t>
  </si>
  <si>
    <t xml:space="preserve">Parks &amp; Recreation Revenues &amp; Transfers </t>
  </si>
  <si>
    <t>Total Expenses &amp; Transfers</t>
  </si>
  <si>
    <t>Total Revenues &amp; Transfers</t>
  </si>
  <si>
    <t>Total Revenue &amp; Transfers</t>
  </si>
  <si>
    <t>TOTAL REVENUES &amp; TRANSFERS</t>
  </si>
  <si>
    <t>TOTAL EXPENDITURES &amp; TRANSFERS</t>
  </si>
  <si>
    <t>Parks &amp; Recreation Fund Net Transfers</t>
  </si>
  <si>
    <t>Countryside TIF Expenditures</t>
  </si>
  <si>
    <t>Downtown TIF Expenditures</t>
  </si>
  <si>
    <t>Downtown TIF II Expenditures</t>
  </si>
  <si>
    <t>Revenues &amp; Other Financing Sources by Category</t>
  </si>
  <si>
    <t>Expenditures &amp; Other Financing Uses by Category</t>
  </si>
  <si>
    <t>Sources(Uses)</t>
  </si>
  <si>
    <t>Library Fund Revenues</t>
  </si>
  <si>
    <t>Library Fund Revenue &amp; Transfers</t>
  </si>
  <si>
    <t>Library Fund Net Transfers</t>
  </si>
  <si>
    <t>Revenues &amp; Other Financing Sources Budget Summary - All Funds</t>
  </si>
  <si>
    <t>Expenditures &amp; Other Financing Uses Budget Summary - All Funds</t>
  </si>
  <si>
    <t xml:space="preserve">Revenues </t>
  </si>
  <si>
    <t>Downtown TIF II Fund Revenues</t>
  </si>
  <si>
    <t>Public Works - Health &amp; Sanitation Department Expenditures</t>
  </si>
  <si>
    <t>Administrative Services Department Expenditures</t>
  </si>
  <si>
    <t>Public Works - Street Department Expenditures</t>
  </si>
  <si>
    <t>Total Public Works - Street &amp; Sanitation Department Expenditures</t>
  </si>
  <si>
    <t>Library Fund Expenditures</t>
  </si>
  <si>
    <t>Library Capital Fund Revenues</t>
  </si>
  <si>
    <t>Library Capital Fund Expenditures</t>
  </si>
  <si>
    <t>FOX HILL SSA FUND - 11</t>
  </si>
  <si>
    <t>SUNFLOWER SSA FUND - 12</t>
  </si>
  <si>
    <t>MOTOR FUEL TAX FUND - 15</t>
  </si>
  <si>
    <t>CITY-WIDE CAPITAL FUND - 23</t>
  </si>
  <si>
    <t>VEHICLE &amp; EQUIPMENT FUND - 25</t>
  </si>
  <si>
    <t>DEBT SERVICE FUND - 42</t>
  </si>
  <si>
    <t>SEWER FUND - 52</t>
  </si>
  <si>
    <t>Water Operations Department</t>
  </si>
  <si>
    <t>Sewer Operations Department</t>
  </si>
  <si>
    <t>LAND CASH FUND - 72</t>
  </si>
  <si>
    <t>PARKS &amp; RECREATION FUND - 79</t>
  </si>
  <si>
    <t>LIBRARY FUND - 82</t>
  </si>
  <si>
    <t>Library Operations Department</t>
  </si>
  <si>
    <t>LIBRARY CAPITAL FUND - 84</t>
  </si>
  <si>
    <t>COUNTRYSIDE TIF FUND - 87</t>
  </si>
  <si>
    <t>DOWNTOWN TIF FUND - 88</t>
  </si>
  <si>
    <t>DOWNTOWN TIF II FUND - 89</t>
  </si>
  <si>
    <t>Building &amp; Grounds Expenditures</t>
  </si>
  <si>
    <t>24-000-42-00-4218</t>
  </si>
  <si>
    <t>24-000-45-00-4500</t>
  </si>
  <si>
    <t>24-000-49-00-4900</t>
  </si>
  <si>
    <t>24-000-49-00-4901</t>
  </si>
  <si>
    <t>24-216-54-00-5446</t>
  </si>
  <si>
    <t>24-216-56-00-5656</t>
  </si>
  <si>
    <t>24-216-60-00-6030</t>
  </si>
  <si>
    <t>Building &amp; Grounds Fund Net Transfers</t>
  </si>
  <si>
    <t>01-640-99-00-9924</t>
  </si>
  <si>
    <t>TRANSFER TO BUILDINGS &amp; GROUNDS</t>
  </si>
  <si>
    <t>24-216-82-00-8000</t>
  </si>
  <si>
    <t>24-216-82-00-8050</t>
  </si>
  <si>
    <t>BUILDINGS &amp; GROUNDS FUND - 24</t>
  </si>
  <si>
    <t>Buildings &amp; Grounds Revenues</t>
  </si>
  <si>
    <t>Buildings &amp; Grounds Revenues &amp; Transfers</t>
  </si>
  <si>
    <t>Buildings &amp; Grounds</t>
  </si>
  <si>
    <t xml:space="preserve">The City-Wide Capital Fund is used to maintain existing and construct new public infrastructure, and to fund other improvements that benefit the public.  </t>
  </si>
  <si>
    <t>Buildings &amp; Grounds Fund (24)</t>
  </si>
  <si>
    <t>24-216-50-00-5010</t>
  </si>
  <si>
    <t>24-216-52-00-5212</t>
  </si>
  <si>
    <t>24-216-52-00-5214</t>
  </si>
  <si>
    <t>24-216-52-00-5216</t>
  </si>
  <si>
    <t>24-216-52-00-5222</t>
  </si>
  <si>
    <t>24-216-52-00-5223</t>
  </si>
  <si>
    <t>24-216-52-00-5224</t>
  </si>
  <si>
    <t>BUILDINGS &amp; GROUNDS CHARGEBACK</t>
  </si>
  <si>
    <t>24-000-44-00-4416</t>
  </si>
  <si>
    <t>24-216-54-00-5432</t>
  </si>
  <si>
    <t>01-640-54-00-5453</t>
  </si>
  <si>
    <t>51-510-54-00-5453</t>
  </si>
  <si>
    <t>52-520-54-00-5453</t>
  </si>
  <si>
    <t>24-216-54-00-5424</t>
  </si>
  <si>
    <t>Kennedy Road (North)</t>
  </si>
  <si>
    <t>Kennedy Road (Freedom Place)</t>
  </si>
  <si>
    <t>24-216-54-00-5402</t>
  </si>
  <si>
    <t>BOND ISSUANCE COSTS</t>
  </si>
  <si>
    <t>24-000-49-00-4951</t>
  </si>
  <si>
    <t>24-000-49-00-4952</t>
  </si>
  <si>
    <t>TRANSFER FROM WATER</t>
  </si>
  <si>
    <t>52-520-99-00-9924</t>
  </si>
  <si>
    <t>51-510-99-00-9924</t>
  </si>
  <si>
    <t>Total Water Fund Expenses</t>
  </si>
  <si>
    <t xml:space="preserve">The Buildings &amp; Grounds Fund was created in Fiscal Year 2022 and is used to maintain existing and construct new municipal owned buildings.  </t>
  </si>
  <si>
    <t>84-840-60-00-6020</t>
  </si>
  <si>
    <t>BUILDING IMPROVEMENTS</t>
  </si>
  <si>
    <t>24-000-49-00-4903</t>
  </si>
  <si>
    <t>PREMIUM ON BOND ISSUANCE</t>
  </si>
  <si>
    <t>Debt Service - 2022 Bond</t>
  </si>
  <si>
    <t>52-520-95-00-8000</t>
  </si>
  <si>
    <t>52-520-95-00-8050</t>
  </si>
  <si>
    <t>24-216-95-00-8000</t>
  </si>
  <si>
    <t>24-216-95-00-8050</t>
  </si>
  <si>
    <t>23-230-60-00-6071</t>
  </si>
  <si>
    <t>BASELINE ROAD IMPROVEMENTS</t>
  </si>
  <si>
    <t>23-230-60-00-6085</t>
  </si>
  <si>
    <t>CORNEILS ROAD IMPROVEMENTS</t>
  </si>
  <si>
    <t>23-000-46-00-4606</t>
  </si>
  <si>
    <t>REIMB - COM ED</t>
  </si>
  <si>
    <t>52-520-54-00-5465</t>
  </si>
  <si>
    <t>Debt Service - 2021 Bond</t>
  </si>
  <si>
    <t>24-216-56-00-5600</t>
  </si>
  <si>
    <t>25-000-44-00-4416</t>
  </si>
  <si>
    <t>BUILDING &amp; GROUNDS CHARGEBACK</t>
  </si>
  <si>
    <t>24-216-54-00-5422</t>
  </si>
  <si>
    <t>24-216-60-00-6042</t>
  </si>
  <si>
    <t>BEAVER STREET BOOSTER STATION</t>
  </si>
  <si>
    <t>51-510-60-00-6065</t>
  </si>
  <si>
    <t>WATER TOWER REHABILITATION</t>
  </si>
  <si>
    <t>52-520-60-00-6092</t>
  </si>
  <si>
    <t>SANITARY SEWER IMPROVEMENTS</t>
  </si>
  <si>
    <t>52-000-46-00-4684</t>
  </si>
  <si>
    <t>REIMB - GRANDE RESERVE IMPROVEMENTS</t>
  </si>
  <si>
    <t>25-205-54-00-5485</t>
  </si>
  <si>
    <t>(01) General Fund</t>
  </si>
  <si>
    <t>(42) Debt Service Fund</t>
  </si>
  <si>
    <t>24-216-54-00-5440</t>
  </si>
  <si>
    <t>25-000-49-00-4972</t>
  </si>
  <si>
    <t>TRANSFER FROM LAND CASH</t>
  </si>
  <si>
    <t>72-720-99-00-9925</t>
  </si>
  <si>
    <t>TRANSFER TO VEHICLE &amp; EQUIPMENT</t>
  </si>
  <si>
    <t>Total Land Cash Expenditures</t>
  </si>
  <si>
    <t xml:space="preserve">Fund Balance </t>
  </si>
  <si>
    <t>Land Cash Fund Net Transfers</t>
  </si>
  <si>
    <t>DEVELOPER COMMITMENT</t>
  </si>
  <si>
    <t>WATER SOURCING - DWC</t>
  </si>
  <si>
    <t>WATER METER REPLACEMENT PROGRAM</t>
  </si>
  <si>
    <t>51-510-54-00-5404</t>
  </si>
  <si>
    <t>82-820-54-00-5453</t>
  </si>
  <si>
    <t>BUILDING &amp; GROUND CHARGEBACK</t>
  </si>
  <si>
    <t>23-230-60-00-6089</t>
  </si>
  <si>
    <t>23-000-41-00-4165</t>
  </si>
  <si>
    <t>52-520-75-00-7505</t>
  </si>
  <si>
    <t xml:space="preserve">Developer </t>
  </si>
  <si>
    <t>Commitments</t>
  </si>
  <si>
    <t>WATER MAIN REPLACEMENT PROGRAM</t>
  </si>
  <si>
    <t>SEWER MAIN REPLACEMENT PROGRAM</t>
  </si>
  <si>
    <t>Sewer Main Replacement Program</t>
  </si>
  <si>
    <t>Grande Reserve Improvements</t>
  </si>
  <si>
    <t>Building &amp; Grounds</t>
  </si>
  <si>
    <t>Bond Proceeds</t>
  </si>
  <si>
    <t>Vehicles</t>
  </si>
  <si>
    <t>Equipment</t>
  </si>
  <si>
    <t>Park Improvements</t>
  </si>
  <si>
    <t>79-000-44-00-4482</t>
  </si>
  <si>
    <t>LIBRARY CHARGEBACK</t>
  </si>
  <si>
    <t>82-820-54-00-5401</t>
  </si>
  <si>
    <t>51-000-45-00-4555</t>
  </si>
  <si>
    <t>UNREALIZED GAIN(LOSS)</t>
  </si>
  <si>
    <t>01-000-45-00-4555</t>
  </si>
  <si>
    <t>UNREALIZED GAIN (LOSS)</t>
  </si>
  <si>
    <t>24-000-48-00-4850</t>
  </si>
  <si>
    <t>25-000-46-00-4695</t>
  </si>
  <si>
    <t>MISCELLANEOUS REIMB - POLICE CAPITAL</t>
  </si>
  <si>
    <t>Debt Service - 2014A Bond</t>
  </si>
  <si>
    <t>Debt Service - 185 Wolf Street Building</t>
  </si>
  <si>
    <t>Debt Service - 2014B Refunding Bond</t>
  </si>
  <si>
    <t>Debt Service - 2015A Bond</t>
  </si>
  <si>
    <t>79-795-56-00-5600</t>
  </si>
  <si>
    <t>51-000-49-00-4900</t>
  </si>
  <si>
    <t>TRAINING COORDINATOR SERVICES</t>
  </si>
  <si>
    <t>01-210-54-00-5413</t>
  </si>
  <si>
    <t>51-000-49-00-4910</t>
  </si>
  <si>
    <t>SALE OF CAPITAL ASSETS</t>
  </si>
  <si>
    <t>01-110-50-00-5015</t>
  </si>
  <si>
    <t xml:space="preserve">FEDERAL GRANTS - STP VAN EMMON </t>
  </si>
  <si>
    <t>VAN EMMON STREET IMPROVEMENTS</t>
  </si>
  <si>
    <t>BRISTOL RIDGE ROAD IMPROVEMENTS</t>
  </si>
  <si>
    <t>WELL #7 STANDBY GENERATOR</t>
  </si>
  <si>
    <t>LOAN PROCEEDS - WIFIA</t>
  </si>
  <si>
    <t>PUBLIC WORKS / PARKS FACILITY</t>
  </si>
  <si>
    <t>24-216-50-00-5020</t>
  </si>
  <si>
    <t>01-640-54-00-5478</t>
  </si>
  <si>
    <t>SPECIAL CENSUS</t>
  </si>
  <si>
    <t>51-000-49-00-4908</t>
  </si>
  <si>
    <t>51-510-60-00-6029</t>
  </si>
  <si>
    <t>51-510-60-00-6068</t>
  </si>
  <si>
    <t>51-000-49-00-4903</t>
  </si>
  <si>
    <t>51-510-54-00-5402</t>
  </si>
  <si>
    <t>52-000-49-00-4910</t>
  </si>
  <si>
    <t>51-510-86-00-8000</t>
  </si>
  <si>
    <t>51-510-86-00-8050</t>
  </si>
  <si>
    <t>23-000-49-00-4900</t>
  </si>
  <si>
    <t>01-640-54-00-5434</t>
  </si>
  <si>
    <t>GIS CONSORTIUM SERVICES</t>
  </si>
  <si>
    <t>24-216-54-00-5498</t>
  </si>
  <si>
    <t>Debt Service - WIFIA Loan</t>
  </si>
  <si>
    <t>51-510-88-00-8000</t>
  </si>
  <si>
    <t>51-510-88-00-8050</t>
  </si>
  <si>
    <t>25-000-44-00-4423</t>
  </si>
  <si>
    <t>VEHICLE MAINTENANCE CHARGEBACK</t>
  </si>
  <si>
    <t>01-210-54-00-5437</t>
  </si>
  <si>
    <t>01-220-54-00-5437</t>
  </si>
  <si>
    <t>01-410-54-00-5437</t>
  </si>
  <si>
    <t>24-216-54-00-5437</t>
  </si>
  <si>
    <t>51-510-54-00-5437</t>
  </si>
  <si>
    <t>52-520-54-00-5437</t>
  </si>
  <si>
    <t>79-790-54-00-5437</t>
  </si>
  <si>
    <t>79-795-54-00-5437</t>
  </si>
  <si>
    <t>Vehicle Maintenance Services</t>
  </si>
  <si>
    <t>Vehicle Maintenance Services Expenditures</t>
  </si>
  <si>
    <t>25-200-50-00-5010</t>
  </si>
  <si>
    <t>25-200-52-00-5212</t>
  </si>
  <si>
    <t>25-200-52-00-5214</t>
  </si>
  <si>
    <t>25-200-52-00-5216</t>
  </si>
  <si>
    <t>25-200-52-00-5222</t>
  </si>
  <si>
    <t>25-200-52-00-5223</t>
  </si>
  <si>
    <t>25-200-52-00-5224</t>
  </si>
  <si>
    <t>Vehicle Maint Expenditures</t>
  </si>
  <si>
    <t>Vehicle Maint Fund Balance</t>
  </si>
  <si>
    <t>82-820-54-00-5488</t>
  </si>
  <si>
    <t>82-820-56-00-5683</t>
  </si>
  <si>
    <t>82-820-56-00-5684</t>
  </si>
  <si>
    <t>23-000-49-00-4903</t>
  </si>
  <si>
    <t>23-230-54-00-5402</t>
  </si>
  <si>
    <t>WATER FUND - 51</t>
  </si>
  <si>
    <t>51-510-83-00-8000</t>
  </si>
  <si>
    <t>51-510-83-00-8050</t>
  </si>
  <si>
    <t>01-120-54-00-5488</t>
  </si>
  <si>
    <t>01-220-54-00-5488</t>
  </si>
  <si>
    <t>WIFIA Proceeds</t>
  </si>
  <si>
    <t>WELL #10 / MAIN &amp; TREATMENT PLANT</t>
  </si>
  <si>
    <t>25-000-49-00-4995</t>
  </si>
  <si>
    <t>LEASE PROCEEDS</t>
  </si>
  <si>
    <t>24-216-54-00-5462</t>
  </si>
  <si>
    <t>51-000-40-00-4085</t>
  </si>
  <si>
    <t>PLACES OF EATING TAX</t>
  </si>
  <si>
    <t>The Debt Service Fund accumulates monies for payment of the 2014B bonds, which refinanced the 2005A bonds.  The 2005A bonds were originally issued to finance road improvement projects.  This Fund was closed out in Fiscal Year 2023.</t>
  </si>
  <si>
    <t>Land-Cash funds are dedicated by developers through the contribution ordinance to serve the immediate and future needs of park and recreation of residents in new subdivisions. Land for park development and cash spent on recreational facilities is often matched through grant funding to meet the community’s recreation needs at a lower cost to the City.  Land Cash was consolidated into Fund 25 and closed out in Fiscal Year 2023.</t>
  </si>
  <si>
    <t>25-000-42-00-4208</t>
  </si>
  <si>
    <t>PUBLIC WORKS RECAPTURE FEES</t>
  </si>
  <si>
    <t>Fund Balance - Vehicle Maint Services</t>
  </si>
  <si>
    <t>89-890-60-00-6000</t>
  </si>
  <si>
    <t>24-216-60-00-6020</t>
  </si>
  <si>
    <t>51-510-60-00-6020</t>
  </si>
  <si>
    <t>25-225-60-00-6020</t>
  </si>
  <si>
    <t>24-000-49-00-4910</t>
  </si>
  <si>
    <t>Debt Service - 2023A Bond</t>
  </si>
  <si>
    <t>25-000-41-00-4160</t>
  </si>
  <si>
    <t>23-000-41-00-4160</t>
  </si>
  <si>
    <t>23-230-60-00-6034</t>
  </si>
  <si>
    <t>DRAINAGE DISTRICT IMPROVEMENTS</t>
  </si>
  <si>
    <t>51-000-41-00-4160</t>
  </si>
  <si>
    <t>23-230-60-00-6028</t>
  </si>
  <si>
    <t>ROAD TO BETTER ROADS (RTBR) PROGRAM</t>
  </si>
  <si>
    <t>23-230-60-00-6062</t>
  </si>
  <si>
    <t>PRAIRIE POINTE PEDESTRIAN BRIDGE</t>
  </si>
  <si>
    <t>23-230-60-00-6044</t>
  </si>
  <si>
    <t>23-230-60-00-6035</t>
  </si>
  <si>
    <t>23-230-60-00-6039</t>
  </si>
  <si>
    <t>23-230-60-00-6040</t>
  </si>
  <si>
    <t>KENNEDY ROAD (EMERALD LN / FREEDOM DR)</t>
  </si>
  <si>
    <t>RTBR PROGRAM - SUBDIVISION PAVING</t>
  </si>
  <si>
    <t>51-000-41-00-4166</t>
  </si>
  <si>
    <t>DCEO - GENERAL INFRA GRANT</t>
  </si>
  <si>
    <t>52-520-60-00-6024</t>
  </si>
  <si>
    <t>LINCOLN PRAIRIE IMPROVEMENTS</t>
  </si>
  <si>
    <t>52-520-60-00-6039</t>
  </si>
  <si>
    <t>51-510-60-00-6039</t>
  </si>
  <si>
    <t>51-510-60-00-6035</t>
  </si>
  <si>
    <t>51-510-60-00-6024</t>
  </si>
  <si>
    <t>REIMB - YBSD</t>
  </si>
  <si>
    <t>REIMB - LINCOLN PRAIRIE</t>
  </si>
  <si>
    <t>25-200-60-00-6070</t>
  </si>
  <si>
    <t>RTE 47 IMPROV (WATER PARK WAY / JERICHO)</t>
  </si>
  <si>
    <t>RTE 47 IMPROV (KENNEDY / WATER PARK WAY)</t>
  </si>
  <si>
    <t>RTE 47 IMPROV (RTE 71 / CATON FARM)</t>
  </si>
  <si>
    <t>RTE 47 &amp; RTE 71 IMPROV (RT 71 / CATON FARM)</t>
  </si>
  <si>
    <t>51-510-60-00-6044</t>
  </si>
  <si>
    <t>51-000-46-00-4662</t>
  </si>
  <si>
    <t>51-000-46-00-4664</t>
  </si>
  <si>
    <t>REIMB - ILLINOIS RTE 47 (IDOT)</t>
  </si>
  <si>
    <t>51-000-46-00-4665</t>
  </si>
  <si>
    <t>24-216-60-00-6017</t>
  </si>
  <si>
    <t>23-230-60-00-6045</t>
  </si>
  <si>
    <t>TREE REPLACEMENT PROGRAM</t>
  </si>
  <si>
    <t>51-510-90-00-8000</t>
  </si>
  <si>
    <t>51-510-90-00-8050</t>
  </si>
  <si>
    <t>Kennedy (Emerald / Freedom)</t>
  </si>
  <si>
    <t>Rte 47 (Water Way / Jericho)</t>
  </si>
  <si>
    <t>Rte 47 (Kennedy / Water Way Park)</t>
  </si>
  <si>
    <t>Selected Ongoing Capital Projects - Aggregated &gt; $500,000</t>
  </si>
  <si>
    <t>RTBR - Subdivision Paving</t>
  </si>
  <si>
    <t>Grants / Donations</t>
  </si>
  <si>
    <t>Grants</t>
  </si>
  <si>
    <t>Water Meter Replacement Program</t>
  </si>
  <si>
    <t>Lincoln Prairie Improvements</t>
  </si>
  <si>
    <t>Rte 47 (Rte 71 / Caton Farm)</t>
  </si>
  <si>
    <t>Well #7 Standby Generator</t>
  </si>
  <si>
    <t>Bristol Bay Subdivision</t>
  </si>
  <si>
    <t>Well #10 / Water Repl Program / Water Sourcing - DWC-Lake Michigan</t>
  </si>
  <si>
    <t>Public Works / Parks Facility</t>
  </si>
  <si>
    <t>51-510-56-00-5670</t>
  </si>
  <si>
    <t>LAKE MICHIGAN WATER (DWC)</t>
  </si>
  <si>
    <t xml:space="preserve">Total General Fund Revenues </t>
  </si>
  <si>
    <t>Fiscal Years 2023 - 2030</t>
  </si>
  <si>
    <t>Fiscal Year 2026</t>
  </si>
  <si>
    <t>Fiscal Year 2026 Budget</t>
  </si>
  <si>
    <t>END OF FISCAL YEAR 2026 BUDGET DETAIL WORKSHEET</t>
  </si>
  <si>
    <t>52-000-46-00-4665</t>
  </si>
  <si>
    <t>REIMB - CORNEILS INTERCEPTOR</t>
  </si>
  <si>
    <t xml:space="preserve">COLLECTION FEES - SANITARY DISTRICTS </t>
  </si>
  <si>
    <t>KENDALL CO JUVENILE PROBATION</t>
  </si>
  <si>
    <t>FEDERAL GRANTS - ARPA DRAINAGE DISTRICT</t>
  </si>
  <si>
    <r>
      <t xml:space="preserve">ROAD CONTRIBUTION FEES                            </t>
    </r>
    <r>
      <rPr>
        <b/>
        <sz val="11"/>
        <rFont val="Times New Roman"/>
        <family val="1"/>
      </rPr>
      <t xml:space="preserve"> </t>
    </r>
  </si>
  <si>
    <t>ROAD INFRASTRUCTURE FEES</t>
  </si>
  <si>
    <t>FEDERAL GRANTS - COPS GRANT</t>
  </si>
  <si>
    <t>IEPA LOAN PROCEEDS</t>
  </si>
  <si>
    <t>LIFT STATION REHABILITATION</t>
  </si>
  <si>
    <t>FAXON &amp; BEECHER ROAD IMPROVEMENTS</t>
  </si>
  <si>
    <t>REIMB - FAXON &amp; BEECHER ROADS</t>
  </si>
  <si>
    <t>RTE 126 &amp; MILL INTERSECTION IMPROVEMENTS</t>
  </si>
  <si>
    <t>QUIET ZONE PROJECTS</t>
  </si>
  <si>
    <t>ADAMS &amp; VAN EMMON IMPROVEMENTS</t>
  </si>
  <si>
    <t>WHISPERING MEADOWS - STORM SEWER PROJECT</t>
  </si>
  <si>
    <t>Debt Service - FS Property</t>
  </si>
  <si>
    <t>89-890-94-00-8000</t>
  </si>
  <si>
    <t>Countryside TIF Fund Revenues</t>
  </si>
  <si>
    <t>Debt Service - 2025A Bond</t>
  </si>
  <si>
    <t>Downtown TIF Fund Revenues</t>
  </si>
  <si>
    <t xml:space="preserve">Downtown TIF Fund Revenues &amp; Transfers </t>
  </si>
  <si>
    <t>88-000-49-00-4910</t>
  </si>
  <si>
    <t>Debt Service - 2025B Bond</t>
  </si>
  <si>
    <t>24-216-84-00-8000</t>
  </si>
  <si>
    <t>24-216-84-00-8050</t>
  </si>
  <si>
    <t>01-210-54-00-5419</t>
  </si>
  <si>
    <t>POLICE INFORMATION CENTER SERVICES</t>
  </si>
  <si>
    <t>01-220-50-00-5015</t>
  </si>
  <si>
    <t>25-212-60-00-6070</t>
  </si>
  <si>
    <t>25-000-44-00-4419</t>
  </si>
  <si>
    <t>COMMUNITY DEVELOPMENT CHARGEBACK</t>
  </si>
  <si>
    <t>01-220-54-00-5422</t>
  </si>
  <si>
    <t>15-000-46-00-4690</t>
  </si>
  <si>
    <t>51-000-49-00-4904</t>
  </si>
  <si>
    <t>52-520-60-00-6074</t>
  </si>
  <si>
    <t>23-230-60-00-6046</t>
  </si>
  <si>
    <t>23-230-60-00-6049</t>
  </si>
  <si>
    <t>23-230-60-00-6061</t>
  </si>
  <si>
    <t>23-230-60-00-6064</t>
  </si>
  <si>
    <t>23-000-46-00-4624</t>
  </si>
  <si>
    <t xml:space="preserve">REIMB - WHISPERING MEADOWS </t>
  </si>
  <si>
    <t>23-000-46-00-4619</t>
  </si>
  <si>
    <t>87-000-49-00-4901</t>
  </si>
  <si>
    <t xml:space="preserve">Countryside TIF Revenues &amp; Transfers </t>
  </si>
  <si>
    <t>Countryside TIF Fund Net Transfers</t>
  </si>
  <si>
    <t>01-640-99-00-9987</t>
  </si>
  <si>
    <t>TRANSFER TO COUNTRYSIDE TIF</t>
  </si>
  <si>
    <t>23-230-76-00-8000</t>
  </si>
  <si>
    <t>23-230-76-00-8050</t>
  </si>
  <si>
    <t>23-230-60-00-6069</t>
  </si>
  <si>
    <t>Debt Service - IEPA Loan L17-6789</t>
  </si>
  <si>
    <t>51-510-91-00-8000</t>
  </si>
  <si>
    <t>51-510-91-00-8050</t>
  </si>
  <si>
    <t>Debt Service - IEPA Loan L17-6788</t>
  </si>
  <si>
    <t>51-000-49-00-4907</t>
  </si>
  <si>
    <t>LINE OF CREDIT PROCEEDS</t>
  </si>
  <si>
    <t>Debt Service - Line of Credit</t>
  </si>
  <si>
    <t>51-510-87-00-8000</t>
  </si>
  <si>
    <t>51-510-87-00-8050</t>
  </si>
  <si>
    <t>Debt Service - 2026 Bond</t>
  </si>
  <si>
    <t>Rte 126 &amp; Mill Road Intersection Improvements</t>
  </si>
  <si>
    <t>Faxon &amp; Beecher Road Improvements</t>
  </si>
  <si>
    <t>IEPA Loan Proceeds</t>
  </si>
  <si>
    <t xml:space="preserve">Enterprise Funds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</si>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</sst>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0.0%"/>
    <numFmt numFmtId="167" formatCode="_(&quot;$&quot;* #,##0_);_(&quot;$&quot;* \(#,##0\);_(&quot;$&quot;* &quot;-&quot;??_);_(@_)"/>
    <numFmt numFmtId="168" formatCode="_(* #,##0.00_);_(* \(#,##0.00\);_(* &quot;-&quot;_);_(@_)"/>
  </numFmts>
  <fonts count="84">
    <font>
      <sz val="10"/>
      <color indexed="8"/>
      <name val="ARIAL"/>
      <charset val="1"/>
    </font>
    <font>
      <sz val="11"/>
      <color theme="1"/>
      <name val="Calibri"/>
      <family val="2"/>
      <scheme val="minor"/>
    </font>
    <font>
      <sz val="11"/>
      <color theme="1"/>
      <name val="Calibri"/>
      <family val="2"/>
      <scheme val="minor"/>
    </font>
    <font>
      <sz val="10"/>
      <color indexed="8"/>
      <name val="Arial"/>
      <family val="2"/>
    </font>
    <font>
      <sz val="11"/>
      <name val="Times New Roman"/>
      <family val="1"/>
    </font>
    <font>
      <b/>
      <sz val="11"/>
      <name val="Times New Roman"/>
      <family val="1"/>
    </font>
    <font>
      <b/>
      <u/>
      <sz val="9"/>
      <name val="Univers (WN)"/>
    </font>
    <font>
      <sz val="8"/>
      <name val="Univers (WN)"/>
    </font>
    <font>
      <sz val="11"/>
      <color indexed="8"/>
      <name val="Times New Roman"/>
      <family val="1"/>
    </font>
    <font>
      <b/>
      <sz val="11"/>
      <color indexed="8"/>
      <name val="Times New Roman"/>
      <family val="1"/>
    </font>
    <font>
      <b/>
      <sz val="11"/>
      <color indexed="18"/>
      <name val="Times New Roman"/>
      <family val="1"/>
    </font>
    <font>
      <b/>
      <i/>
      <sz val="11"/>
      <color indexed="8"/>
      <name val="Times New Roman"/>
      <family val="1"/>
    </font>
    <font>
      <i/>
      <sz val="11"/>
      <color indexed="8"/>
      <name val="Times New Roman"/>
      <family val="1"/>
    </font>
    <font>
      <sz val="10"/>
      <color indexed="8"/>
      <name val="Arial"/>
      <family val="2"/>
    </font>
    <font>
      <b/>
      <u/>
      <sz val="12"/>
      <color indexed="8"/>
      <name val="Times New Roman"/>
      <family val="1"/>
    </font>
    <font>
      <b/>
      <u/>
      <sz val="11"/>
      <color indexed="8"/>
      <name val="Times New Roman"/>
      <family val="1"/>
    </font>
    <font>
      <b/>
      <sz val="10"/>
      <color indexed="8"/>
      <name val="Arial"/>
      <family val="2"/>
    </font>
    <font>
      <u/>
      <sz val="11"/>
      <color indexed="8"/>
      <name val="Times New Roman"/>
      <family val="1"/>
    </font>
    <font>
      <u val="singleAccounting"/>
      <sz val="11"/>
      <name val="Times New Roman"/>
      <family val="1"/>
    </font>
    <font>
      <u val="singleAccounting"/>
      <sz val="11"/>
      <color indexed="8"/>
      <name val="Times New Roman"/>
      <family val="1"/>
    </font>
    <font>
      <i/>
      <sz val="11"/>
      <name val="Times New Roman"/>
      <family val="1"/>
    </font>
    <font>
      <sz val="10"/>
      <color indexed="8"/>
      <name val="Arial"/>
      <family val="2"/>
    </font>
    <font>
      <b/>
      <sz val="14"/>
      <name val="Times New Roman"/>
      <family val="1"/>
    </font>
    <font>
      <sz val="14"/>
      <name val="Times New Roman"/>
      <family val="1"/>
    </font>
    <font>
      <sz val="8"/>
      <name val="Times New Roman"/>
      <family val="1"/>
    </font>
    <font>
      <b/>
      <u/>
      <sz val="11"/>
      <name val="Times New Roman"/>
      <family val="1"/>
    </font>
    <font>
      <b/>
      <sz val="18"/>
      <name val="Times New Roman"/>
      <family val="1"/>
    </font>
    <font>
      <u/>
      <sz val="11"/>
      <name val="Times New Roman"/>
      <family val="1"/>
    </font>
    <font>
      <sz val="7"/>
      <name val="Univers (WN)"/>
    </font>
    <font>
      <b/>
      <i/>
      <u/>
      <sz val="7"/>
      <name val="Univers (WN)"/>
    </font>
    <font>
      <sz val="10"/>
      <name val="Times New Roman"/>
      <family val="1"/>
    </font>
    <font>
      <b/>
      <u val="singleAccounting"/>
      <sz val="11"/>
      <color indexed="8"/>
      <name val="Times New Roman"/>
      <family val="1"/>
    </font>
    <font>
      <b/>
      <i/>
      <u val="singleAccounting"/>
      <sz val="11"/>
      <color indexed="8"/>
      <name val="Times New Roman"/>
      <family val="1"/>
    </font>
    <font>
      <b/>
      <i/>
      <sz val="11"/>
      <name val="Times New Roman"/>
      <family val="1"/>
    </font>
    <font>
      <i/>
      <u/>
      <sz val="11"/>
      <color indexed="8"/>
      <name val="Times New Roman"/>
      <family val="1"/>
    </font>
    <font>
      <b/>
      <i/>
      <u/>
      <sz val="11"/>
      <color indexed="8"/>
      <name val="Times New Roman"/>
      <family val="1"/>
    </font>
    <font>
      <sz val="10"/>
      <name val="Arial Black"/>
      <family val="2"/>
    </font>
    <font>
      <sz val="14"/>
      <color indexed="8"/>
      <name val="Times New Roman"/>
      <family val="1"/>
    </font>
    <font>
      <b/>
      <u/>
      <sz val="14"/>
      <color indexed="8"/>
      <name val="Times New Roman"/>
      <family val="1"/>
    </font>
    <font>
      <sz val="16"/>
      <color indexed="8"/>
      <name val="Times New Roman"/>
      <family val="1"/>
    </font>
    <font>
      <b/>
      <u/>
      <sz val="16"/>
      <color indexed="8"/>
      <name val="Times New Roman"/>
      <family val="1"/>
    </font>
    <font>
      <i/>
      <u/>
      <sz val="11"/>
      <name val="Times New Roman"/>
      <family val="1"/>
    </font>
    <font>
      <b/>
      <sz val="16"/>
      <color indexed="8"/>
      <name val="Times New Roman"/>
      <family val="1"/>
    </font>
    <font>
      <b/>
      <sz val="9"/>
      <color indexed="8"/>
      <name val="Times New Roman"/>
      <family val="1"/>
    </font>
    <font>
      <b/>
      <sz val="14"/>
      <color indexed="8"/>
      <name val="Times New Roman"/>
      <family val="1"/>
    </font>
    <font>
      <b/>
      <u/>
      <sz val="11"/>
      <color theme="0"/>
      <name val="Times New Roman"/>
      <family val="1"/>
    </font>
    <font>
      <sz val="11"/>
      <color theme="0"/>
      <name val="Times New Roman"/>
      <family val="1"/>
    </font>
    <font>
      <b/>
      <sz val="11"/>
      <color theme="0"/>
      <name val="Times New Roman"/>
      <family val="1"/>
    </font>
    <font>
      <i/>
      <sz val="11"/>
      <color theme="0"/>
      <name val="Times New Roman"/>
      <family val="1"/>
    </font>
    <font>
      <b/>
      <i/>
      <sz val="11"/>
      <color theme="0"/>
      <name val="Times New Roman"/>
      <family val="1"/>
    </font>
    <font>
      <sz val="11"/>
      <color rgb="FFFF0000"/>
      <name val="Times New Roman"/>
      <family val="1"/>
    </font>
    <font>
      <b/>
      <sz val="11"/>
      <color rgb="FFFF0000"/>
      <name val="Times New Roman"/>
      <family val="1"/>
    </font>
    <font>
      <b/>
      <u val="singleAccounting"/>
      <sz val="11"/>
      <color rgb="FFFF0000"/>
      <name val="Times New Roman"/>
      <family val="1"/>
    </font>
    <font>
      <sz val="11"/>
      <color rgb="FF000000"/>
      <name val="Times New Roman"/>
      <family val="1"/>
    </font>
    <font>
      <sz val="28"/>
      <color theme="0"/>
      <name val="Times New Roman"/>
      <family val="1"/>
    </font>
    <font>
      <b/>
      <sz val="12"/>
      <color theme="0"/>
      <name val="Times New Roman"/>
      <family val="1"/>
    </font>
    <font>
      <i/>
      <u/>
      <sz val="9"/>
      <color indexed="8"/>
      <name val="Times New Roman"/>
      <family val="1"/>
    </font>
    <font>
      <sz val="8"/>
      <name val="Arial"/>
      <family val="2"/>
    </font>
    <font>
      <b/>
      <u val="singleAccounting"/>
      <sz val="11"/>
      <name val="Times New Roman"/>
      <family val="1"/>
    </font>
    <font>
      <sz val="11"/>
      <color rgb="FF006100"/>
      <name val="Calibri"/>
      <family val="2"/>
      <scheme val="minor"/>
    </font>
    <font>
      <sz val="11"/>
      <color rgb="FF9C0006"/>
      <name val="Calibri"/>
      <family val="2"/>
      <scheme val="minor"/>
    </font>
    <font>
      <sz val="11"/>
      <color rgb="FF3F3F76"/>
      <name val="Calibri"/>
      <family val="2"/>
      <scheme val="minor"/>
    </font>
    <font>
      <b/>
      <sz val="11"/>
      <color rgb="FFFA7D00"/>
      <name val="Calibri"/>
      <family val="2"/>
      <scheme val="minor"/>
    </font>
    <font>
      <sz val="11"/>
      <color theme="8" tint="-0.499984740745262"/>
      <name val="Arial"/>
      <family val="2"/>
    </font>
    <font>
      <sz val="12"/>
      <name val="Helv"/>
    </font>
    <font>
      <sz val="10"/>
      <name val="Arial"/>
      <family val="2"/>
    </font>
    <font>
      <b/>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0"/>
      <name val="Arial MT"/>
    </font>
  </fonts>
  <fills count="35">
    <fill>
      <patternFill patternType="none"/>
    </fill>
    <fill>
      <patternFill patternType="gray125"/>
    </fill>
    <fill>
      <patternFill patternType="lightGray"/>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CFF0C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03">
    <xf numFmtId="0" fontId="0" fillId="0" borderId="0">
      <alignment vertical="top"/>
    </xf>
    <xf numFmtId="0" fontId="6" fillId="0" borderId="0">
      <alignment horizontal="center"/>
    </xf>
    <xf numFmtId="43" fontId="3" fillId="0" borderId="0" applyFont="0" applyFill="0" applyBorder="0" applyAlignment="0" applyProtection="0"/>
    <xf numFmtId="44" fontId="21" fillId="0" borderId="0" applyFont="0" applyFill="0" applyBorder="0" applyAlignment="0" applyProtection="0"/>
    <xf numFmtId="9" fontId="13" fillId="0" borderId="0" applyFont="0" applyFill="0" applyBorder="0" applyAlignment="0" applyProtection="0"/>
    <xf numFmtId="37" fontId="7" fillId="2" borderId="0"/>
    <xf numFmtId="0" fontId="2" fillId="0" borderId="0"/>
    <xf numFmtId="44" fontId="2" fillId="0" borderId="0" applyFont="0" applyFill="0" applyBorder="0" applyAlignment="0" applyProtection="0"/>
    <xf numFmtId="9" fontId="2" fillId="0" borderId="0" applyFont="0" applyFill="0" applyBorder="0" applyAlignment="0" applyProtection="0"/>
    <xf numFmtId="10" fontId="63" fillId="12" borderId="0"/>
    <xf numFmtId="0" fontId="64" fillId="0" borderId="0"/>
    <xf numFmtId="0" fontId="67"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16" borderId="0" applyNumberFormat="0" applyBorder="0" applyAlignment="0" applyProtection="0"/>
    <xf numFmtId="0" fontId="67" fillId="19" borderId="0" applyNumberFormat="0" applyBorder="0" applyAlignment="0" applyProtection="0"/>
    <xf numFmtId="0" fontId="67" fillId="22" borderId="0" applyNumberFormat="0" applyBorder="0" applyAlignment="0" applyProtection="0"/>
    <xf numFmtId="0" fontId="68" fillId="23"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30" borderId="0" applyNumberFormat="0" applyBorder="0" applyAlignment="0" applyProtection="0"/>
    <xf numFmtId="0" fontId="69" fillId="14" borderId="0" applyNumberFormat="0" applyBorder="0" applyAlignment="0" applyProtection="0"/>
    <xf numFmtId="0" fontId="60" fillId="9" borderId="0" applyNumberFormat="0" applyBorder="0" applyAlignment="0" applyProtection="0"/>
    <xf numFmtId="0" fontId="70" fillId="31" borderId="9" applyNumberFormat="0" applyAlignment="0" applyProtection="0"/>
    <xf numFmtId="0" fontId="62" fillId="11" borderId="8" applyNumberFormat="0" applyAlignment="0" applyProtection="0"/>
    <xf numFmtId="0" fontId="71" fillId="32" borderId="10" applyNumberFormat="0" applyAlignment="0" applyProtection="0"/>
    <xf numFmtId="43" fontId="65"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4" fontId="65" fillId="0" borderId="0" applyFont="0" applyFill="0" applyBorder="0" applyAlignment="0" applyProtection="0"/>
    <xf numFmtId="44" fontId="2" fillId="0" borderId="0" applyFont="0" applyFill="0" applyBorder="0" applyAlignment="0" applyProtection="0"/>
    <xf numFmtId="44" fontId="65" fillId="0" borderId="0" applyFont="0" applyFill="0" applyBorder="0" applyAlignment="0" applyProtection="0"/>
    <xf numFmtId="44" fontId="2" fillId="0" borderId="0" applyFont="0" applyFill="0" applyBorder="0" applyAlignment="0" applyProtection="0"/>
    <xf numFmtId="0" fontId="72" fillId="0" borderId="0" applyNumberFormat="0" applyFill="0" applyBorder="0" applyAlignment="0" applyProtection="0"/>
    <xf numFmtId="0" fontId="73" fillId="15" borderId="0" applyNumberFormat="0" applyBorder="0" applyAlignment="0" applyProtection="0"/>
    <xf numFmtId="0" fontId="59" fillId="8" borderId="0" applyNumberFormat="0" applyBorder="0" applyAlignment="0" applyProtection="0"/>
    <xf numFmtId="0" fontId="74" fillId="0" borderId="11" applyNumberFormat="0" applyFill="0" applyAlignment="0" applyProtection="0"/>
    <xf numFmtId="0" fontId="75" fillId="0" borderId="12" applyNumberFormat="0" applyFill="0" applyAlignment="0" applyProtection="0"/>
    <xf numFmtId="0" fontId="76" fillId="0" borderId="13" applyNumberFormat="0" applyFill="0" applyAlignment="0" applyProtection="0"/>
    <xf numFmtId="0" fontId="76" fillId="0" borderId="0" applyNumberFormat="0" applyFill="0" applyBorder="0" applyAlignment="0" applyProtection="0"/>
    <xf numFmtId="0" fontId="77" fillId="18" borderId="9" applyNumberFormat="0" applyAlignment="0" applyProtection="0"/>
    <xf numFmtId="0" fontId="61" fillId="10" borderId="8" applyNumberFormat="0" applyAlignment="0" applyProtection="0"/>
    <xf numFmtId="0" fontId="78" fillId="0" borderId="14" applyNumberFormat="0" applyFill="0" applyAlignment="0" applyProtection="0"/>
    <xf numFmtId="0" fontId="79" fillId="33" borderId="0" applyNumberFormat="0" applyBorder="0" applyAlignment="0" applyProtection="0"/>
    <xf numFmtId="0" fontId="2" fillId="0" borderId="0"/>
    <xf numFmtId="0" fontId="65" fillId="0" borderId="0"/>
    <xf numFmtId="0" fontId="2" fillId="0" borderId="0"/>
    <xf numFmtId="0" fontId="67" fillId="34" borderId="15" applyNumberFormat="0" applyFont="0" applyAlignment="0" applyProtection="0"/>
    <xf numFmtId="0" fontId="80" fillId="31" borderId="16" applyNumberFormat="0" applyAlignment="0" applyProtection="0"/>
    <xf numFmtId="9" fontId="6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1" fillId="0" borderId="0" applyNumberFormat="0" applyFill="0" applyBorder="0" applyAlignment="0" applyProtection="0"/>
    <xf numFmtId="0" fontId="66" fillId="0" borderId="17" applyNumberFormat="0" applyFill="0" applyAlignment="0" applyProtection="0"/>
    <xf numFmtId="0" fontId="82" fillId="0" borderId="0" applyNumberFormat="0" applyFill="0" applyBorder="0" applyAlignment="0" applyProtection="0"/>
    <xf numFmtId="0" fontId="2" fillId="0" borderId="0"/>
    <xf numFmtId="9" fontId="2" fillId="0" borderId="0" applyFont="0" applyFill="0" applyBorder="0" applyAlignment="0" applyProtection="0"/>
    <xf numFmtId="0" fontId="83" fillId="0" borderId="0"/>
    <xf numFmtId="9" fontId="83" fillId="0" borderId="0" applyFont="0" applyFill="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16" borderId="0" applyNumberFormat="0" applyBorder="0" applyAlignment="0" applyProtection="0"/>
    <xf numFmtId="0" fontId="67" fillId="19" borderId="0" applyNumberFormat="0" applyBorder="0" applyAlignment="0" applyProtection="0"/>
    <xf numFmtId="0" fontId="67" fillId="22" borderId="0" applyNumberFormat="0" applyBorder="0" applyAlignment="0" applyProtection="0"/>
    <xf numFmtId="0" fontId="68" fillId="23"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30" borderId="0" applyNumberFormat="0" applyBorder="0" applyAlignment="0" applyProtection="0"/>
    <xf numFmtId="0" fontId="69" fillId="14" borderId="0" applyNumberFormat="0" applyBorder="0" applyAlignment="0" applyProtection="0"/>
    <xf numFmtId="0" fontId="70" fillId="31" borderId="9" applyNumberFormat="0" applyAlignment="0" applyProtection="0"/>
    <xf numFmtId="0" fontId="71" fillId="32" borderId="10" applyNumberFormat="0" applyAlignment="0" applyProtection="0"/>
    <xf numFmtId="43" fontId="2" fillId="0" borderId="0" applyFont="0" applyFill="0" applyBorder="0" applyAlignment="0" applyProtection="0"/>
    <xf numFmtId="43" fontId="67" fillId="0" borderId="0" applyFont="0" applyFill="0" applyBorder="0" applyAlignment="0" applyProtection="0"/>
    <xf numFmtId="43" fontId="2" fillId="0" borderId="0" applyFont="0" applyFill="0" applyBorder="0" applyAlignment="0" applyProtection="0"/>
    <xf numFmtId="43" fontId="67" fillId="0" borderId="0" applyFont="0" applyFill="0" applyBorder="0" applyAlignment="0" applyProtection="0"/>
    <xf numFmtId="44" fontId="2" fillId="0" borderId="0" applyFont="0" applyFill="0" applyBorder="0" applyAlignment="0" applyProtection="0"/>
    <xf numFmtId="44" fontId="67" fillId="0" borderId="0" applyFont="0" applyFill="0" applyBorder="0" applyAlignment="0" applyProtection="0"/>
    <xf numFmtId="44" fontId="2" fillId="0" borderId="0" applyFont="0" applyFill="0" applyBorder="0" applyAlignment="0" applyProtection="0"/>
    <xf numFmtId="44" fontId="67" fillId="0" borderId="0" applyFont="0" applyFill="0" applyBorder="0" applyAlignment="0" applyProtection="0"/>
    <xf numFmtId="0" fontId="72" fillId="0" borderId="0" applyNumberFormat="0" applyFill="0" applyBorder="0" applyAlignment="0" applyProtection="0"/>
    <xf numFmtId="0" fontId="73" fillId="15" borderId="0" applyNumberFormat="0" applyBorder="0" applyAlignment="0" applyProtection="0"/>
    <xf numFmtId="0" fontId="74" fillId="0" borderId="11" applyNumberFormat="0" applyFill="0" applyAlignment="0" applyProtection="0"/>
    <xf numFmtId="0" fontId="75" fillId="0" borderId="12" applyNumberFormat="0" applyFill="0" applyAlignment="0" applyProtection="0"/>
    <xf numFmtId="0" fontId="76" fillId="0" borderId="13" applyNumberFormat="0" applyFill="0" applyAlignment="0" applyProtection="0"/>
    <xf numFmtId="0" fontId="76" fillId="0" borderId="0" applyNumberFormat="0" applyFill="0" applyBorder="0" applyAlignment="0" applyProtection="0"/>
    <xf numFmtId="0" fontId="77" fillId="18" borderId="9" applyNumberFormat="0" applyAlignment="0" applyProtection="0"/>
    <xf numFmtId="0" fontId="78" fillId="0" borderId="14" applyNumberFormat="0" applyFill="0" applyAlignment="0" applyProtection="0"/>
    <xf numFmtId="0" fontId="79" fillId="33" borderId="0" applyNumberFormat="0" applyBorder="0" applyAlignment="0" applyProtection="0"/>
    <xf numFmtId="0" fontId="2" fillId="0" borderId="0"/>
    <xf numFmtId="0" fontId="2" fillId="0" borderId="0"/>
    <xf numFmtId="0" fontId="67" fillId="34" borderId="15" applyNumberFormat="0" applyFont="0" applyAlignment="0" applyProtection="0"/>
    <xf numFmtId="0" fontId="80" fillId="31" borderId="16" applyNumberFormat="0" applyAlignment="0" applyProtection="0"/>
    <xf numFmtId="9" fontId="2" fillId="0" borderId="0" applyFont="0" applyFill="0" applyBorder="0" applyAlignment="0" applyProtection="0"/>
    <xf numFmtId="9" fontId="67" fillId="0" borderId="0" applyFont="0" applyFill="0" applyBorder="0" applyAlignment="0" applyProtection="0"/>
    <xf numFmtId="9" fontId="2" fillId="0" borderId="0" applyFont="0" applyFill="0" applyBorder="0" applyAlignment="0" applyProtection="0"/>
    <xf numFmtId="9" fontId="67" fillId="0" borderId="0" applyFont="0" applyFill="0" applyBorder="0" applyAlignment="0" applyProtection="0"/>
    <xf numFmtId="0" fontId="81" fillId="0" borderId="0" applyNumberFormat="0" applyFill="0" applyBorder="0" applyAlignment="0" applyProtection="0"/>
    <xf numFmtId="0" fontId="66" fillId="0" borderId="17" applyNumberFormat="0" applyFill="0" applyAlignment="0" applyProtection="0"/>
    <xf numFmtId="0" fontId="82" fillId="0" borderId="0" applyNumberFormat="0" applyFill="0" applyBorder="0" applyAlignment="0" applyProtection="0"/>
    <xf numFmtId="44" fontId="64"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64" fillId="0" borderId="0"/>
    <xf numFmtId="0" fontId="3" fillId="0" borderId="0">
      <alignment vertical="top"/>
    </xf>
    <xf numFmtId="44" fontId="3" fillId="0" borderId="0" applyFont="0" applyFill="0" applyBorder="0" applyAlignment="0" applyProtection="0"/>
    <xf numFmtId="9" fontId="3"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527">
    <xf numFmtId="0" fontId="0" fillId="0" borderId="0" xfId="0">
      <alignment vertical="top"/>
    </xf>
    <xf numFmtId="0" fontId="4" fillId="0" borderId="0" xfId="0" applyFont="1" applyAlignment="1">
      <alignment vertical="center"/>
    </xf>
    <xf numFmtId="164" fontId="4" fillId="0" borderId="0" xfId="2" applyNumberFormat="1" applyFont="1" applyAlignment="1">
      <alignment vertical="center"/>
    </xf>
    <xf numFmtId="164" fontId="5" fillId="0" borderId="0" xfId="2" applyNumberFormat="1" applyFont="1" applyAlignment="1">
      <alignment vertical="center"/>
    </xf>
    <xf numFmtId="0" fontId="4" fillId="0" borderId="0" xfId="0" applyFont="1" applyAlignment="1">
      <alignment horizontal="left" vertical="center"/>
    </xf>
    <xf numFmtId="41" fontId="4" fillId="0" borderId="0" xfId="0" applyNumberFormat="1" applyFont="1" applyAlignment="1">
      <alignment vertical="center"/>
    </xf>
    <xf numFmtId="0" fontId="5" fillId="0" borderId="0" xfId="0" applyFont="1" applyAlignment="1">
      <alignment vertical="center"/>
    </xf>
    <xf numFmtId="164" fontId="18" fillId="0" borderId="0" xfId="2" applyNumberFormat="1" applyFont="1" applyAlignment="1">
      <alignment vertical="center"/>
    </xf>
    <xf numFmtId="0" fontId="20" fillId="0" borderId="0" xfId="0" applyFont="1" applyAlignment="1">
      <alignment vertical="center"/>
    </xf>
    <xf numFmtId="0" fontId="4" fillId="0" borderId="0" xfId="0" applyFont="1" applyAlignment="1"/>
    <xf numFmtId="0" fontId="4" fillId="0" borderId="0" xfId="0" applyFont="1" applyAlignment="1">
      <alignment horizontal="center"/>
    </xf>
    <xf numFmtId="0" fontId="4" fillId="0" borderId="0" xfId="0" applyFont="1" applyAlignment="1">
      <alignment horizontal="left" indent="1"/>
    </xf>
    <xf numFmtId="0" fontId="5" fillId="0" borderId="0" xfId="0" applyFont="1" applyAlignment="1">
      <alignment horizontal="left" indent="1"/>
    </xf>
    <xf numFmtId="0" fontId="5" fillId="0" borderId="0" xfId="1" applyFont="1" applyAlignment="1"/>
    <xf numFmtId="0" fontId="4" fillId="0" borderId="0" xfId="0" applyFont="1" applyAlignment="1">
      <alignment horizontal="left"/>
    </xf>
    <xf numFmtId="164" fontId="4" fillId="0" borderId="0" xfId="2" applyNumberFormat="1" applyFont="1"/>
    <xf numFmtId="164" fontId="4" fillId="0" borderId="0" xfId="2" applyNumberFormat="1" applyFont="1" applyAlignment="1">
      <alignment vertical="center" wrapText="1"/>
    </xf>
    <xf numFmtId="164" fontId="4" fillId="0" borderId="0" xfId="2" applyNumberFormat="1" applyFont="1" applyAlignment="1">
      <alignment horizontal="center"/>
    </xf>
    <xf numFmtId="164" fontId="0" fillId="0" borderId="0" xfId="2" applyNumberFormat="1" applyFont="1" applyAlignment="1">
      <alignment vertical="top"/>
    </xf>
    <xf numFmtId="0" fontId="4" fillId="0" borderId="0" xfId="0" applyFont="1" applyAlignment="1">
      <alignment vertical="center" wrapText="1"/>
    </xf>
    <xf numFmtId="164" fontId="4" fillId="3" borderId="0" xfId="2" applyNumberFormat="1" applyFont="1" applyFill="1" applyAlignment="1">
      <alignment horizontal="center"/>
    </xf>
    <xf numFmtId="0" fontId="5" fillId="0" borderId="0" xfId="0" applyFont="1" applyAlignment="1">
      <alignment horizontal="left"/>
    </xf>
    <xf numFmtId="0" fontId="4" fillId="0" borderId="0" xfId="1" applyFont="1" applyAlignment="1">
      <alignment horizontal="left" indent="1"/>
    </xf>
    <xf numFmtId="0" fontId="22" fillId="0" borderId="0" xfId="0" applyFont="1" applyAlignment="1">
      <alignment horizontal="center" wrapText="1"/>
    </xf>
    <xf numFmtId="0" fontId="4" fillId="0" borderId="0" xfId="0" applyFont="1" applyAlignment="1">
      <alignment horizontal="left" vertical="center" wrapText="1" indent="2"/>
    </xf>
    <xf numFmtId="0" fontId="4" fillId="0" borderId="1" xfId="0" applyFont="1" applyBorder="1" applyAlignment="1">
      <alignment horizontal="center"/>
    </xf>
    <xf numFmtId="0" fontId="4" fillId="0" borderId="2" xfId="0" applyFont="1" applyBorder="1" applyAlignment="1">
      <alignment horizontal="left" indent="1"/>
    </xf>
    <xf numFmtId="0" fontId="4" fillId="0" borderId="0" xfId="0" applyFont="1" applyAlignment="1">
      <alignment horizontal="left" vertical="center" wrapText="1"/>
    </xf>
    <xf numFmtId="0" fontId="0" fillId="0" borderId="0" xfId="0" applyAlignment="1">
      <alignment horizontal="left"/>
    </xf>
    <xf numFmtId="0" fontId="4" fillId="0" borderId="0" xfId="0" applyFont="1" applyAlignment="1">
      <alignment horizontal="left" vertical="center" indent="2"/>
    </xf>
    <xf numFmtId="0" fontId="4" fillId="0" borderId="0" xfId="0" applyFont="1">
      <alignment vertical="top"/>
    </xf>
    <xf numFmtId="0" fontId="0" fillId="0" borderId="0" xfId="0" applyAlignment="1">
      <alignment wrapText="1"/>
    </xf>
    <xf numFmtId="0" fontId="25" fillId="0" borderId="0" xfId="0" applyFont="1" applyAlignment="1">
      <alignment vertical="center"/>
    </xf>
    <xf numFmtId="164" fontId="22" fillId="0" borderId="0" xfId="2" applyNumberFormat="1" applyFont="1" applyAlignment="1">
      <alignment horizontal="center" wrapText="1"/>
    </xf>
    <xf numFmtId="164" fontId="23" fillId="0" borderId="0" xfId="2" applyNumberFormat="1" applyFont="1" applyAlignment="1">
      <alignment horizontal="center" wrapText="1"/>
    </xf>
    <xf numFmtId="164" fontId="4" fillId="0" borderId="0" xfId="2" applyNumberFormat="1" applyFont="1" applyAlignment="1">
      <alignment horizontal="left" vertical="center" wrapText="1" indent="2"/>
    </xf>
    <xf numFmtId="164" fontId="4" fillId="0" borderId="0" xfId="2" applyNumberFormat="1" applyFont="1" applyAlignment="1">
      <alignment horizontal="left" vertical="center" wrapText="1"/>
    </xf>
    <xf numFmtId="164" fontId="0" fillId="0" borderId="0" xfId="2" applyNumberFormat="1" applyFont="1" applyAlignment="1">
      <alignment horizontal="left"/>
    </xf>
    <xf numFmtId="164" fontId="4" fillId="0" borderId="0" xfId="2" applyNumberFormat="1" applyFont="1" applyAlignment="1">
      <alignment horizontal="left" vertical="center" indent="2"/>
    </xf>
    <xf numFmtId="164" fontId="24" fillId="0" borderId="0" xfId="2" applyNumberFormat="1" applyFont="1" applyAlignment="1">
      <alignment horizontal="left" vertical="center" indent="2"/>
    </xf>
    <xf numFmtId="164" fontId="4" fillId="0" borderId="0" xfId="2" applyNumberFormat="1" applyFont="1" applyAlignment="1">
      <alignment vertical="top"/>
    </xf>
    <xf numFmtId="164" fontId="0" fillId="0" borderId="0" xfId="2" applyNumberFormat="1" applyFont="1" applyAlignment="1">
      <alignment wrapText="1"/>
    </xf>
    <xf numFmtId="0" fontId="23"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27" fillId="0" borderId="0" xfId="0" applyFont="1" applyAlignment="1">
      <alignment vertical="center"/>
    </xf>
    <xf numFmtId="0" fontId="5" fillId="0" borderId="3" xfId="0" applyFont="1" applyBorder="1" applyAlignment="1">
      <alignment vertical="center"/>
    </xf>
    <xf numFmtId="37" fontId="4" fillId="0" borderId="0" xfId="0" applyNumberFormat="1" applyFont="1" applyAlignment="1">
      <alignment vertical="center"/>
    </xf>
    <xf numFmtId="167" fontId="4" fillId="0" borderId="0" xfId="3" applyNumberFormat="1" applyFont="1" applyAlignment="1">
      <alignment vertical="center"/>
    </xf>
    <xf numFmtId="37" fontId="4" fillId="0" borderId="1" xfId="5" applyFont="1" applyFill="1" applyBorder="1" applyAlignment="1">
      <alignment horizontal="center" vertical="center"/>
    </xf>
    <xf numFmtId="37" fontId="4" fillId="0" borderId="0" xfId="5" applyFont="1" applyFill="1" applyAlignment="1">
      <alignment horizontal="center" vertical="center"/>
    </xf>
    <xf numFmtId="164" fontId="4" fillId="0" borderId="0" xfId="2" applyNumberFormat="1" applyFont="1" applyAlignment="1">
      <alignment horizontal="center" vertical="center"/>
    </xf>
    <xf numFmtId="10" fontId="4" fillId="0" borderId="0" xfId="4" applyNumberFormat="1" applyFont="1" applyAlignment="1">
      <alignment vertical="center"/>
    </xf>
    <xf numFmtId="14" fontId="4" fillId="0" borderId="0" xfId="0" applyNumberFormat="1" applyFont="1" applyAlignment="1">
      <alignment horizontal="center"/>
    </xf>
    <xf numFmtId="37" fontId="4" fillId="0" borderId="1" xfId="5" applyFont="1" applyFill="1" applyBorder="1" applyAlignment="1">
      <alignment horizontal="center"/>
    </xf>
    <xf numFmtId="37" fontId="4" fillId="0" borderId="0" xfId="5" applyFont="1" applyFill="1" applyAlignment="1">
      <alignment horizontal="center"/>
    </xf>
    <xf numFmtId="164" fontId="20" fillId="0" borderId="0" xfId="2" applyNumberFormat="1" applyFont="1" applyAlignment="1">
      <alignment vertical="center"/>
    </xf>
    <xf numFmtId="0" fontId="5" fillId="4" borderId="3" xfId="0" applyFont="1" applyFill="1" applyBorder="1" applyAlignment="1">
      <alignment vertical="center"/>
    </xf>
    <xf numFmtId="41" fontId="5" fillId="4" borderId="3" xfId="0" applyNumberFormat="1" applyFont="1" applyFill="1" applyBorder="1" applyAlignment="1">
      <alignment vertical="center"/>
    </xf>
    <xf numFmtId="37" fontId="4" fillId="0" borderId="0" xfId="0" applyNumberFormat="1" applyFont="1" applyAlignment="1"/>
    <xf numFmtId="0" fontId="28" fillId="0" borderId="0" xfId="0" applyFont="1" applyAlignment="1"/>
    <xf numFmtId="0" fontId="29" fillId="0" borderId="0" xfId="0" applyFont="1" applyAlignment="1"/>
    <xf numFmtId="0" fontId="22" fillId="0" borderId="0" xfId="0" applyFont="1" applyAlignment="1">
      <alignment horizontal="center"/>
    </xf>
    <xf numFmtId="0" fontId="27" fillId="0" borderId="0" xfId="0" applyFont="1" applyAlignment="1">
      <alignment horizontal="left"/>
    </xf>
    <xf numFmtId="164" fontId="4" fillId="0" borderId="2" xfId="2" applyNumberFormat="1" applyFont="1" applyBorder="1" applyAlignment="1">
      <alignment vertical="center"/>
    </xf>
    <xf numFmtId="0" fontId="30" fillId="0" borderId="0" xfId="0" applyFont="1" applyAlignment="1">
      <alignment horizontal="center"/>
    </xf>
    <xf numFmtId="0" fontId="30" fillId="0" borderId="0" xfId="0" applyFont="1" applyAlignment="1">
      <alignment vertical="center"/>
    </xf>
    <xf numFmtId="0" fontId="5" fillId="0" borderId="0" xfId="0" applyFont="1" applyAlignment="1"/>
    <xf numFmtId="0" fontId="5" fillId="0" borderId="4" xfId="0" applyFont="1" applyBorder="1" applyAlignment="1">
      <alignment horizontal="left" indent="1"/>
    </xf>
    <xf numFmtId="0" fontId="16" fillId="0" borderId="0" xfId="0" applyFont="1">
      <alignment vertical="top"/>
    </xf>
    <xf numFmtId="0" fontId="5" fillId="0" borderId="3" xfId="0" applyFont="1" applyBorder="1" applyAlignment="1">
      <alignment horizontal="left" indent="1"/>
    </xf>
    <xf numFmtId="0" fontId="5" fillId="0" borderId="3" xfId="0" applyFont="1" applyBorder="1" applyAlignment="1">
      <alignment horizontal="left" indent="1" shrinkToFit="1"/>
    </xf>
    <xf numFmtId="0" fontId="36" fillId="0" borderId="0" xfId="0" applyFont="1" applyAlignment="1"/>
    <xf numFmtId="0" fontId="36" fillId="0" borderId="0" xfId="0" applyFont="1" applyAlignment="1">
      <alignment horizontal="center"/>
    </xf>
    <xf numFmtId="37" fontId="20" fillId="0" borderId="0" xfId="0" applyNumberFormat="1" applyFont="1" applyAlignment="1">
      <alignment vertical="center"/>
    </xf>
    <xf numFmtId="164" fontId="5" fillId="0" borderId="0" xfId="2" applyNumberFormat="1" applyFont="1"/>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1" applyFont="1" applyAlignment="1">
      <alignment vertical="center"/>
    </xf>
    <xf numFmtId="10" fontId="20" fillId="0" borderId="0" xfId="4" applyNumberFormat="1" applyFont="1" applyAlignment="1">
      <alignment vertical="center"/>
    </xf>
    <xf numFmtId="0" fontId="4" fillId="0" borderId="2" xfId="1" applyFont="1" applyBorder="1" applyAlignment="1">
      <alignment vertical="center"/>
    </xf>
    <xf numFmtId="0" fontId="20" fillId="0" borderId="0" xfId="1" applyFont="1" applyAlignment="1">
      <alignment vertical="center"/>
    </xf>
    <xf numFmtId="166" fontId="4" fillId="0" borderId="0" xfId="4" applyNumberFormat="1" applyFont="1" applyAlignment="1">
      <alignment vertical="center"/>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9" fillId="0" borderId="0" xfId="0" applyFont="1" applyAlignment="1" applyProtection="1">
      <alignment horizontal="left" vertical="center" wrapText="1"/>
      <protection locked="0"/>
    </xf>
    <xf numFmtId="0" fontId="8" fillId="0" borderId="0" xfId="0" applyFont="1" applyAlignment="1">
      <alignment vertical="center"/>
    </xf>
    <xf numFmtId="1" fontId="9" fillId="0" borderId="0" xfId="0" applyNumberFormat="1" applyFont="1" applyAlignment="1">
      <alignment horizontal="center" vertical="center"/>
    </xf>
    <xf numFmtId="0" fontId="35" fillId="0" borderId="0" xfId="0" applyFont="1" applyAlignment="1">
      <alignment vertical="center"/>
    </xf>
    <xf numFmtId="10" fontId="12" fillId="0" borderId="0" xfId="4" applyNumberFormat="1" applyFont="1" applyAlignment="1">
      <alignment vertical="center"/>
    </xf>
    <xf numFmtId="0" fontId="8" fillId="0" borderId="0" xfId="0" applyFont="1" applyAlignment="1">
      <alignment horizontal="left" vertical="center"/>
    </xf>
    <xf numFmtId="0" fontId="4" fillId="0" borderId="0" xfId="0" applyFont="1" applyAlignment="1">
      <alignment vertical="center" readingOrder="1"/>
    </xf>
    <xf numFmtId="0" fontId="9" fillId="0" borderId="0" xfId="0" applyFont="1" applyAlignment="1">
      <alignment vertical="center"/>
    </xf>
    <xf numFmtId="164" fontId="9" fillId="0" borderId="0" xfId="2" applyNumberFormat="1" applyFont="1" applyAlignment="1">
      <alignment vertical="center"/>
    </xf>
    <xf numFmtId="10" fontId="9" fillId="0" borderId="0" xfId="4" applyNumberFormat="1" applyFont="1" applyAlignment="1">
      <alignment vertical="center"/>
    </xf>
    <xf numFmtId="0" fontId="14" fillId="0" borderId="0" xfId="0" applyFont="1" applyAlignment="1">
      <alignment vertical="center"/>
    </xf>
    <xf numFmtId="0" fontId="17" fillId="0" borderId="0" xfId="0" applyFont="1" applyAlignment="1">
      <alignment horizontal="left" vertical="center"/>
    </xf>
    <xf numFmtId="10" fontId="8" fillId="0" borderId="0" xfId="4" applyNumberFormat="1" applyFont="1" applyAlignment="1">
      <alignment vertical="center"/>
    </xf>
    <xf numFmtId="0" fontId="11" fillId="0" borderId="0" xfId="0" applyFont="1" applyAlignment="1">
      <alignment horizontal="left" vertical="center"/>
    </xf>
    <xf numFmtId="0" fontId="10"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vertical="center"/>
    </xf>
    <xf numFmtId="0" fontId="8" fillId="6" borderId="0" xfId="0" applyFont="1" applyFill="1" applyAlignment="1">
      <alignment vertical="center"/>
    </xf>
    <xf numFmtId="0" fontId="12" fillId="0" borderId="0" xfId="0" applyFont="1" applyAlignment="1">
      <alignment horizontal="center" vertical="center"/>
    </xf>
    <xf numFmtId="0" fontId="8" fillId="0" borderId="0" xfId="0" applyFont="1" applyAlignment="1">
      <alignment horizontal="center" vertical="center"/>
    </xf>
    <xf numFmtId="0" fontId="34" fillId="0" borderId="0" xfId="0" applyFont="1" applyAlignment="1">
      <alignment vertical="center"/>
    </xf>
    <xf numFmtId="164" fontId="8" fillId="0" borderId="0" xfId="2" applyNumberFormat="1" applyFont="1" applyAlignment="1">
      <alignment vertical="center"/>
    </xf>
    <xf numFmtId="0" fontId="46" fillId="6" borderId="0" xfId="0" applyFont="1" applyFill="1" applyAlignment="1">
      <alignment vertical="center"/>
    </xf>
    <xf numFmtId="0" fontId="46" fillId="0" borderId="0" xfId="0" applyFont="1" applyAlignment="1">
      <alignment vertical="center"/>
    </xf>
    <xf numFmtId="0" fontId="47" fillId="0" borderId="0" xfId="0" applyFont="1" applyAlignment="1">
      <alignment vertical="center"/>
    </xf>
    <xf numFmtId="0" fontId="33"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4" fillId="0" borderId="0" xfId="0" applyFont="1" applyAlignment="1" applyProtection="1">
      <alignment vertical="center"/>
      <protection locked="0"/>
    </xf>
    <xf numFmtId="0" fontId="8" fillId="6" borderId="0" xfId="0" applyFont="1" applyFill="1" applyAlignment="1" applyProtection="1">
      <alignment vertical="center"/>
      <protection locked="0"/>
    </xf>
    <xf numFmtId="0" fontId="50" fillId="0" borderId="0" xfId="0" applyFont="1" applyAlignment="1">
      <alignment horizontal="left" vertical="center" indent="1"/>
    </xf>
    <xf numFmtId="0" fontId="46" fillId="0" borderId="0" xfId="0" applyFont="1" applyAlignment="1" applyProtection="1">
      <alignment vertical="center"/>
      <protection locked="0"/>
    </xf>
    <xf numFmtId="0" fontId="5" fillId="0" borderId="0" xfId="0" applyFont="1" applyAlignment="1">
      <alignment horizontal="right" vertical="center"/>
    </xf>
    <xf numFmtId="0" fontId="4" fillId="6" borderId="0" xfId="0" applyFont="1" applyFill="1" applyAlignment="1">
      <alignment vertical="center"/>
    </xf>
    <xf numFmtId="0" fontId="27" fillId="0" borderId="0" xfId="0" applyFont="1" applyAlignment="1">
      <alignment horizontal="left" vertical="center"/>
    </xf>
    <xf numFmtId="0" fontId="4" fillId="0" borderId="0" xfId="1" applyFont="1" applyAlignment="1">
      <alignment horizontal="left" vertical="center" indent="1"/>
    </xf>
    <xf numFmtId="0" fontId="4" fillId="0" borderId="0" xfId="0" applyFont="1" applyAlignment="1">
      <alignment horizontal="left" vertical="center" indent="1"/>
    </xf>
    <xf numFmtId="0" fontId="47" fillId="0" borderId="0" xfId="0" applyFont="1" applyAlignment="1">
      <alignment horizontal="center" vertical="center"/>
    </xf>
    <xf numFmtId="0" fontId="8" fillId="0" borderId="0" xfId="0" applyFont="1" applyAlignment="1">
      <alignment vertical="center" wrapText="1"/>
    </xf>
    <xf numFmtId="0" fontId="11" fillId="0" borderId="0" xfId="0" applyFont="1" applyAlignment="1">
      <alignment vertical="center"/>
    </xf>
    <xf numFmtId="164" fontId="8" fillId="0" borderId="0" xfId="2" applyNumberFormat="1"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right" vertical="center"/>
    </xf>
    <xf numFmtId="0" fontId="11" fillId="0" borderId="0" xfId="0" applyFont="1" applyAlignment="1">
      <alignment horizontal="right" vertical="center"/>
    </xf>
    <xf numFmtId="0" fontId="47" fillId="0" borderId="0" xfId="0" applyFont="1" applyAlignment="1" applyProtection="1">
      <alignment vertical="center"/>
      <protection locked="0"/>
    </xf>
    <xf numFmtId="0" fontId="8" fillId="5" borderId="0" xfId="0" applyFont="1" applyFill="1" applyAlignment="1">
      <alignment vertical="center"/>
    </xf>
    <xf numFmtId="9" fontId="9" fillId="0" borderId="0" xfId="4" applyFont="1" applyAlignment="1">
      <alignment vertical="center"/>
    </xf>
    <xf numFmtId="9" fontId="9" fillId="5" borderId="0" xfId="4" applyFont="1" applyFill="1" applyAlignment="1">
      <alignment vertical="center"/>
    </xf>
    <xf numFmtId="10" fontId="20" fillId="5" borderId="0" xfId="4" applyNumberFormat="1" applyFont="1" applyFill="1" applyAlignment="1">
      <alignment vertical="center"/>
    </xf>
    <xf numFmtId="0" fontId="33" fillId="5" borderId="0" xfId="0" applyFont="1" applyFill="1" applyAlignment="1">
      <alignment horizontal="left" vertical="center"/>
    </xf>
    <xf numFmtId="0" fontId="55" fillId="0" borderId="0" xfId="0" applyFont="1" applyAlignment="1">
      <alignment horizontal="center" vertical="center"/>
    </xf>
    <xf numFmtId="0" fontId="49" fillId="0" borderId="0" xfId="0" applyFont="1" applyAlignment="1" applyProtection="1">
      <alignment horizontal="center" vertical="center"/>
      <protection locked="0"/>
    </xf>
    <xf numFmtId="0" fontId="11" fillId="0" borderId="0" xfId="0" applyFont="1" applyAlignment="1">
      <alignment horizontal="center" vertical="center"/>
    </xf>
    <xf numFmtId="164" fontId="9" fillId="0" borderId="0" xfId="2" applyNumberFormat="1" applyFont="1" applyFill="1" applyAlignment="1">
      <alignment vertical="center"/>
    </xf>
    <xf numFmtId="41" fontId="4" fillId="5" borderId="0" xfId="2" applyNumberFormat="1" applyFont="1" applyFill="1" applyBorder="1" applyAlignment="1" applyProtection="1">
      <alignment vertical="center"/>
      <protection locked="0"/>
    </xf>
    <xf numFmtId="41" fontId="4" fillId="5" borderId="0" xfId="0" applyNumberFormat="1" applyFont="1" applyFill="1" applyAlignment="1" applyProtection="1">
      <alignment vertical="center"/>
      <protection locked="0"/>
    </xf>
    <xf numFmtId="41" fontId="4" fillId="5" borderId="0" xfId="2" applyNumberFormat="1" applyFont="1" applyFill="1" applyBorder="1" applyAlignment="1">
      <alignment vertical="center"/>
    </xf>
    <xf numFmtId="41" fontId="18" fillId="5" borderId="0" xfId="2" applyNumberFormat="1" applyFont="1" applyFill="1" applyBorder="1" applyAlignment="1" applyProtection="1">
      <alignment vertical="center"/>
      <protection locked="0"/>
    </xf>
    <xf numFmtId="41" fontId="8" fillId="5" borderId="0" xfId="0" applyNumberFormat="1" applyFont="1" applyFill="1" applyAlignment="1" applyProtection="1">
      <alignment vertical="center"/>
      <protection locked="0"/>
    </xf>
    <xf numFmtId="41" fontId="9" fillId="5" borderId="0" xfId="0" applyNumberFormat="1" applyFont="1" applyFill="1" applyAlignment="1">
      <alignment vertical="center"/>
    </xf>
    <xf numFmtId="41" fontId="18" fillId="5" borderId="0" xfId="0" applyNumberFormat="1" applyFont="1" applyFill="1" applyAlignment="1" applyProtection="1">
      <alignment vertical="center"/>
      <protection locked="0"/>
    </xf>
    <xf numFmtId="41" fontId="5" fillId="5" borderId="0" xfId="0" applyNumberFormat="1" applyFont="1" applyFill="1" applyAlignment="1">
      <alignment vertical="center"/>
    </xf>
    <xf numFmtId="41" fontId="4" fillId="5" borderId="0" xfId="2" applyNumberFormat="1" applyFont="1" applyFill="1" applyBorder="1" applyAlignment="1" applyProtection="1">
      <alignment horizontal="right" vertical="center"/>
      <protection locked="0"/>
    </xf>
    <xf numFmtId="41" fontId="5" fillId="5" borderId="0" xfId="2" applyNumberFormat="1" applyFont="1" applyFill="1" applyBorder="1" applyAlignment="1">
      <alignment vertical="center"/>
    </xf>
    <xf numFmtId="41" fontId="8" fillId="5" borderId="0" xfId="2" applyNumberFormat="1" applyFont="1" applyFill="1" applyBorder="1" applyAlignment="1" applyProtection="1">
      <alignment vertical="center"/>
      <protection locked="0"/>
    </xf>
    <xf numFmtId="41" fontId="8" fillId="5" borderId="0" xfId="2" applyNumberFormat="1" applyFont="1" applyFill="1" applyBorder="1" applyAlignment="1" applyProtection="1">
      <alignment horizontal="right" vertical="center"/>
      <protection locked="0"/>
    </xf>
    <xf numFmtId="41" fontId="5" fillId="5" borderId="0" xfId="2" applyNumberFormat="1" applyFont="1" applyFill="1" applyBorder="1" applyAlignment="1" applyProtection="1">
      <alignment horizontal="right" vertical="center"/>
      <protection locked="0"/>
    </xf>
    <xf numFmtId="41" fontId="9" fillId="5" borderId="0" xfId="2" applyNumberFormat="1" applyFont="1" applyFill="1" applyBorder="1" applyAlignment="1">
      <alignment vertical="center"/>
    </xf>
    <xf numFmtId="10" fontId="12" fillId="5" borderId="0" xfId="4" applyNumberFormat="1" applyFont="1" applyFill="1" applyBorder="1" applyAlignment="1">
      <alignment vertical="center"/>
    </xf>
    <xf numFmtId="168" fontId="12" fillId="5" borderId="0" xfId="4" applyNumberFormat="1" applyFont="1" applyFill="1" applyBorder="1" applyAlignment="1" applyProtection="1">
      <alignment vertical="center"/>
      <protection locked="0"/>
    </xf>
    <xf numFmtId="41" fontId="46" fillId="5" borderId="0" xfId="2" applyNumberFormat="1" applyFont="1" applyFill="1" applyBorder="1" applyAlignment="1" applyProtection="1">
      <alignment vertical="center"/>
      <protection locked="0"/>
    </xf>
    <xf numFmtId="168" fontId="8" fillId="5" borderId="0" xfId="0" applyNumberFormat="1" applyFont="1" applyFill="1" applyAlignment="1" applyProtection="1">
      <alignment vertical="center"/>
      <protection locked="0"/>
    </xf>
    <xf numFmtId="41" fontId="8" fillId="5" borderId="0" xfId="0" applyNumberFormat="1" applyFont="1" applyFill="1" applyAlignment="1">
      <alignment vertical="center"/>
    </xf>
    <xf numFmtId="41" fontId="4" fillId="5" borderId="0" xfId="2" applyNumberFormat="1" applyFont="1" applyFill="1" applyBorder="1" applyAlignment="1">
      <alignment horizontal="right" vertical="center"/>
    </xf>
    <xf numFmtId="41" fontId="9" fillId="5" borderId="0" xfId="2" applyNumberFormat="1" applyFont="1" applyFill="1" applyBorder="1" applyAlignment="1" applyProtection="1">
      <alignment vertical="center"/>
      <protection locked="0"/>
    </xf>
    <xf numFmtId="41" fontId="8" fillId="5" borderId="0" xfId="2" applyNumberFormat="1" applyFont="1" applyFill="1" applyBorder="1" applyAlignment="1">
      <alignment vertical="center"/>
    </xf>
    <xf numFmtId="41" fontId="47" fillId="5" borderId="0" xfId="2" applyNumberFormat="1" applyFont="1" applyFill="1" applyBorder="1" applyAlignment="1">
      <alignment vertical="center"/>
    </xf>
    <xf numFmtId="41" fontId="32" fillId="5" borderId="0" xfId="2" applyNumberFormat="1" applyFont="1" applyFill="1" applyBorder="1" applyAlignment="1">
      <alignment vertical="center"/>
    </xf>
    <xf numFmtId="168" fontId="9" fillId="5" borderId="0" xfId="2" applyNumberFormat="1" applyFont="1" applyFill="1" applyBorder="1" applyAlignment="1" applyProtection="1">
      <alignment vertical="center"/>
      <protection locked="0"/>
    </xf>
    <xf numFmtId="10" fontId="46" fillId="0" borderId="0" xfId="4" applyNumberFormat="1" applyFont="1" applyBorder="1" applyAlignment="1" applyProtection="1">
      <alignment vertical="center"/>
      <protection locked="0"/>
    </xf>
    <xf numFmtId="10" fontId="11" fillId="5" borderId="0" xfId="4" applyNumberFormat="1" applyFont="1" applyFill="1" applyBorder="1" applyAlignment="1">
      <alignment vertical="center"/>
    </xf>
    <xf numFmtId="41" fontId="46" fillId="6" borderId="0" xfId="0" applyNumberFormat="1" applyFont="1" applyFill="1" applyAlignment="1">
      <alignment vertical="center"/>
    </xf>
    <xf numFmtId="41" fontId="19" fillId="5" borderId="0" xfId="2" applyNumberFormat="1" applyFont="1" applyFill="1" applyBorder="1" applyAlignment="1">
      <alignment vertical="center"/>
    </xf>
    <xf numFmtId="41" fontId="46" fillId="6" borderId="0" xfId="2" applyNumberFormat="1" applyFont="1" applyFill="1" applyBorder="1" applyAlignment="1">
      <alignment vertical="center"/>
    </xf>
    <xf numFmtId="41" fontId="8" fillId="0" borderId="0" xfId="2" applyNumberFormat="1" applyFont="1" applyBorder="1" applyAlignment="1" applyProtection="1">
      <alignment horizontal="right" vertical="center"/>
      <protection locked="0"/>
    </xf>
    <xf numFmtId="41" fontId="4" fillId="0" borderId="0" xfId="2" applyNumberFormat="1" applyFont="1" applyBorder="1" applyAlignment="1" applyProtection="1">
      <alignment vertical="center"/>
      <protection locked="0"/>
    </xf>
    <xf numFmtId="0" fontId="8" fillId="5" borderId="0" xfId="0" applyFont="1" applyFill="1" applyAlignment="1" applyProtection="1">
      <alignment vertical="center"/>
      <protection locked="0"/>
    </xf>
    <xf numFmtId="0" fontId="8" fillId="0" borderId="0" xfId="0" applyFont="1" applyAlignment="1" applyProtection="1">
      <alignment horizontal="center" vertical="center"/>
      <protection locked="0"/>
    </xf>
    <xf numFmtId="0" fontId="9" fillId="0" borderId="0" xfId="0" applyFont="1" applyAlignment="1">
      <alignment horizontal="center" vertical="center" wrapText="1"/>
    </xf>
    <xf numFmtId="0" fontId="9" fillId="0" borderId="0" xfId="0" applyFont="1" applyAlignment="1" applyProtection="1">
      <alignment horizontal="center" vertical="center" wrapText="1"/>
      <protection locked="0"/>
    </xf>
    <xf numFmtId="0" fontId="9" fillId="5" borderId="0" xfId="0" applyFont="1" applyFill="1" applyAlignment="1" applyProtection="1">
      <alignment horizontal="center" vertical="center" wrapText="1"/>
      <protection locked="0"/>
    </xf>
    <xf numFmtId="10" fontId="8" fillId="0" borderId="0" xfId="4" applyNumberFormat="1" applyFont="1" applyBorder="1" applyAlignment="1" applyProtection="1">
      <alignment vertical="center"/>
      <protection locked="0"/>
    </xf>
    <xf numFmtId="43" fontId="8" fillId="0" borderId="0" xfId="0" applyNumberFormat="1" applyFont="1" applyAlignment="1" applyProtection="1">
      <alignment vertical="center"/>
      <protection locked="0"/>
    </xf>
    <xf numFmtId="41" fontId="8" fillId="0" borderId="0" xfId="0" applyNumberFormat="1" applyFont="1" applyAlignment="1" applyProtection="1">
      <alignment vertical="center"/>
      <protection locked="0"/>
    </xf>
    <xf numFmtId="41" fontId="4" fillId="0" borderId="0" xfId="2" applyNumberFormat="1" applyFont="1" applyBorder="1" applyAlignment="1">
      <alignment vertical="center"/>
    </xf>
    <xf numFmtId="41" fontId="4" fillId="0" borderId="0" xfId="2" applyNumberFormat="1" applyFont="1" applyFill="1" applyBorder="1" applyAlignment="1">
      <alignment vertical="center"/>
    </xf>
    <xf numFmtId="41" fontId="4" fillId="0" borderId="0" xfId="0" applyNumberFormat="1" applyFont="1" applyAlignment="1" applyProtection="1">
      <alignment vertical="center"/>
      <protection locked="0"/>
    </xf>
    <xf numFmtId="41" fontId="18" fillId="0" borderId="0" xfId="2" applyNumberFormat="1" applyFont="1" applyBorder="1" applyAlignment="1">
      <alignment vertical="center"/>
    </xf>
    <xf numFmtId="41" fontId="18" fillId="0" borderId="0" xfId="2" applyNumberFormat="1" applyFont="1" applyBorder="1" applyAlignment="1" applyProtection="1">
      <alignment vertical="center"/>
      <protection locked="0"/>
    </xf>
    <xf numFmtId="41" fontId="8" fillId="0" borderId="0" xfId="0" applyNumberFormat="1" applyFont="1" applyAlignment="1">
      <alignment vertical="center"/>
    </xf>
    <xf numFmtId="41" fontId="9" fillId="0" borderId="0" xfId="0" applyNumberFormat="1" applyFont="1" applyAlignment="1">
      <alignment vertical="center"/>
    </xf>
    <xf numFmtId="41" fontId="18" fillId="0" borderId="0" xfId="0" applyNumberFormat="1" applyFont="1" applyAlignment="1">
      <alignment vertical="center"/>
    </xf>
    <xf numFmtId="41" fontId="18" fillId="0" borderId="0" xfId="0" applyNumberFormat="1" applyFont="1" applyAlignment="1" applyProtection="1">
      <alignment vertical="center"/>
      <protection locked="0"/>
    </xf>
    <xf numFmtId="41" fontId="5" fillId="0" borderId="0" xfId="2" applyNumberFormat="1" applyFont="1" applyBorder="1" applyAlignment="1">
      <alignment vertical="center"/>
    </xf>
    <xf numFmtId="41" fontId="5" fillId="0" borderId="0" xfId="0" applyNumberFormat="1" applyFont="1" applyAlignment="1">
      <alignment vertical="center"/>
    </xf>
    <xf numFmtId="41" fontId="4" fillId="0" borderId="0" xfId="2" applyNumberFormat="1" applyFont="1" applyBorder="1" applyAlignment="1" applyProtection="1">
      <alignment horizontal="right" vertical="center"/>
      <protection locked="0"/>
    </xf>
    <xf numFmtId="41" fontId="5" fillId="0" borderId="0" xfId="2" applyNumberFormat="1" applyFont="1" applyBorder="1" applyAlignment="1">
      <alignment horizontal="right" vertical="center"/>
    </xf>
    <xf numFmtId="41" fontId="8" fillId="0" borderId="0" xfId="2" applyNumberFormat="1" applyFont="1" applyBorder="1" applyAlignment="1">
      <alignment vertical="center"/>
    </xf>
    <xf numFmtId="41" fontId="8" fillId="0" borderId="0" xfId="2" applyNumberFormat="1" applyFont="1" applyBorder="1" applyAlignment="1" applyProtection="1">
      <alignment vertical="center"/>
      <protection locked="0"/>
    </xf>
    <xf numFmtId="41" fontId="8" fillId="0" borderId="0" xfId="2" applyNumberFormat="1" applyFont="1" applyBorder="1" applyAlignment="1">
      <alignment horizontal="right" vertical="center"/>
    </xf>
    <xf numFmtId="41" fontId="5" fillId="0" borderId="0" xfId="2" applyNumberFormat="1" applyFont="1" applyBorder="1" applyAlignment="1" applyProtection="1">
      <alignment horizontal="right" vertical="center"/>
      <protection locked="0"/>
    </xf>
    <xf numFmtId="41" fontId="4" fillId="0" borderId="0" xfId="2" applyNumberFormat="1" applyFont="1" applyFill="1" applyBorder="1" applyAlignment="1" applyProtection="1">
      <alignment vertical="center"/>
      <protection locked="0"/>
    </xf>
    <xf numFmtId="164" fontId="9" fillId="0" borderId="0" xfId="2" applyNumberFormat="1" applyFont="1" applyBorder="1" applyAlignment="1">
      <alignment vertical="center"/>
    </xf>
    <xf numFmtId="41" fontId="9" fillId="0" borderId="0" xfId="2" applyNumberFormat="1" applyFont="1" applyBorder="1" applyAlignment="1">
      <alignment vertical="center"/>
    </xf>
    <xf numFmtId="10" fontId="12" fillId="0" borderId="0" xfId="4" applyNumberFormat="1" applyFont="1" applyBorder="1" applyAlignment="1">
      <alignment vertical="center"/>
    </xf>
    <xf numFmtId="10" fontId="9" fillId="0" borderId="0" xfId="4" applyNumberFormat="1" applyFont="1" applyBorder="1" applyAlignment="1">
      <alignment vertical="center"/>
    </xf>
    <xf numFmtId="168" fontId="12" fillId="0" borderId="0" xfId="4" applyNumberFormat="1" applyFont="1" applyBorder="1" applyAlignment="1">
      <alignment vertical="center"/>
    </xf>
    <xf numFmtId="168" fontId="12" fillId="0" borderId="0" xfId="4" applyNumberFormat="1" applyFont="1" applyBorder="1" applyAlignment="1" applyProtection="1">
      <alignment vertical="center"/>
      <protection locked="0"/>
    </xf>
    <xf numFmtId="10" fontId="47" fillId="6" borderId="0" xfId="4" applyNumberFormat="1" applyFont="1" applyFill="1" applyBorder="1" applyAlignment="1">
      <alignment vertical="center"/>
    </xf>
    <xf numFmtId="41" fontId="46" fillId="0" borderId="0" xfId="2" applyNumberFormat="1" applyFont="1" applyBorder="1" applyAlignment="1" applyProtection="1">
      <alignment vertical="center"/>
      <protection locked="0"/>
    </xf>
    <xf numFmtId="168" fontId="47" fillId="0" borderId="0" xfId="2" applyNumberFormat="1" applyFont="1" applyFill="1" applyBorder="1" applyAlignment="1">
      <alignment vertical="center"/>
    </xf>
    <xf numFmtId="168" fontId="47" fillId="0" borderId="0" xfId="2" applyNumberFormat="1" applyFont="1" applyBorder="1" applyAlignment="1">
      <alignment vertical="center"/>
    </xf>
    <xf numFmtId="168" fontId="9" fillId="0" borderId="0" xfId="0" applyNumberFormat="1" applyFont="1" applyAlignment="1">
      <alignment vertical="center"/>
    </xf>
    <xf numFmtId="168" fontId="9" fillId="0" borderId="0" xfId="0" applyNumberFormat="1" applyFont="1" applyAlignment="1" applyProtection="1">
      <alignment vertical="center"/>
      <protection locked="0"/>
    </xf>
    <xf numFmtId="41" fontId="9" fillId="0" borderId="0" xfId="0" applyNumberFormat="1" applyFont="1" applyAlignment="1" applyProtection="1">
      <alignment vertical="center"/>
      <protection locked="0"/>
    </xf>
    <xf numFmtId="41" fontId="19" fillId="0" borderId="0" xfId="2" applyNumberFormat="1" applyFont="1" applyBorder="1" applyAlignment="1" applyProtection="1">
      <alignment horizontal="right" vertical="center"/>
      <protection locked="0"/>
    </xf>
    <xf numFmtId="168" fontId="8" fillId="0" borderId="0" xfId="0" applyNumberFormat="1" applyFont="1" applyAlignment="1">
      <alignment vertical="center"/>
    </xf>
    <xf numFmtId="168" fontId="8" fillId="0" borderId="0" xfId="0" applyNumberFormat="1" applyFont="1" applyAlignment="1" applyProtection="1">
      <alignment vertical="center"/>
      <protection locked="0"/>
    </xf>
    <xf numFmtId="10" fontId="8" fillId="0" borderId="0" xfId="4" applyNumberFormat="1" applyFont="1" applyBorder="1" applyAlignment="1">
      <alignment vertical="center"/>
    </xf>
    <xf numFmtId="164" fontId="8" fillId="0" borderId="0" xfId="2" applyNumberFormat="1" applyFont="1" applyBorder="1" applyAlignment="1">
      <alignment vertical="center"/>
    </xf>
    <xf numFmtId="41" fontId="4" fillId="0" borderId="0" xfId="2" applyNumberFormat="1" applyFont="1" applyFill="1" applyBorder="1" applyAlignment="1">
      <alignment horizontal="right" vertical="center"/>
    </xf>
    <xf numFmtId="41" fontId="18" fillId="0" borderId="0" xfId="2" applyNumberFormat="1" applyFont="1" applyFill="1" applyBorder="1" applyAlignment="1">
      <alignment vertical="center"/>
    </xf>
    <xf numFmtId="41" fontId="9" fillId="0" borderId="0" xfId="2" applyNumberFormat="1" applyFont="1" applyBorder="1" applyAlignment="1" applyProtection="1">
      <alignment vertical="center"/>
      <protection locked="0"/>
    </xf>
    <xf numFmtId="41" fontId="18" fillId="0" borderId="0" xfId="2" applyNumberFormat="1" applyFont="1" applyFill="1" applyBorder="1" applyAlignment="1" applyProtection="1">
      <alignment vertical="center"/>
      <protection locked="0"/>
    </xf>
    <xf numFmtId="0" fontId="49" fillId="0" borderId="0" xfId="0" applyFont="1" applyAlignment="1">
      <alignment vertical="center"/>
    </xf>
    <xf numFmtId="168" fontId="8" fillId="0" borderId="0" xfId="4" applyNumberFormat="1" applyFont="1" applyBorder="1" applyAlignment="1" applyProtection="1">
      <alignment vertical="center"/>
      <protection locked="0"/>
    </xf>
    <xf numFmtId="168" fontId="9" fillId="0" borderId="0" xfId="2" applyNumberFormat="1" applyFont="1" applyBorder="1" applyAlignment="1">
      <alignment vertical="center"/>
    </xf>
    <xf numFmtId="168" fontId="9" fillId="0" borderId="0" xfId="2" applyNumberFormat="1" applyFont="1" applyBorder="1" applyAlignment="1" applyProtection="1">
      <alignment vertical="center"/>
      <protection locked="0"/>
    </xf>
    <xf numFmtId="164" fontId="4" fillId="0" borderId="0" xfId="2" applyNumberFormat="1" applyFont="1" applyFill="1" applyBorder="1" applyAlignment="1" applyProtection="1">
      <alignment vertical="center"/>
      <protection locked="0"/>
    </xf>
    <xf numFmtId="164" fontId="4" fillId="0" borderId="0" xfId="2" applyNumberFormat="1" applyFont="1" applyBorder="1" applyAlignment="1" applyProtection="1">
      <alignment vertical="center"/>
      <protection locked="0"/>
    </xf>
    <xf numFmtId="41" fontId="19" fillId="0" borderId="0" xfId="2" applyNumberFormat="1" applyFont="1" applyBorder="1" applyAlignment="1">
      <alignment vertical="center"/>
    </xf>
    <xf numFmtId="41" fontId="19" fillId="0" borderId="0" xfId="2" applyNumberFormat="1" applyFont="1" applyBorder="1" applyAlignment="1" applyProtection="1">
      <alignment vertical="center"/>
      <protection locked="0"/>
    </xf>
    <xf numFmtId="41" fontId="37" fillId="0" borderId="0" xfId="0" applyNumberFormat="1" applyFont="1" applyAlignment="1">
      <alignment vertical="center"/>
    </xf>
    <xf numFmtId="41" fontId="39" fillId="0" borderId="0" xfId="0" applyNumberFormat="1" applyFont="1" applyAlignment="1">
      <alignment vertical="center"/>
    </xf>
    <xf numFmtId="41" fontId="19" fillId="0" borderId="0" xfId="0" applyNumberFormat="1" applyFont="1" applyAlignment="1">
      <alignment vertical="center"/>
    </xf>
    <xf numFmtId="41" fontId="46" fillId="6" borderId="0" xfId="4" applyNumberFormat="1" applyFont="1" applyFill="1" applyBorder="1" applyAlignment="1">
      <alignment vertical="center"/>
    </xf>
    <xf numFmtId="41" fontId="12" fillId="0" borderId="0" xfId="4" applyNumberFormat="1" applyFont="1" applyBorder="1" applyAlignment="1">
      <alignment vertical="center"/>
    </xf>
    <xf numFmtId="41" fontId="12" fillId="5" borderId="0" xfId="4" applyNumberFormat="1" applyFont="1" applyFill="1" applyBorder="1" applyAlignment="1">
      <alignment vertical="center"/>
    </xf>
    <xf numFmtId="164" fontId="19" fillId="0" borderId="0" xfId="2" applyNumberFormat="1" applyFont="1" applyBorder="1" applyAlignment="1">
      <alignment vertical="center"/>
    </xf>
    <xf numFmtId="164" fontId="19" fillId="5" borderId="0" xfId="2" applyNumberFormat="1" applyFont="1" applyFill="1" applyBorder="1" applyAlignment="1">
      <alignment vertical="center"/>
    </xf>
    <xf numFmtId="164" fontId="9" fillId="5" borderId="0" xfId="2" applyNumberFormat="1" applyFont="1" applyFill="1" applyBorder="1" applyAlignment="1">
      <alignment vertical="center"/>
    </xf>
    <xf numFmtId="164" fontId="11" fillId="0" borderId="0" xfId="2" applyNumberFormat="1" applyFont="1" applyBorder="1" applyAlignment="1">
      <alignment vertical="center"/>
    </xf>
    <xf numFmtId="164" fontId="11" fillId="5" borderId="0" xfId="2" applyNumberFormat="1" applyFont="1" applyFill="1" applyBorder="1" applyAlignment="1">
      <alignment vertical="center"/>
    </xf>
    <xf numFmtId="10" fontId="9" fillId="5" borderId="0" xfId="4" applyNumberFormat="1" applyFont="1" applyFill="1" applyBorder="1" applyAlignment="1">
      <alignment vertical="center"/>
    </xf>
    <xf numFmtId="41" fontId="4" fillId="5" borderId="0" xfId="0" applyNumberFormat="1" applyFont="1" applyFill="1" applyAlignment="1">
      <alignment vertical="center"/>
    </xf>
    <xf numFmtId="41" fontId="19" fillId="5" borderId="0" xfId="0" applyNumberFormat="1" applyFont="1" applyFill="1" applyAlignment="1">
      <alignment vertical="center"/>
    </xf>
    <xf numFmtId="41" fontId="17" fillId="5" borderId="0" xfId="0" applyNumberFormat="1" applyFont="1" applyFill="1" applyAlignment="1">
      <alignment vertical="center"/>
    </xf>
    <xf numFmtId="41" fontId="17" fillId="0" borderId="0" xfId="0" applyNumberFormat="1" applyFont="1" applyAlignment="1">
      <alignment vertical="center"/>
    </xf>
    <xf numFmtId="41" fontId="46" fillId="0" borderId="0" xfId="0" applyNumberFormat="1" applyFont="1" applyAlignment="1">
      <alignment vertical="center"/>
    </xf>
    <xf numFmtId="41" fontId="46" fillId="5" borderId="0" xfId="0" applyNumberFormat="1" applyFont="1" applyFill="1" applyAlignment="1">
      <alignment vertical="center"/>
    </xf>
    <xf numFmtId="41" fontId="18" fillId="5" borderId="0" xfId="0" applyNumberFormat="1" applyFont="1" applyFill="1" applyAlignment="1">
      <alignment vertical="center"/>
    </xf>
    <xf numFmtId="41" fontId="50" fillId="0" borderId="0" xfId="2" applyNumberFormat="1" applyFont="1" applyBorder="1" applyAlignment="1">
      <alignment vertical="center"/>
    </xf>
    <xf numFmtId="41" fontId="50" fillId="5" borderId="0" xfId="2" applyNumberFormat="1" applyFont="1" applyFill="1" applyBorder="1" applyAlignment="1">
      <alignment vertical="center"/>
    </xf>
    <xf numFmtId="164" fontId="4" fillId="0" borderId="0" xfId="2" applyNumberFormat="1" applyFont="1" applyBorder="1" applyAlignment="1">
      <alignment vertical="center"/>
    </xf>
    <xf numFmtId="41" fontId="46" fillId="0" borderId="0" xfId="2" applyNumberFormat="1" applyFont="1" applyFill="1" applyBorder="1" applyAlignment="1" applyProtection="1">
      <alignment vertical="center"/>
      <protection locked="0"/>
    </xf>
    <xf numFmtId="164" fontId="8" fillId="0" borderId="0" xfId="2" applyNumberFormat="1" applyFont="1" applyFill="1" applyBorder="1" applyAlignment="1" applyProtection="1">
      <alignment vertical="center"/>
      <protection locked="0"/>
    </xf>
    <xf numFmtId="41" fontId="4" fillId="0" borderId="0" xfId="2" applyNumberFormat="1" applyFont="1" applyFill="1" applyBorder="1" applyAlignment="1" applyProtection="1">
      <alignment horizontal="right" vertical="center"/>
      <protection locked="0"/>
    </xf>
    <xf numFmtId="0" fontId="9" fillId="0" borderId="0" xfId="0" applyFont="1" applyAlignment="1">
      <alignment horizontal="left" vertical="center"/>
    </xf>
    <xf numFmtId="41" fontId="19" fillId="0" borderId="0" xfId="2" applyNumberFormat="1" applyFont="1" applyFill="1" applyBorder="1" applyAlignment="1" applyProtection="1">
      <alignment horizontal="right" vertical="center"/>
      <protection locked="0"/>
    </xf>
    <xf numFmtId="168" fontId="12" fillId="0" borderId="0" xfId="4" applyNumberFormat="1" applyFont="1" applyFill="1" applyBorder="1" applyAlignment="1">
      <alignment vertical="center"/>
    </xf>
    <xf numFmtId="41" fontId="8" fillId="0" borderId="0" xfId="2" applyNumberFormat="1" applyFont="1" applyFill="1" applyBorder="1" applyAlignment="1" applyProtection="1">
      <alignment vertical="center"/>
      <protection locked="0"/>
    </xf>
    <xf numFmtId="41" fontId="8" fillId="0" borderId="0" xfId="2" applyNumberFormat="1" applyFont="1" applyFill="1" applyBorder="1" applyAlignment="1" applyProtection="1">
      <alignment horizontal="right" vertical="center"/>
      <protection locked="0"/>
    </xf>
    <xf numFmtId="43" fontId="4" fillId="0" borderId="0" xfId="2" applyFont="1" applyAlignment="1">
      <alignment vertical="center"/>
    </xf>
    <xf numFmtId="10" fontId="46" fillId="0" borderId="0" xfId="4" applyNumberFormat="1" applyFont="1" applyFill="1" applyBorder="1" applyAlignment="1" applyProtection="1">
      <alignment vertical="center"/>
      <protection locked="0"/>
    </xf>
    <xf numFmtId="0" fontId="48" fillId="0" borderId="0" xfId="0" applyFont="1" applyAlignment="1">
      <alignment vertical="center"/>
    </xf>
    <xf numFmtId="10" fontId="47" fillId="0" borderId="0" xfId="4" applyNumberFormat="1" applyFont="1" applyFill="1" applyBorder="1" applyAlignment="1">
      <alignment vertical="center"/>
    </xf>
    <xf numFmtId="10" fontId="51" fillId="0" borderId="0" xfId="4" applyNumberFormat="1" applyFont="1" applyBorder="1" applyAlignment="1">
      <alignment vertical="center"/>
    </xf>
    <xf numFmtId="10" fontId="47" fillId="5" borderId="0" xfId="4" applyNumberFormat="1" applyFont="1" applyFill="1" applyBorder="1" applyAlignment="1">
      <alignment vertical="center"/>
    </xf>
    <xf numFmtId="0" fontId="9" fillId="5" borderId="0" xfId="0" applyFont="1" applyFill="1" applyAlignment="1">
      <alignment vertical="center"/>
    </xf>
    <xf numFmtId="0" fontId="47" fillId="0" borderId="0" xfId="0" applyFont="1" applyAlignment="1" applyProtection="1">
      <alignment horizontal="center" vertical="center"/>
      <protection locked="0"/>
    </xf>
    <xf numFmtId="1" fontId="9" fillId="5" borderId="0" xfId="0" applyNumberFormat="1" applyFont="1" applyFill="1" applyAlignment="1">
      <alignment horizontal="center" vertical="center"/>
    </xf>
    <xf numFmtId="0" fontId="9" fillId="5" borderId="0" xfId="0" applyFont="1" applyFill="1" applyAlignment="1">
      <alignment horizontal="center" vertical="center" wrapText="1"/>
    </xf>
    <xf numFmtId="10" fontId="9" fillId="0" borderId="0" xfId="4" applyNumberFormat="1" applyFont="1" applyFill="1" applyBorder="1" applyAlignment="1">
      <alignment vertical="center"/>
    </xf>
    <xf numFmtId="168" fontId="9" fillId="0" borderId="0" xfId="2" applyNumberFormat="1" applyFont="1" applyFill="1" applyBorder="1" applyAlignment="1">
      <alignment vertical="center"/>
    </xf>
    <xf numFmtId="41" fontId="19" fillId="0" borderId="0" xfId="2" applyNumberFormat="1" applyFont="1" applyFill="1" applyBorder="1" applyAlignment="1" applyProtection="1">
      <alignment vertical="center"/>
      <protection locked="0"/>
    </xf>
    <xf numFmtId="9" fontId="8" fillId="0" borderId="0" xfId="4" applyFont="1" applyBorder="1" applyAlignment="1">
      <alignment vertical="center"/>
    </xf>
    <xf numFmtId="167" fontId="4" fillId="0" borderId="0" xfId="3" applyNumberFormat="1" applyFont="1" applyBorder="1" applyAlignment="1">
      <alignment vertical="center"/>
    </xf>
    <xf numFmtId="167" fontId="4" fillId="0" borderId="0" xfId="3" applyNumberFormat="1" applyFont="1" applyFill="1" applyBorder="1" applyAlignment="1" applyProtection="1">
      <alignment vertical="center"/>
      <protection locked="0"/>
    </xf>
    <xf numFmtId="167" fontId="4" fillId="5" borderId="0" xfId="3" applyNumberFormat="1" applyFont="1" applyFill="1" applyBorder="1" applyAlignment="1" applyProtection="1">
      <alignment vertical="center"/>
      <protection locked="0"/>
    </xf>
    <xf numFmtId="167" fontId="5" fillId="0" borderId="0" xfId="3" applyNumberFormat="1" applyFont="1" applyFill="1" applyBorder="1" applyAlignment="1">
      <alignment vertical="center"/>
    </xf>
    <xf numFmtId="167" fontId="5" fillId="5" borderId="0" xfId="3" applyNumberFormat="1" applyFont="1" applyFill="1" applyBorder="1" applyAlignment="1">
      <alignment vertical="center"/>
    </xf>
    <xf numFmtId="167" fontId="9" fillId="0" borderId="0" xfId="3" applyNumberFormat="1" applyFont="1" applyBorder="1" applyAlignment="1">
      <alignment vertical="center"/>
    </xf>
    <xf numFmtId="167" fontId="9" fillId="5" borderId="0" xfId="3" applyNumberFormat="1" applyFont="1" applyFill="1" applyBorder="1" applyAlignment="1">
      <alignment vertical="center"/>
    </xf>
    <xf numFmtId="167" fontId="5" fillId="0" borderId="0" xfId="3" applyNumberFormat="1" applyFont="1" applyBorder="1" applyAlignment="1">
      <alignment vertical="center"/>
    </xf>
    <xf numFmtId="167" fontId="4" fillId="0" borderId="0" xfId="3" applyNumberFormat="1" applyFont="1" applyFill="1" applyBorder="1" applyAlignment="1">
      <alignment vertical="center"/>
    </xf>
    <xf numFmtId="167" fontId="5" fillId="0" borderId="0" xfId="3" applyNumberFormat="1" applyFont="1" applyBorder="1" applyAlignment="1">
      <alignment horizontal="right" vertical="center"/>
    </xf>
    <xf numFmtId="167" fontId="5" fillId="5" borderId="0" xfId="3" applyNumberFormat="1" applyFont="1" applyFill="1" applyBorder="1" applyAlignment="1">
      <alignment horizontal="right" vertical="center"/>
    </xf>
    <xf numFmtId="167" fontId="4" fillId="0" borderId="0" xfId="3" applyNumberFormat="1" applyFont="1" applyBorder="1" applyAlignment="1" applyProtection="1">
      <alignment vertical="center"/>
      <protection locked="0"/>
    </xf>
    <xf numFmtId="0" fontId="9" fillId="0" borderId="0" xfId="0" applyFont="1" applyAlignment="1">
      <alignment horizontal="left" vertical="center" indent="7"/>
    </xf>
    <xf numFmtId="0" fontId="4" fillId="0" borderId="2" xfId="0" applyFont="1" applyBorder="1" applyAlignment="1">
      <alignment vertical="center"/>
    </xf>
    <xf numFmtId="0" fontId="8" fillId="0" borderId="2" xfId="0" applyFont="1" applyBorder="1" applyAlignment="1">
      <alignment horizontal="left" vertical="center"/>
    </xf>
    <xf numFmtId="41" fontId="4" fillId="0" borderId="2" xfId="2" applyNumberFormat="1" applyFont="1" applyBorder="1" applyAlignment="1">
      <alignment vertical="center"/>
    </xf>
    <xf numFmtId="41" fontId="4" fillId="5" borderId="2" xfId="2" applyNumberFormat="1" applyFont="1" applyFill="1" applyBorder="1" applyAlignment="1">
      <alignment vertical="center"/>
    </xf>
    <xf numFmtId="8" fontId="9" fillId="5" borderId="0" xfId="0" applyNumberFormat="1" applyFont="1" applyFill="1" applyAlignment="1">
      <alignment vertical="center"/>
    </xf>
    <xf numFmtId="0" fontId="9" fillId="5" borderId="2" xfId="0" applyFont="1" applyFill="1" applyBorder="1" applyAlignment="1">
      <alignment vertical="center"/>
    </xf>
    <xf numFmtId="165" fontId="9" fillId="5" borderId="0" xfId="0" applyNumberFormat="1" applyFont="1" applyFill="1" applyAlignment="1">
      <alignment vertical="center"/>
    </xf>
    <xf numFmtId="164" fontId="9" fillId="5" borderId="0" xfId="2" applyNumberFormat="1" applyFont="1" applyFill="1" applyAlignment="1">
      <alignment vertical="center"/>
    </xf>
    <xf numFmtId="10" fontId="9" fillId="5" borderId="0" xfId="4" applyNumberFormat="1" applyFont="1" applyFill="1" applyAlignment="1">
      <alignment vertical="center"/>
    </xf>
    <xf numFmtId="167" fontId="9" fillId="0" borderId="0" xfId="3" applyNumberFormat="1" applyFont="1" applyFill="1" applyBorder="1" applyAlignment="1">
      <alignment vertical="center"/>
    </xf>
    <xf numFmtId="41" fontId="8" fillId="5" borderId="2" xfId="0" applyNumberFormat="1" applyFont="1" applyFill="1" applyBorder="1" applyAlignment="1">
      <alignment vertical="center"/>
    </xf>
    <xf numFmtId="41" fontId="8" fillId="0" borderId="2" xfId="0" applyNumberFormat="1" applyFont="1" applyBorder="1" applyAlignment="1">
      <alignment vertical="center"/>
    </xf>
    <xf numFmtId="167" fontId="8" fillId="5" borderId="0" xfId="3" applyNumberFormat="1" applyFont="1" applyFill="1" applyBorder="1" applyAlignment="1">
      <alignment vertical="center"/>
    </xf>
    <xf numFmtId="167" fontId="8" fillId="0" borderId="0" xfId="3" applyNumberFormat="1" applyFont="1" applyFill="1" applyBorder="1" applyAlignment="1">
      <alignment vertical="center"/>
    </xf>
    <xf numFmtId="10" fontId="12" fillId="5" borderId="0" xfId="4" applyNumberFormat="1" applyFont="1" applyFill="1" applyAlignment="1">
      <alignment horizontal="left" vertical="center" indent="2"/>
    </xf>
    <xf numFmtId="167" fontId="5" fillId="0" borderId="3" xfId="3" applyNumberFormat="1" applyFont="1" applyBorder="1" applyAlignment="1">
      <alignment vertical="center"/>
    </xf>
    <xf numFmtId="167" fontId="5" fillId="4" borderId="3" xfId="3" applyNumberFormat="1" applyFont="1" applyFill="1" applyBorder="1" applyAlignment="1">
      <alignment vertical="center"/>
    </xf>
    <xf numFmtId="167" fontId="5" fillId="0" borderId="5" xfId="3" applyNumberFormat="1" applyFont="1" applyBorder="1" applyAlignment="1">
      <alignment vertical="center"/>
    </xf>
    <xf numFmtId="167" fontId="20" fillId="0" borderId="0" xfId="3" applyNumberFormat="1" applyFont="1" applyAlignment="1">
      <alignment vertical="center"/>
    </xf>
    <xf numFmtId="167" fontId="18" fillId="0" borderId="0" xfId="3" applyNumberFormat="1" applyFont="1" applyFill="1" applyBorder="1" applyAlignment="1" applyProtection="1">
      <alignment vertical="center"/>
      <protection locked="0"/>
    </xf>
    <xf numFmtId="167" fontId="8" fillId="0" borderId="0" xfId="3" applyNumberFormat="1" applyFont="1" applyFill="1" applyBorder="1" applyAlignment="1" applyProtection="1">
      <alignment horizontal="right" vertical="center"/>
      <protection locked="0"/>
    </xf>
    <xf numFmtId="167" fontId="19" fillId="0" borderId="0" xfId="3" applyNumberFormat="1" applyFont="1" applyFill="1" applyBorder="1" applyAlignment="1" applyProtection="1">
      <alignment horizontal="right" vertical="center"/>
      <protection locked="0"/>
    </xf>
    <xf numFmtId="167" fontId="8" fillId="0" borderId="0" xfId="3" applyNumberFormat="1" applyFont="1" applyBorder="1" applyAlignment="1">
      <alignment vertical="center"/>
    </xf>
    <xf numFmtId="167" fontId="4" fillId="0" borderId="0" xfId="3" applyNumberFormat="1" applyFont="1" applyFill="1" applyBorder="1" applyAlignment="1" applyProtection="1">
      <alignment horizontal="right" vertical="center"/>
      <protection locked="0"/>
    </xf>
    <xf numFmtId="167" fontId="8" fillId="0" borderId="0" xfId="3" applyNumberFormat="1" applyFont="1" applyFill="1" applyBorder="1" applyAlignment="1" applyProtection="1">
      <alignment vertical="center"/>
      <protection locked="0"/>
    </xf>
    <xf numFmtId="167" fontId="47" fillId="0" borderId="0" xfId="3" applyNumberFormat="1" applyFont="1" applyFill="1" applyBorder="1" applyAlignment="1">
      <alignment vertical="center"/>
    </xf>
    <xf numFmtId="167" fontId="19" fillId="0" borderId="0" xfId="3" applyNumberFormat="1" applyFont="1" applyBorder="1" applyAlignment="1">
      <alignment vertical="center"/>
    </xf>
    <xf numFmtId="167" fontId="9" fillId="0" borderId="0" xfId="3" applyNumberFormat="1" applyFont="1" applyBorder="1" applyAlignment="1">
      <alignment horizontal="center" vertical="center"/>
    </xf>
    <xf numFmtId="167" fontId="25" fillId="0" borderId="0" xfId="3" applyNumberFormat="1" applyFont="1" applyBorder="1" applyAlignment="1">
      <alignment vertical="center"/>
    </xf>
    <xf numFmtId="167" fontId="31" fillId="0" borderId="0" xfId="3" applyNumberFormat="1" applyFont="1" applyBorder="1" applyAlignment="1">
      <alignment vertical="center"/>
    </xf>
    <xf numFmtId="167" fontId="18" fillId="5" borderId="0" xfId="3" applyNumberFormat="1" applyFont="1" applyFill="1" applyBorder="1" applyAlignment="1" applyProtection="1">
      <alignment vertical="center"/>
      <protection locked="0"/>
    </xf>
    <xf numFmtId="167" fontId="8" fillId="5" borderId="0" xfId="3" applyNumberFormat="1" applyFont="1" applyFill="1" applyBorder="1" applyAlignment="1" applyProtection="1">
      <alignment horizontal="right" vertical="center"/>
      <protection locked="0"/>
    </xf>
    <xf numFmtId="167" fontId="8" fillId="0" borderId="0" xfId="3" applyNumberFormat="1" applyFont="1" applyBorder="1" applyAlignment="1" applyProtection="1">
      <alignment horizontal="right" vertical="center"/>
      <protection locked="0"/>
    </xf>
    <xf numFmtId="167" fontId="4" fillId="5" borderId="0" xfId="3" applyNumberFormat="1" applyFont="1" applyFill="1" applyBorder="1" applyAlignment="1" applyProtection="1">
      <alignment horizontal="right" vertical="center"/>
      <protection locked="0"/>
    </xf>
    <xf numFmtId="167" fontId="4" fillId="0" borderId="0" xfId="3" applyNumberFormat="1" applyFont="1" applyBorder="1" applyAlignment="1" applyProtection="1">
      <alignment horizontal="right" vertical="center"/>
      <protection locked="0"/>
    </xf>
    <xf numFmtId="167" fontId="8" fillId="5" borderId="0" xfId="3" applyNumberFormat="1" applyFont="1" applyFill="1" applyBorder="1" applyAlignment="1" applyProtection="1">
      <alignment vertical="center"/>
      <protection locked="0"/>
    </xf>
    <xf numFmtId="167" fontId="8" fillId="0" borderId="0" xfId="3" applyNumberFormat="1" applyFont="1" applyBorder="1" applyAlignment="1" applyProtection="1">
      <alignment vertical="center"/>
      <protection locked="0"/>
    </xf>
    <xf numFmtId="167" fontId="32" fillId="5" borderId="0" xfId="3" applyNumberFormat="1" applyFont="1" applyFill="1" applyBorder="1" applyAlignment="1">
      <alignment vertical="center"/>
    </xf>
    <xf numFmtId="167" fontId="19" fillId="5" borderId="0" xfId="3" applyNumberFormat="1" applyFont="1" applyFill="1" applyBorder="1" applyAlignment="1">
      <alignment vertical="center"/>
    </xf>
    <xf numFmtId="167" fontId="9" fillId="5" borderId="0" xfId="3" applyNumberFormat="1" applyFont="1" applyFill="1" applyBorder="1" applyAlignment="1">
      <alignment horizontal="center" vertical="center"/>
    </xf>
    <xf numFmtId="167" fontId="25" fillId="5" borderId="0" xfId="3" applyNumberFormat="1" applyFont="1" applyFill="1" applyBorder="1" applyAlignment="1">
      <alignment vertical="center"/>
    </xf>
    <xf numFmtId="167" fontId="4" fillId="5" borderId="0" xfId="3" applyNumberFormat="1" applyFont="1" applyFill="1" applyBorder="1" applyAlignment="1">
      <alignment vertical="center"/>
    </xf>
    <xf numFmtId="167" fontId="31" fillId="5" borderId="0" xfId="3" applyNumberFormat="1" applyFont="1" applyFill="1" applyBorder="1" applyAlignment="1">
      <alignment vertical="center"/>
    </xf>
    <xf numFmtId="0" fontId="8" fillId="0" borderId="7" xfId="0" applyFont="1" applyBorder="1" applyAlignment="1">
      <alignment vertical="center"/>
    </xf>
    <xf numFmtId="0" fontId="9" fillId="0" borderId="7" xfId="0" applyFont="1" applyBorder="1" applyAlignment="1">
      <alignment vertical="center"/>
    </xf>
    <xf numFmtId="167" fontId="5" fillId="0" borderId="0" xfId="3" applyNumberFormat="1" applyFont="1" applyFill="1" applyBorder="1" applyAlignment="1" applyProtection="1">
      <alignment vertical="center"/>
      <protection locked="0"/>
    </xf>
    <xf numFmtId="167" fontId="5" fillId="5" borderId="0" xfId="3" applyNumberFormat="1" applyFont="1" applyFill="1" applyBorder="1" applyAlignment="1" applyProtection="1">
      <alignment vertical="center"/>
      <protection locked="0"/>
    </xf>
    <xf numFmtId="167" fontId="5" fillId="0" borderId="0" xfId="3" applyNumberFormat="1" applyFont="1" applyBorder="1" applyAlignment="1" applyProtection="1">
      <alignment vertical="center"/>
      <protection locked="0"/>
    </xf>
    <xf numFmtId="167" fontId="18" fillId="0" borderId="0" xfId="3" applyNumberFormat="1" applyFont="1" applyFill="1" applyBorder="1" applyAlignment="1" applyProtection="1">
      <alignment horizontal="right" vertical="center"/>
      <protection locked="0"/>
    </xf>
    <xf numFmtId="167" fontId="18" fillId="5" borderId="0" xfId="3" applyNumberFormat="1" applyFont="1" applyFill="1" applyBorder="1" applyAlignment="1" applyProtection="1">
      <alignment horizontal="right" vertical="center"/>
      <protection locked="0"/>
    </xf>
    <xf numFmtId="167" fontId="5" fillId="0" borderId="0" xfId="3" applyNumberFormat="1" applyFont="1" applyFill="1" applyBorder="1" applyAlignment="1">
      <alignment horizontal="right" vertical="center"/>
    </xf>
    <xf numFmtId="167" fontId="18" fillId="0" borderId="0" xfId="3" applyNumberFormat="1" applyFont="1" applyBorder="1" applyAlignment="1" applyProtection="1">
      <alignment vertical="center"/>
      <protection locked="0"/>
    </xf>
    <xf numFmtId="167" fontId="9" fillId="0" borderId="2" xfId="3" applyNumberFormat="1" applyFont="1" applyBorder="1" applyAlignment="1">
      <alignment vertical="center"/>
    </xf>
    <xf numFmtId="164" fontId="8" fillId="5" borderId="2" xfId="2" applyNumberFormat="1" applyFont="1" applyFill="1" applyBorder="1" applyAlignment="1">
      <alignment vertical="center"/>
    </xf>
    <xf numFmtId="0" fontId="8" fillId="5" borderId="2" xfId="0" applyFont="1" applyFill="1" applyBorder="1" applyAlignment="1">
      <alignment vertical="center"/>
    </xf>
    <xf numFmtId="41" fontId="9" fillId="0" borderId="7" xfId="0" applyNumberFormat="1" applyFont="1" applyBorder="1" applyAlignment="1">
      <alignment vertical="center"/>
    </xf>
    <xf numFmtId="41" fontId="9" fillId="5" borderId="7" xfId="0" applyNumberFormat="1" applyFont="1" applyFill="1" applyBorder="1" applyAlignment="1">
      <alignment vertical="center"/>
    </xf>
    <xf numFmtId="0" fontId="46" fillId="5" borderId="0" xfId="0" applyFont="1" applyFill="1" applyAlignment="1">
      <alignment vertical="center"/>
    </xf>
    <xf numFmtId="0" fontId="47" fillId="5" borderId="0" xfId="0" applyFont="1" applyFill="1" applyAlignment="1">
      <alignment vertical="center"/>
    </xf>
    <xf numFmtId="0" fontId="12" fillId="5" borderId="0" xfId="0" applyFont="1" applyFill="1" applyAlignment="1">
      <alignment vertical="center"/>
    </xf>
    <xf numFmtId="0" fontId="11" fillId="5" borderId="0" xfId="0" applyFont="1" applyFill="1" applyAlignment="1">
      <alignment vertical="center"/>
    </xf>
    <xf numFmtId="168" fontId="12" fillId="5" borderId="0" xfId="4" applyNumberFormat="1" applyFont="1" applyFill="1" applyBorder="1" applyAlignment="1">
      <alignment vertical="center"/>
    </xf>
    <xf numFmtId="0" fontId="8" fillId="0" borderId="2" xfId="0" applyFont="1" applyBorder="1" applyAlignment="1">
      <alignment vertical="center"/>
    </xf>
    <xf numFmtId="167" fontId="8" fillId="0" borderId="2" xfId="3" applyNumberFormat="1" applyFont="1" applyBorder="1" applyAlignment="1">
      <alignment vertical="center"/>
    </xf>
    <xf numFmtId="167" fontId="8" fillId="5" borderId="2" xfId="3" applyNumberFormat="1" applyFont="1" applyFill="1" applyBorder="1" applyAlignment="1">
      <alignment vertical="center"/>
    </xf>
    <xf numFmtId="43" fontId="8" fillId="5" borderId="2" xfId="2" applyFont="1" applyFill="1" applyBorder="1" applyAlignment="1">
      <alignment vertical="center"/>
    </xf>
    <xf numFmtId="10" fontId="8" fillId="5" borderId="0" xfId="4" applyNumberFormat="1" applyFont="1" applyFill="1" applyAlignment="1">
      <alignment vertical="center"/>
    </xf>
    <xf numFmtId="167" fontId="5" fillId="0" borderId="2" xfId="3" applyNumberFormat="1" applyFont="1" applyBorder="1" applyAlignment="1">
      <alignment vertical="center"/>
    </xf>
    <xf numFmtId="0" fontId="9" fillId="0" borderId="2" xfId="0" applyFont="1" applyBorder="1" applyAlignment="1">
      <alignment horizontal="left" vertical="center" indent="25"/>
    </xf>
    <xf numFmtId="0" fontId="4" fillId="5" borderId="0" xfId="0" applyFont="1" applyFill="1" applyAlignment="1">
      <alignment vertical="center"/>
    </xf>
    <xf numFmtId="0" fontId="8" fillId="5" borderId="0" xfId="0" applyFont="1" applyFill="1" applyAlignment="1">
      <alignment horizontal="left" vertical="center"/>
    </xf>
    <xf numFmtId="43" fontId="4" fillId="5" borderId="2" xfId="2" applyFont="1" applyFill="1" applyBorder="1" applyAlignment="1">
      <alignment vertical="center"/>
    </xf>
    <xf numFmtId="167" fontId="18" fillId="0" borderId="0" xfId="3" applyNumberFormat="1" applyFont="1" applyBorder="1" applyAlignment="1" applyProtection="1">
      <alignment horizontal="right" vertical="center"/>
      <protection locked="0"/>
    </xf>
    <xf numFmtId="0" fontId="4" fillId="0" borderId="2" xfId="0" applyFont="1" applyBorder="1" applyAlignment="1">
      <alignment horizontal="left" vertical="center" indent="1"/>
    </xf>
    <xf numFmtId="0" fontId="5" fillId="0" borderId="7" xfId="0" applyFont="1" applyBorder="1" applyAlignment="1">
      <alignment horizontal="left" indent="1" shrinkToFit="1"/>
    </xf>
    <xf numFmtId="167" fontId="5" fillId="0" borderId="7" xfId="3" applyNumberFormat="1" applyFont="1" applyBorder="1" applyAlignment="1">
      <alignment vertical="center"/>
    </xf>
    <xf numFmtId="0" fontId="5" fillId="0" borderId="7" xfId="0" applyFont="1" applyBorder="1" applyAlignment="1">
      <alignment horizontal="left" vertical="center" indent="1"/>
    </xf>
    <xf numFmtId="167" fontId="5" fillId="0" borderId="7" xfId="3" applyNumberFormat="1" applyFont="1" applyBorder="1" applyAlignment="1">
      <alignment horizontal="left" vertical="center" indent="1"/>
    </xf>
    <xf numFmtId="0" fontId="5" fillId="0" borderId="7" xfId="0" applyFont="1" applyBorder="1" applyAlignment="1">
      <alignment horizontal="left" vertical="center"/>
    </xf>
    <xf numFmtId="0" fontId="9" fillId="5" borderId="0" xfId="0" applyFont="1" applyFill="1" applyAlignment="1">
      <alignment horizontal="left" vertical="center" indent="13"/>
    </xf>
    <xf numFmtId="164" fontId="4" fillId="5" borderId="0" xfId="2" applyNumberFormat="1" applyFont="1" applyFill="1" applyBorder="1" applyAlignment="1" applyProtection="1">
      <alignment vertical="center"/>
      <protection locked="0"/>
    </xf>
    <xf numFmtId="41" fontId="8" fillId="0" borderId="0" xfId="2" applyNumberFormat="1" applyFont="1" applyFill="1" applyBorder="1" applyAlignment="1">
      <alignment vertical="center"/>
    </xf>
    <xf numFmtId="0" fontId="50" fillId="0" borderId="0" xfId="0" applyFont="1" applyAlignment="1">
      <alignment vertical="center"/>
    </xf>
    <xf numFmtId="167" fontId="52" fillId="5" borderId="0" xfId="3" applyNumberFormat="1" applyFont="1" applyFill="1" applyBorder="1" applyAlignment="1">
      <alignment vertical="center"/>
    </xf>
    <xf numFmtId="164" fontId="18" fillId="0" borderId="0" xfId="2" applyNumberFormat="1" applyFont="1" applyFill="1" applyBorder="1" applyAlignment="1" applyProtection="1">
      <alignment vertical="center"/>
      <protection locked="0"/>
    </xf>
    <xf numFmtId="164" fontId="18" fillId="5" borderId="0" xfId="2" applyNumberFormat="1" applyFont="1" applyFill="1" applyBorder="1" applyAlignment="1" applyProtection="1">
      <alignment vertical="center"/>
      <protection locked="0"/>
    </xf>
    <xf numFmtId="164" fontId="18" fillId="0" borderId="0" xfId="2" applyNumberFormat="1" applyFont="1" applyBorder="1" applyAlignment="1" applyProtection="1">
      <alignment vertical="center"/>
      <protection locked="0"/>
    </xf>
    <xf numFmtId="0" fontId="9" fillId="5" borderId="0" xfId="0" applyFont="1" applyFill="1" applyAlignment="1">
      <alignment horizontal="left" vertical="center" indent="24"/>
    </xf>
    <xf numFmtId="0" fontId="8" fillId="5" borderId="0" xfId="0" applyFont="1" applyFill="1" applyAlignment="1">
      <alignment horizontal="left" vertical="center" indent="24"/>
    </xf>
    <xf numFmtId="167" fontId="5" fillId="0" borderId="5" xfId="3" applyNumberFormat="1" applyFont="1" applyBorder="1" applyAlignment="1">
      <alignment horizontal="left" vertical="center"/>
    </xf>
    <xf numFmtId="10" fontId="8" fillId="0" borderId="0" xfId="4" applyNumberFormat="1" applyFont="1" applyFill="1" applyBorder="1" applyAlignment="1">
      <alignment vertical="center"/>
    </xf>
    <xf numFmtId="0" fontId="9" fillId="6" borderId="0" xfId="0" applyFont="1" applyFill="1" applyAlignment="1">
      <alignment horizontal="center" vertical="center"/>
    </xf>
    <xf numFmtId="167" fontId="5" fillId="6" borderId="0" xfId="3" applyNumberFormat="1" applyFont="1" applyFill="1" applyBorder="1" applyAlignment="1">
      <alignment vertical="center"/>
    </xf>
    <xf numFmtId="164" fontId="47" fillId="0" borderId="0" xfId="2" applyNumberFormat="1" applyFont="1" applyFill="1" applyBorder="1" applyAlignment="1">
      <alignment vertical="center"/>
    </xf>
    <xf numFmtId="0" fontId="9" fillId="0" borderId="0" xfId="0" applyFont="1" applyAlignment="1">
      <alignment horizontal="center" vertical="center"/>
    </xf>
    <xf numFmtId="0" fontId="47" fillId="6" borderId="0" xfId="0" applyFont="1" applyFill="1" applyAlignment="1">
      <alignment horizontal="center" vertical="center"/>
    </xf>
    <xf numFmtId="0" fontId="5" fillId="0" borderId="0" xfId="0" applyFont="1" applyAlignment="1">
      <alignment horizontal="center" vertical="center"/>
    </xf>
    <xf numFmtId="164" fontId="9" fillId="0" borderId="0" xfId="2" applyNumberFormat="1" applyFont="1" applyAlignment="1">
      <alignment horizontal="center" vertical="center"/>
    </xf>
    <xf numFmtId="10" fontId="9" fillId="0" borderId="0" xfId="4" applyNumberFormat="1" applyFont="1" applyAlignment="1">
      <alignment horizontal="center" vertical="center"/>
    </xf>
    <xf numFmtId="0" fontId="9" fillId="0" borderId="0" xfId="0" applyFont="1" applyAlignment="1" applyProtection="1">
      <alignment horizontal="center" vertical="center"/>
      <protection locked="0"/>
    </xf>
    <xf numFmtId="9" fontId="9" fillId="0" borderId="0" xfId="4" applyFont="1" applyAlignment="1">
      <alignment horizontal="center" vertical="center"/>
    </xf>
    <xf numFmtId="0" fontId="49" fillId="0" borderId="0" xfId="0" applyFont="1" applyAlignment="1">
      <alignment horizontal="center" vertical="center"/>
    </xf>
    <xf numFmtId="0" fontId="44" fillId="0" borderId="0" xfId="0" applyFont="1" applyAlignment="1">
      <alignment horizontal="center" vertical="center"/>
    </xf>
    <xf numFmtId="0" fontId="42" fillId="0" borderId="0" xfId="0" applyFont="1" applyAlignment="1">
      <alignment horizontal="center" vertical="center"/>
    </xf>
    <xf numFmtId="0" fontId="9" fillId="6" borderId="0" xfId="0" applyFont="1" applyFill="1" applyAlignment="1" applyProtection="1">
      <alignment horizontal="center" vertical="center"/>
      <protection locked="0"/>
    </xf>
    <xf numFmtId="9" fontId="8" fillId="0" borderId="0" xfId="4" applyFont="1" applyAlignment="1">
      <alignment vertical="center"/>
    </xf>
    <xf numFmtId="164" fontId="4" fillId="0" borderId="0" xfId="2" applyNumberFormat="1" applyFont="1" applyFill="1" applyBorder="1" applyAlignment="1" applyProtection="1">
      <alignment horizontal="right" vertical="center"/>
      <protection locked="0"/>
    </xf>
    <xf numFmtId="164" fontId="8" fillId="0" borderId="0" xfId="2" applyNumberFormat="1" applyFont="1" applyFill="1" applyBorder="1" applyAlignment="1" applyProtection="1">
      <alignment horizontal="right" vertical="center"/>
      <protection locked="0"/>
    </xf>
    <xf numFmtId="164" fontId="8" fillId="5" borderId="0" xfId="2" applyNumberFormat="1" applyFont="1" applyFill="1" applyBorder="1" applyAlignment="1" applyProtection="1">
      <alignment horizontal="right" vertical="center"/>
      <protection locked="0"/>
    </xf>
    <xf numFmtId="167" fontId="4" fillId="0" borderId="0" xfId="2" applyNumberFormat="1" applyFont="1" applyAlignment="1">
      <alignment vertical="center"/>
    </xf>
    <xf numFmtId="41" fontId="8" fillId="0" borderId="2" xfId="0" applyNumberFormat="1" applyFont="1" applyBorder="1" applyAlignment="1" applyProtection="1">
      <alignment vertical="center"/>
      <protection locked="0"/>
    </xf>
    <xf numFmtId="167" fontId="4" fillId="5" borderId="2" xfId="3" applyNumberFormat="1" applyFont="1" applyFill="1" applyBorder="1" applyAlignment="1">
      <alignment vertical="center"/>
    </xf>
    <xf numFmtId="164" fontId="8" fillId="5" borderId="0" xfId="2" applyNumberFormat="1" applyFont="1" applyFill="1" applyBorder="1" applyAlignment="1">
      <alignment vertical="center"/>
    </xf>
    <xf numFmtId="164" fontId="50" fillId="0" borderId="0" xfId="2" applyNumberFormat="1" applyFont="1" applyBorder="1" applyAlignment="1">
      <alignment vertical="center"/>
    </xf>
    <xf numFmtId="164" fontId="50" fillId="5" borderId="0" xfId="2" applyNumberFormat="1" applyFont="1" applyFill="1" applyBorder="1" applyAlignment="1">
      <alignment vertical="center"/>
    </xf>
    <xf numFmtId="164" fontId="50" fillId="0" borderId="0" xfId="2" applyNumberFormat="1" applyFont="1" applyFill="1" applyBorder="1" applyAlignment="1">
      <alignment vertical="center"/>
    </xf>
    <xf numFmtId="167" fontId="52" fillId="0" borderId="0" xfId="3" applyNumberFormat="1" applyFont="1" applyBorder="1" applyAlignment="1">
      <alignment vertical="center"/>
    </xf>
    <xf numFmtId="0" fontId="22" fillId="0" borderId="0" xfId="0" applyFont="1" applyAlignment="1">
      <alignment vertical="center"/>
    </xf>
    <xf numFmtId="0" fontId="26" fillId="0" borderId="0" xfId="0" applyFont="1" applyAlignment="1">
      <alignment vertical="center"/>
    </xf>
    <xf numFmtId="167" fontId="19" fillId="0" borderId="0" xfId="3" applyNumberFormat="1" applyFont="1" applyBorder="1" applyAlignment="1" applyProtection="1">
      <alignment horizontal="right" vertical="center"/>
      <protection locked="0"/>
    </xf>
    <xf numFmtId="0" fontId="9" fillId="0" borderId="0" xfId="0" applyFont="1" applyAlignment="1">
      <alignment horizontal="left" vertical="center" indent="27"/>
    </xf>
    <xf numFmtId="0" fontId="34" fillId="0" borderId="0" xfId="0" applyFont="1" applyAlignment="1">
      <alignment horizontal="center" vertical="center"/>
    </xf>
    <xf numFmtId="0" fontId="14"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center" vertical="center" textRotation="180"/>
    </xf>
    <xf numFmtId="168" fontId="12" fillId="0" borderId="0" xfId="4" applyNumberFormat="1" applyFont="1" applyFill="1" applyBorder="1" applyAlignment="1" applyProtection="1">
      <alignment vertical="center"/>
      <protection locked="0"/>
    </xf>
    <xf numFmtId="168" fontId="8" fillId="0" borderId="0" xfId="4" applyNumberFormat="1" applyFont="1" applyFill="1" applyBorder="1" applyAlignment="1" applyProtection="1">
      <alignment vertical="center"/>
      <protection locked="0"/>
    </xf>
    <xf numFmtId="168" fontId="9" fillId="0" borderId="0" xfId="2" applyNumberFormat="1" applyFont="1" applyFill="1" applyBorder="1" applyAlignment="1" applyProtection="1">
      <alignment vertical="center"/>
      <protection locked="0"/>
    </xf>
    <xf numFmtId="10" fontId="51" fillId="0" borderId="0" xfId="4" applyNumberFormat="1" applyFont="1" applyFill="1" applyBorder="1" applyAlignment="1">
      <alignment vertical="center"/>
    </xf>
    <xf numFmtId="167" fontId="47" fillId="0" borderId="0" xfId="4" applyNumberFormat="1" applyFont="1" applyFill="1" applyBorder="1" applyAlignment="1">
      <alignment vertical="center"/>
    </xf>
    <xf numFmtId="164" fontId="46" fillId="0" borderId="0" xfId="2" applyNumberFormat="1" applyFont="1" applyFill="1" applyAlignment="1">
      <alignment vertical="center"/>
    </xf>
    <xf numFmtId="41" fontId="46" fillId="0" borderId="0" xfId="4" applyNumberFormat="1" applyFont="1" applyFill="1" applyBorder="1" applyAlignment="1">
      <alignment vertical="center"/>
    </xf>
    <xf numFmtId="41" fontId="46" fillId="0" borderId="0" xfId="4" applyNumberFormat="1" applyFont="1" applyFill="1" applyBorder="1" applyAlignment="1" applyProtection="1">
      <alignment vertical="center"/>
      <protection locked="0"/>
    </xf>
    <xf numFmtId="0" fontId="26" fillId="0" borderId="0" xfId="0" applyFont="1" applyAlignment="1">
      <alignment horizontal="center" vertical="center" wrapText="1"/>
    </xf>
    <xf numFmtId="167" fontId="58" fillId="0" borderId="0" xfId="3" applyNumberFormat="1" applyFont="1" applyBorder="1" applyAlignment="1">
      <alignment vertical="center"/>
    </xf>
    <xf numFmtId="10" fontId="46" fillId="5" borderId="0" xfId="4" applyNumberFormat="1" applyFont="1" applyFill="1" applyBorder="1" applyAlignment="1" applyProtection="1">
      <alignment vertical="center"/>
      <protection locked="0"/>
    </xf>
    <xf numFmtId="41" fontId="46" fillId="5" borderId="0" xfId="4" applyNumberFormat="1" applyFont="1" applyFill="1" applyBorder="1" applyAlignment="1" applyProtection="1">
      <alignment vertical="center"/>
      <protection locked="0"/>
    </xf>
    <xf numFmtId="164" fontId="47" fillId="5" borderId="0" xfId="2" applyNumberFormat="1" applyFont="1" applyFill="1" applyBorder="1" applyAlignment="1">
      <alignment vertical="center"/>
    </xf>
    <xf numFmtId="168" fontId="8" fillId="5" borderId="0" xfId="4" applyNumberFormat="1" applyFont="1" applyFill="1" applyBorder="1" applyAlignment="1" applyProtection="1">
      <alignment vertical="center"/>
      <protection locked="0"/>
    </xf>
    <xf numFmtId="1" fontId="4" fillId="0" borderId="0" xfId="0" applyNumberFormat="1" applyFont="1" applyAlignment="1">
      <alignment horizontal="center" vertical="center"/>
    </xf>
    <xf numFmtId="0" fontId="5" fillId="5" borderId="0" xfId="0" applyFont="1" applyFill="1" applyAlignment="1">
      <alignment horizontal="center" vertical="center"/>
    </xf>
    <xf numFmtId="43" fontId="8" fillId="0" borderId="0" xfId="2" applyFont="1" applyAlignment="1" applyProtection="1">
      <alignment vertical="center"/>
      <protection locked="0"/>
    </xf>
    <xf numFmtId="164" fontId="4" fillId="5" borderId="0" xfId="2" applyNumberFormat="1" applyFont="1" applyFill="1" applyBorder="1" applyAlignment="1" applyProtection="1">
      <alignment horizontal="right" vertical="center"/>
      <protection locked="0"/>
    </xf>
    <xf numFmtId="0" fontId="4" fillId="0" borderId="0" xfId="0" applyFont="1" applyAlignment="1">
      <alignment vertical="center" shrinkToFit="1"/>
    </xf>
    <xf numFmtId="164" fontId="8" fillId="0" borderId="0" xfId="2" applyNumberFormat="1" applyFont="1" applyFill="1" applyAlignment="1">
      <alignment vertical="center"/>
    </xf>
    <xf numFmtId="10" fontId="47" fillId="6" borderId="0" xfId="157" applyNumberFormat="1" applyFont="1" applyFill="1" applyBorder="1" applyAlignment="1">
      <alignment vertical="center"/>
    </xf>
    <xf numFmtId="10" fontId="8" fillId="5" borderId="0" xfId="4" applyNumberFormat="1" applyFont="1" applyFill="1" applyBorder="1" applyAlignment="1" applyProtection="1">
      <alignment vertical="center"/>
      <protection locked="0"/>
    </xf>
    <xf numFmtId="164" fontId="5" fillId="0" borderId="0" xfId="2" applyNumberFormat="1" applyFont="1" applyFill="1" applyBorder="1" applyAlignment="1">
      <alignment vertical="center"/>
    </xf>
    <xf numFmtId="167" fontId="5" fillId="7" borderId="0" xfId="156" applyNumberFormat="1" applyFont="1" applyFill="1" applyBorder="1" applyAlignment="1">
      <alignment horizontal="right" vertical="center"/>
    </xf>
    <xf numFmtId="167" fontId="5" fillId="7" borderId="0" xfId="156" applyNumberFormat="1" applyFont="1" applyFill="1" applyBorder="1" applyAlignment="1">
      <alignment vertical="center"/>
    </xf>
    <xf numFmtId="164" fontId="5" fillId="0" borderId="0" xfId="2" applyNumberFormat="1" applyFont="1" applyFill="1" applyBorder="1" applyAlignment="1">
      <alignment horizontal="right" vertical="center"/>
    </xf>
    <xf numFmtId="167" fontId="4" fillId="0" borderId="0" xfId="3" applyNumberFormat="1" applyFont="1" applyAlignment="1" applyProtection="1">
      <alignment vertical="center"/>
      <protection locked="0"/>
    </xf>
    <xf numFmtId="167" fontId="19" fillId="0" borderId="0" xfId="3" applyNumberFormat="1" applyFont="1" applyFill="1" applyBorder="1" applyAlignment="1">
      <alignment vertical="center"/>
    </xf>
    <xf numFmtId="41" fontId="5" fillId="0" borderId="0" xfId="2" applyNumberFormat="1" applyFont="1" applyFill="1" applyBorder="1" applyAlignment="1">
      <alignment vertical="center"/>
    </xf>
    <xf numFmtId="41" fontId="5" fillId="0" borderId="0" xfId="2" applyNumberFormat="1" applyFont="1" applyFill="1" applyBorder="1" applyAlignment="1">
      <alignment horizontal="right" vertical="center"/>
    </xf>
    <xf numFmtId="41" fontId="5" fillId="0" borderId="0" xfId="2" applyNumberFormat="1" applyFont="1" applyFill="1" applyBorder="1" applyAlignment="1" applyProtection="1">
      <alignment horizontal="right" vertical="center"/>
      <protection locked="0"/>
    </xf>
    <xf numFmtId="41" fontId="4" fillId="0" borderId="2" xfId="2" applyNumberFormat="1" applyFont="1" applyFill="1" applyBorder="1" applyAlignment="1">
      <alignment vertical="center"/>
    </xf>
    <xf numFmtId="164" fontId="9" fillId="0" borderId="0" xfId="2" applyNumberFormat="1" applyFont="1" applyFill="1" applyBorder="1" applyAlignment="1">
      <alignment vertical="center"/>
    </xf>
    <xf numFmtId="10" fontId="12" fillId="0" borderId="0" xfId="4" applyNumberFormat="1" applyFont="1" applyFill="1" applyBorder="1" applyAlignment="1">
      <alignment vertical="center"/>
    </xf>
    <xf numFmtId="41" fontId="9" fillId="0" borderId="0" xfId="2" applyNumberFormat="1" applyFont="1" applyFill="1" applyBorder="1" applyAlignment="1">
      <alignment vertical="center"/>
    </xf>
    <xf numFmtId="168" fontId="9" fillId="5" borderId="0" xfId="0" applyNumberFormat="1" applyFont="1" applyFill="1" applyAlignment="1" applyProtection="1">
      <alignment vertical="center"/>
      <protection locked="0"/>
    </xf>
    <xf numFmtId="167" fontId="19" fillId="5" borderId="0" xfId="3" applyNumberFormat="1" applyFont="1" applyFill="1" applyBorder="1" applyAlignment="1" applyProtection="1">
      <alignment horizontal="right" vertical="center"/>
      <protection locked="0"/>
    </xf>
    <xf numFmtId="41" fontId="18" fillId="5" borderId="0" xfId="2" applyNumberFormat="1" applyFont="1" applyFill="1" applyBorder="1" applyAlignment="1">
      <alignment vertical="center"/>
    </xf>
    <xf numFmtId="167" fontId="5" fillId="5" borderId="0" xfId="156" applyNumberFormat="1" applyFont="1" applyFill="1" applyBorder="1" applyAlignment="1">
      <alignment horizontal="right" vertical="center"/>
    </xf>
    <xf numFmtId="167" fontId="9" fillId="0" borderId="2" xfId="3" applyNumberFormat="1" applyFont="1" applyFill="1" applyBorder="1" applyAlignment="1">
      <alignment vertical="center"/>
    </xf>
    <xf numFmtId="41" fontId="9" fillId="0" borderId="0" xfId="2" applyNumberFormat="1" applyFont="1" applyFill="1" applyBorder="1" applyAlignment="1" applyProtection="1">
      <alignment vertical="center"/>
      <protection locked="0"/>
    </xf>
    <xf numFmtId="164" fontId="19" fillId="0" borderId="0" xfId="2" applyNumberFormat="1" applyFont="1" applyFill="1" applyBorder="1" applyAlignment="1">
      <alignment vertical="center"/>
    </xf>
    <xf numFmtId="167" fontId="8" fillId="0" borderId="2" xfId="3" applyNumberFormat="1" applyFont="1" applyFill="1" applyBorder="1" applyAlignment="1">
      <alignment vertical="center"/>
    </xf>
    <xf numFmtId="167" fontId="5" fillId="0" borderId="2" xfId="3" applyNumberFormat="1" applyFont="1" applyFill="1" applyBorder="1" applyAlignment="1">
      <alignment vertical="center"/>
    </xf>
    <xf numFmtId="164" fontId="8" fillId="0" borderId="0" xfId="2" applyNumberFormat="1" applyFont="1" applyFill="1" applyBorder="1" applyAlignment="1">
      <alignment vertical="center"/>
    </xf>
    <xf numFmtId="41" fontId="19" fillId="0" borderId="0" xfId="2" applyNumberFormat="1" applyFont="1" applyFill="1" applyBorder="1" applyAlignment="1">
      <alignment vertical="center"/>
    </xf>
    <xf numFmtId="167" fontId="9" fillId="5" borderId="2" xfId="3" applyNumberFormat="1" applyFont="1" applyFill="1" applyBorder="1" applyAlignment="1">
      <alignment vertical="center"/>
    </xf>
    <xf numFmtId="164" fontId="8" fillId="5" borderId="0" xfId="2" applyNumberFormat="1" applyFont="1" applyFill="1" applyBorder="1" applyAlignment="1" applyProtection="1">
      <alignment vertical="center"/>
      <protection locked="0"/>
    </xf>
    <xf numFmtId="41" fontId="9" fillId="5" borderId="0" xfId="0" applyNumberFormat="1" applyFont="1" applyFill="1" applyAlignment="1" applyProtection="1">
      <alignment vertical="center"/>
      <protection locked="0"/>
    </xf>
    <xf numFmtId="167" fontId="5" fillId="5" borderId="2" xfId="3" applyNumberFormat="1" applyFont="1" applyFill="1" applyBorder="1" applyAlignment="1">
      <alignment vertical="center"/>
    </xf>
    <xf numFmtId="41" fontId="8" fillId="5" borderId="2" xfId="0" applyNumberFormat="1" applyFont="1" applyFill="1" applyBorder="1" applyAlignment="1" applyProtection="1">
      <alignment vertical="center"/>
      <protection locked="0"/>
    </xf>
    <xf numFmtId="10" fontId="8" fillId="5" borderId="0" xfId="4" applyNumberFormat="1" applyFont="1" applyFill="1" applyBorder="1" applyAlignment="1">
      <alignment vertical="center"/>
    </xf>
    <xf numFmtId="167" fontId="47" fillId="5" borderId="0" xfId="3" applyNumberFormat="1" applyFont="1" applyFill="1" applyBorder="1" applyAlignment="1">
      <alignment vertical="center"/>
    </xf>
    <xf numFmtId="10" fontId="51" fillId="5" borderId="0" xfId="4" applyNumberFormat="1" applyFont="1" applyFill="1" applyBorder="1" applyAlignment="1">
      <alignment vertical="center"/>
    </xf>
    <xf numFmtId="41" fontId="19" fillId="5" borderId="0" xfId="2" applyNumberFormat="1" applyFont="1" applyFill="1" applyBorder="1" applyAlignment="1" applyProtection="1">
      <alignment vertical="center"/>
      <protection locked="0"/>
    </xf>
    <xf numFmtId="41" fontId="37" fillId="5" borderId="0" xfId="0" applyNumberFormat="1" applyFont="1" applyFill="1" applyAlignment="1">
      <alignment vertical="center"/>
    </xf>
    <xf numFmtId="167" fontId="8" fillId="5" borderId="0" xfId="3" applyNumberFormat="1" applyFont="1" applyFill="1" applyAlignment="1">
      <alignment vertical="center"/>
    </xf>
    <xf numFmtId="41" fontId="39" fillId="5" borderId="0" xfId="0" applyNumberFormat="1" applyFont="1" applyFill="1" applyAlignment="1">
      <alignment vertical="center"/>
    </xf>
    <xf numFmtId="41" fontId="12" fillId="0" borderId="0" xfId="4" applyNumberFormat="1" applyFont="1" applyFill="1" applyBorder="1" applyAlignment="1">
      <alignment vertical="center"/>
    </xf>
    <xf numFmtId="164" fontId="11" fillId="0" borderId="0" xfId="2" applyNumberFormat="1" applyFont="1" applyFill="1" applyBorder="1" applyAlignment="1">
      <alignment vertical="center"/>
    </xf>
    <xf numFmtId="167" fontId="9" fillId="0" borderId="0" xfId="3" applyNumberFormat="1" applyFont="1" applyFill="1" applyBorder="1" applyAlignment="1">
      <alignment horizontal="center" vertical="center"/>
    </xf>
    <xf numFmtId="167" fontId="25" fillId="0" borderId="0" xfId="3" applyNumberFormat="1" applyFont="1" applyFill="1" applyBorder="1" applyAlignment="1">
      <alignment vertical="center"/>
    </xf>
    <xf numFmtId="167" fontId="31" fillId="0" borderId="0" xfId="3" applyNumberFormat="1" applyFont="1" applyFill="1" applyBorder="1" applyAlignment="1">
      <alignment vertical="center"/>
    </xf>
    <xf numFmtId="167" fontId="52" fillId="0" borderId="0" xfId="3" applyNumberFormat="1" applyFont="1" applyFill="1" applyBorder="1" applyAlignment="1">
      <alignment vertical="center"/>
    </xf>
    <xf numFmtId="41" fontId="50" fillId="0" borderId="0" xfId="2" applyNumberFormat="1" applyFont="1" applyFill="1" applyBorder="1" applyAlignment="1">
      <alignment vertical="center"/>
    </xf>
    <xf numFmtId="167" fontId="19" fillId="0" borderId="0" xfId="156" applyNumberFormat="1" applyFont="1" applyFill="1" applyBorder="1" applyAlignment="1" applyProtection="1">
      <alignment horizontal="right" vertical="center"/>
      <protection locked="0"/>
    </xf>
    <xf numFmtId="167" fontId="4" fillId="5" borderId="0" xfId="156" applyNumberFormat="1" applyFont="1" applyFill="1" applyBorder="1" applyAlignment="1" applyProtection="1">
      <alignment vertical="center"/>
      <protection locked="0"/>
    </xf>
    <xf numFmtId="167" fontId="4" fillId="0" borderId="0" xfId="156" applyNumberFormat="1" applyFont="1" applyFill="1" applyBorder="1" applyAlignment="1" applyProtection="1">
      <alignment vertical="center"/>
      <protection locked="0"/>
    </xf>
    <xf numFmtId="8" fontId="9" fillId="5" borderId="2" xfId="0" applyNumberFormat="1" applyFont="1" applyFill="1" applyBorder="1" applyAlignment="1">
      <alignment vertical="center"/>
    </xf>
    <xf numFmtId="41" fontId="51" fillId="0" borderId="0" xfId="2" applyNumberFormat="1" applyFont="1" applyFill="1" applyBorder="1" applyAlignment="1" applyProtection="1">
      <alignment horizontal="center" vertical="center"/>
      <protection locked="0"/>
    </xf>
    <xf numFmtId="167" fontId="58" fillId="0" borderId="0" xfId="3" applyNumberFormat="1" applyFont="1" applyFill="1" applyBorder="1" applyAlignment="1">
      <alignment vertical="center"/>
    </xf>
    <xf numFmtId="167" fontId="58" fillId="5" borderId="0" xfId="3" applyNumberFormat="1" applyFont="1" applyFill="1" applyBorder="1" applyAlignment="1">
      <alignment vertical="center"/>
    </xf>
    <xf numFmtId="41" fontId="46" fillId="0" borderId="0" xfId="2" applyNumberFormat="1" applyFont="1" applyFill="1" applyBorder="1" applyAlignment="1">
      <alignment vertical="center"/>
    </xf>
    <xf numFmtId="0" fontId="8" fillId="0" borderId="0" xfId="0" applyFont="1" applyFill="1" applyAlignment="1">
      <alignment vertical="center"/>
    </xf>
    <xf numFmtId="0" fontId="9" fillId="0" borderId="0" xfId="0" applyFont="1" applyFill="1" applyAlignment="1">
      <alignment horizontal="center" vertical="center"/>
    </xf>
    <xf numFmtId="0" fontId="45" fillId="0" borderId="0" xfId="0" applyFont="1" applyFill="1" applyAlignment="1">
      <alignment horizontal="center" vertical="center"/>
    </xf>
    <xf numFmtId="41" fontId="46" fillId="0" borderId="0" xfId="0" applyNumberFormat="1" applyFont="1" applyFill="1" applyAlignment="1">
      <alignment vertical="center"/>
    </xf>
    <xf numFmtId="0" fontId="22" fillId="0" borderId="0" xfId="0" applyFont="1" applyAlignment="1">
      <alignment horizontal="center" vertical="center"/>
    </xf>
    <xf numFmtId="0" fontId="26" fillId="0" borderId="0" xfId="0" applyFont="1" applyAlignment="1">
      <alignment horizontal="center" vertical="center"/>
    </xf>
    <xf numFmtId="0" fontId="22"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vertical="top" wrapText="1"/>
    </xf>
    <xf numFmtId="0" fontId="53" fillId="0" borderId="0" xfId="0" applyFont="1" applyAlignment="1">
      <alignment vertical="center" wrapText="1"/>
    </xf>
    <xf numFmtId="0" fontId="8" fillId="0" borderId="0" xfId="0" applyFont="1" applyAlignment="1">
      <alignment vertical="top" wrapText="1"/>
    </xf>
    <xf numFmtId="0" fontId="8" fillId="0" borderId="0" xfId="0" applyFont="1" applyAlignment="1">
      <alignment vertical="center" wrapText="1"/>
    </xf>
    <xf numFmtId="0" fontId="9" fillId="0" borderId="0" xfId="0" applyFont="1" applyAlignment="1">
      <alignment horizontal="center" vertical="center"/>
    </xf>
    <xf numFmtId="0" fontId="8" fillId="5" borderId="2" xfId="0" applyFont="1" applyFill="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indent="11"/>
    </xf>
    <xf numFmtId="0" fontId="11" fillId="5" borderId="0" xfId="0" applyFont="1" applyFill="1" applyAlignment="1">
      <alignment horizontal="center" vertical="center"/>
    </xf>
    <xf numFmtId="0" fontId="4" fillId="0" borderId="0" xfId="0" applyFont="1" applyAlignment="1">
      <alignment vertical="center"/>
    </xf>
    <xf numFmtId="0" fontId="9" fillId="0" borderId="0" xfId="0" applyFont="1" applyAlignment="1">
      <alignment horizontal="left" vertical="center" wrapText="1"/>
    </xf>
    <xf numFmtId="0" fontId="14" fillId="0" borderId="0" xfId="0" applyFont="1" applyAlignment="1">
      <alignment horizontal="left" vertical="center"/>
    </xf>
    <xf numFmtId="0" fontId="9" fillId="0" borderId="2" xfId="0" applyFont="1" applyBorder="1" applyAlignment="1">
      <alignment horizontal="center" vertical="center"/>
    </xf>
    <xf numFmtId="0" fontId="9" fillId="5" borderId="6" xfId="0" applyFont="1" applyFill="1" applyBorder="1" applyAlignment="1">
      <alignment horizontal="center" vertical="center"/>
    </xf>
    <xf numFmtId="0" fontId="4" fillId="0" borderId="0" xfId="0" applyFont="1" applyAlignment="1">
      <alignment vertical="center" shrinkToFit="1"/>
    </xf>
    <xf numFmtId="0" fontId="54" fillId="6" borderId="0" xfId="0" applyFont="1" applyFill="1" applyAlignment="1" applyProtection="1">
      <alignment horizontal="center" vertical="center"/>
      <protection locked="0"/>
    </xf>
    <xf numFmtId="0" fontId="34" fillId="0" borderId="0" xfId="0" applyFont="1" applyAlignment="1">
      <alignment horizontal="center" vertical="center"/>
    </xf>
    <xf numFmtId="0" fontId="56" fillId="0" borderId="0" xfId="0" applyFont="1" applyAlignment="1">
      <alignment horizontal="center" vertical="center"/>
    </xf>
    <xf numFmtId="0" fontId="5" fillId="0" borderId="0" xfId="0" applyFont="1" applyAlignment="1">
      <alignment horizontal="center" vertical="center"/>
    </xf>
    <xf numFmtId="0" fontId="45" fillId="6" borderId="0" xfId="0" applyFont="1" applyFill="1" applyAlignment="1">
      <alignment horizontal="center" vertical="center"/>
    </xf>
    <xf numFmtId="0" fontId="15" fillId="0" borderId="0" xfId="0" applyFont="1" applyAlignment="1">
      <alignment horizontal="center" vertical="center"/>
    </xf>
    <xf numFmtId="0" fontId="41" fillId="0" borderId="0" xfId="0" applyFont="1" applyAlignment="1">
      <alignment horizontal="center" vertical="center" readingOrder="1"/>
    </xf>
    <xf numFmtId="0" fontId="9" fillId="0" borderId="0" xfId="0" applyFont="1" applyAlignment="1">
      <alignment horizontal="center" vertical="center" textRotation="180"/>
    </xf>
    <xf numFmtId="0" fontId="41" fillId="0" borderId="0" xfId="0" applyFont="1" applyAlignment="1">
      <alignment horizontal="center" vertical="center"/>
    </xf>
    <xf numFmtId="0" fontId="25" fillId="0" borderId="0" xfId="0" applyFont="1" applyAlignment="1">
      <alignment horizontal="center" vertical="center"/>
    </xf>
    <xf numFmtId="164" fontId="9" fillId="5" borderId="0" xfId="2" applyNumberFormat="1" applyFont="1" applyFill="1" applyAlignment="1">
      <alignment horizontal="left" vertical="center" indent="23"/>
    </xf>
    <xf numFmtId="0" fontId="8" fillId="5" borderId="0" xfId="0" applyFont="1" applyFill="1" applyAlignment="1">
      <alignment horizontal="center" vertical="center"/>
    </xf>
    <xf numFmtId="164" fontId="9" fillId="5" borderId="0" xfId="2" applyNumberFormat="1" applyFont="1" applyFill="1" applyAlignment="1">
      <alignment horizontal="left" vertical="center" indent="25"/>
    </xf>
    <xf numFmtId="9" fontId="43" fillId="5" borderId="0" xfId="4" applyFont="1" applyFill="1" applyAlignment="1">
      <alignment horizontal="center" vertical="center"/>
    </xf>
    <xf numFmtId="0" fontId="8" fillId="0" borderId="0" xfId="0" applyFont="1" applyAlignment="1">
      <alignment vertical="center"/>
    </xf>
    <xf numFmtId="0" fontId="9" fillId="0" borderId="0" xfId="0" applyFont="1" applyAlignment="1">
      <alignment horizontal="left" vertical="center" indent="2"/>
    </xf>
    <xf numFmtId="0" fontId="9" fillId="5" borderId="0" xfId="0" applyFont="1" applyFill="1" applyAlignment="1">
      <alignment horizontal="center" vertical="center"/>
    </xf>
    <xf numFmtId="41" fontId="46" fillId="5" borderId="0" xfId="2" applyNumberFormat="1" applyFont="1" applyFill="1" applyBorder="1" applyAlignment="1">
      <alignment vertical="center"/>
    </xf>
  </cellXfs>
  <cellStyles count="203">
    <cellStyle name="20% - Accent1 2" xfId="74" xr:uid="{6A411FA9-45E9-40EA-903F-6F803CA2793D}"/>
    <cellStyle name="20% - Accent1 3" xfId="11" xr:uid="{0A5EE58F-8CC7-4030-85B2-427C2C06E590}"/>
    <cellStyle name="20% - Accent2 2" xfId="75" xr:uid="{6AC7182F-8C3D-4E87-89CD-0D03D80281EC}"/>
    <cellStyle name="20% - Accent2 3" xfId="12" xr:uid="{11E603C1-BEA1-4F33-B584-5B3E421DA36C}"/>
    <cellStyle name="20% - Accent3 2" xfId="76" xr:uid="{547AB01F-D348-425D-90A2-F21E6312134D}"/>
    <cellStyle name="20% - Accent3 3" xfId="13" xr:uid="{BFFD7722-103B-4552-9653-A2CF505864A6}"/>
    <cellStyle name="20% - Accent4 2" xfId="77" xr:uid="{EF5442D0-9C13-47AE-89C2-8C8961B067E0}"/>
    <cellStyle name="20% - Accent4 3" xfId="14" xr:uid="{A4B262DD-1D41-46ED-9163-06B9CA3743F8}"/>
    <cellStyle name="20% - Accent5 2" xfId="78" xr:uid="{511EE38C-A880-4CE5-9825-5C615BC9EC15}"/>
    <cellStyle name="20% - Accent5 3" xfId="15" xr:uid="{4D96FE2B-420D-4274-9CB9-004A39D39891}"/>
    <cellStyle name="20% - Accent6 2" xfId="79" xr:uid="{5E63A7D1-299F-4242-9B2D-9EE00D5C86BF}"/>
    <cellStyle name="20% - Accent6 3" xfId="16" xr:uid="{D261C0B2-B044-4B40-86F1-AF62E5133EA4}"/>
    <cellStyle name="40% - Accent1 2" xfId="80" xr:uid="{C356ED51-77B3-4618-A9BA-94E9C09ACD54}"/>
    <cellStyle name="40% - Accent1 3" xfId="17" xr:uid="{FBF7BBEF-2686-4CBC-A487-E34D91CAA1EF}"/>
    <cellStyle name="40% - Accent2 2" xfId="81" xr:uid="{16A97C03-29ED-48D9-8A75-7A8740A698B9}"/>
    <cellStyle name="40% - Accent2 3" xfId="18" xr:uid="{087D4036-DAF8-401F-B5AD-8F82EEC0CE54}"/>
    <cellStyle name="40% - Accent3 2" xfId="82" xr:uid="{44C72C7D-3F01-4EFB-8CA5-BD8238178290}"/>
    <cellStyle name="40% - Accent3 3" xfId="19" xr:uid="{6EF238EA-ED63-42C0-9419-41F8FC0FB5BB}"/>
    <cellStyle name="40% - Accent4 2" xfId="83" xr:uid="{D36BAE48-B84C-4542-8136-136923B7DC63}"/>
    <cellStyle name="40% - Accent4 3" xfId="20" xr:uid="{18C49032-515B-4570-B509-855A40542FCA}"/>
    <cellStyle name="40% - Accent5 2" xfId="84" xr:uid="{844B38EA-0D81-4CA9-8C24-FA1374EDB436}"/>
    <cellStyle name="40% - Accent5 3" xfId="21" xr:uid="{FC8A4733-52B8-4FD0-99C1-01DE1DAAD5F3}"/>
    <cellStyle name="40% - Accent6 2" xfId="85" xr:uid="{EEF5FBEF-3B53-455B-8834-1BC81BED2A57}"/>
    <cellStyle name="40% - Accent6 3" xfId="22" xr:uid="{86B5B896-6798-4010-AC81-DBF1C459A6D5}"/>
    <cellStyle name="60% - Accent1 2" xfId="86" xr:uid="{7C854C05-64DA-45D2-BFA0-47876965A919}"/>
    <cellStyle name="60% - Accent1 3" xfId="23" xr:uid="{1882575C-FA8F-47C7-977B-862E4C40FCFD}"/>
    <cellStyle name="60% - Accent2 2" xfId="87" xr:uid="{94C16F26-E86B-4BE6-BE17-04BDED7F4FAE}"/>
    <cellStyle name="60% - Accent2 3" xfId="24" xr:uid="{989C27DE-3149-4B8E-9F96-F63858802804}"/>
    <cellStyle name="60% - Accent3 2" xfId="88" xr:uid="{562D98C4-2663-4904-83B2-41C384B17CD3}"/>
    <cellStyle name="60% - Accent3 3" xfId="25" xr:uid="{6A2EB9EA-2ABA-49AC-A3AF-3C56CC8EAE22}"/>
    <cellStyle name="60% - Accent4 2" xfId="89" xr:uid="{3087B0F2-CC03-47A7-8CC1-AEB4FDAA61C3}"/>
    <cellStyle name="60% - Accent4 3" xfId="26" xr:uid="{E74DFB47-00C7-4D14-9C11-9C501561BC86}"/>
    <cellStyle name="60% - Accent5 2" xfId="90" xr:uid="{C8C59B25-4690-4F5B-8411-BD7D5BEEA208}"/>
    <cellStyle name="60% - Accent5 3" xfId="27" xr:uid="{105F345F-7F35-48F0-82CB-1E2312D809AF}"/>
    <cellStyle name="60% - Accent6 2" xfId="91" xr:uid="{E5A418A9-B610-4EE2-8B4A-5A053346EC44}"/>
    <cellStyle name="60% - Accent6 3" xfId="28" xr:uid="{710E9070-306E-48C4-A0BA-32E2D4F7D168}"/>
    <cellStyle name="Accent1 2" xfId="92" xr:uid="{D821F0CF-2CF8-443C-B252-FFF0345F455C}"/>
    <cellStyle name="Accent1 3" xfId="29" xr:uid="{21613C9A-E9B1-4DDB-9DFE-446029120457}"/>
    <cellStyle name="Accent2 2" xfId="93" xr:uid="{1377EE31-AB35-4AC0-8D8A-639CF4ED45DA}"/>
    <cellStyle name="Accent2 3" xfId="30" xr:uid="{6B942FE4-8707-4AC5-AB8B-F9A0CD5A9987}"/>
    <cellStyle name="Accent3 2" xfId="94" xr:uid="{2E7F8D89-438B-4CB5-902F-94CEC3152DA6}"/>
    <cellStyle name="Accent3 3" xfId="31" xr:uid="{2AC05A7B-C827-4DFC-9F87-6F1ADDF14B45}"/>
    <cellStyle name="Accent4 2" xfId="95" xr:uid="{A209DF06-9D6E-40CD-8583-FC8E152AE3CB}"/>
    <cellStyle name="Accent4 3" xfId="32" xr:uid="{CD122AC5-6156-4DFE-A966-0604756007C5}"/>
    <cellStyle name="Accent5 2" xfId="96" xr:uid="{B2DFA352-A3FA-4D66-912B-D58FCD6EAE51}"/>
    <cellStyle name="Accent5 3" xfId="33" xr:uid="{1EB58436-A96D-49AD-B084-DA8F100CF720}"/>
    <cellStyle name="Accent6 2" xfId="97" xr:uid="{682D586F-175E-410D-A0D3-0882ED4EFEEF}"/>
    <cellStyle name="Accent6 3" xfId="34" xr:uid="{60ECE61B-866C-4881-80B3-27BE5B41C044}"/>
    <cellStyle name="Activity Heading" xfId="1" xr:uid="{00000000-0005-0000-0000-000000000000}"/>
    <cellStyle name="Bad 2" xfId="36" xr:uid="{30217393-91F5-4DE9-A829-F79E3822F1E2}"/>
    <cellStyle name="Bad 3" xfId="98" xr:uid="{76C42035-EA08-491D-9F92-03DADB1190B0}"/>
    <cellStyle name="Bad 4" xfId="35" xr:uid="{39EE649F-B197-4CA0-9B33-A45C5E7EFB5C}"/>
    <cellStyle name="Calculation 2" xfId="38" xr:uid="{3781A027-190F-4FFC-AB61-E30BE74CE510}"/>
    <cellStyle name="Calculation 3" xfId="99" xr:uid="{83DE3E25-F53E-4941-9750-9E3D838B9322}"/>
    <cellStyle name="Calculation 4" xfId="37" xr:uid="{2B922144-751E-40F4-8145-0B82AA80357D}"/>
    <cellStyle name="Check Cell 2" xfId="100" xr:uid="{0A6530A0-DA56-472E-8772-F3C0DC159E0A}"/>
    <cellStyle name="Check Cell 3" xfId="39" xr:uid="{0597218D-656B-44BC-9684-AB7594AA1B52}"/>
    <cellStyle name="Comma" xfId="2" builtinId="3"/>
    <cellStyle name="Comma 2" xfId="41" xr:uid="{5115F05F-469F-437F-BEC3-116CD4E33C66}"/>
    <cellStyle name="Comma 2 2" xfId="102" xr:uid="{914E1F1D-EB27-4892-95B2-CF2231692F2B}"/>
    <cellStyle name="Comma 2 3" xfId="101" xr:uid="{026A03AF-667D-45A2-BCA0-510C13969A3D}"/>
    <cellStyle name="Comma 2 3 2" xfId="171" xr:uid="{21E6D39A-59A1-4019-8556-2BB9C8824D35}"/>
    <cellStyle name="Comma 2 4" xfId="132" xr:uid="{DF469C75-1127-4EDD-82C6-F2864B2D2DA4}"/>
    <cellStyle name="Comma 2 4 2" xfId="181" xr:uid="{ACF578BE-A211-4E46-8194-F97C6BF9A582}"/>
    <cellStyle name="Comma 2 5" xfId="142" xr:uid="{EF9671F6-8C9F-47EF-B82B-62DEA2D16278}"/>
    <cellStyle name="Comma 2 5 2" xfId="191" xr:uid="{5567C321-C1FC-4564-9839-968F4D769EFC}"/>
    <cellStyle name="Comma 2 6" xfId="153" xr:uid="{68F5A863-556B-4843-A6B4-417E4CCD35F2}"/>
    <cellStyle name="Comma 2 6 2" xfId="202" xr:uid="{37BAE9D4-B88E-462F-B4CA-4C722CDE8FFF}"/>
    <cellStyle name="Comma 2 7" xfId="161" xr:uid="{7E6ED932-1712-4120-8E9C-BD93E299CF09}"/>
    <cellStyle name="Comma 3" xfId="42" xr:uid="{BED99D7C-56D3-4143-BD95-F5D1115E7AA7}"/>
    <cellStyle name="Comma 4" xfId="43" xr:uid="{238B6102-86E7-41FD-A8DB-D38649ACDD2E}"/>
    <cellStyle name="Comma 4 2" xfId="104" xr:uid="{6D9F37DA-3D57-4701-9E94-0F5CE859DFDA}"/>
    <cellStyle name="Comma 4 3" xfId="103" xr:uid="{7E547D50-5204-4938-83BB-CD9702C7AE0C}"/>
    <cellStyle name="Comma 4 3 2" xfId="172" xr:uid="{149D4635-9473-4269-9912-72EAFD39BCE7}"/>
    <cellStyle name="Comma 4 4" xfId="133" xr:uid="{1CAB62BD-2116-4EA2-8462-5BBA4F84FC0F}"/>
    <cellStyle name="Comma 4 4 2" xfId="182" xr:uid="{7756DC3D-6AE2-4019-9367-409E838A6C2D}"/>
    <cellStyle name="Comma 4 5" xfId="143" xr:uid="{19D306C9-C815-407D-BE3A-7DFC1EAB251C}"/>
    <cellStyle name="Comma 4 5 2" xfId="192" xr:uid="{E96B913F-D18A-4DB0-A8CE-A62FB93C0D62}"/>
    <cellStyle name="Comma 4 6" xfId="162" xr:uid="{B935C7F6-486F-4720-B9FC-B958D0F1EE23}"/>
    <cellStyle name="Comma 5" xfId="40" xr:uid="{D5C0D164-67D6-45A5-A3BB-AB9AD9A875C1}"/>
    <cellStyle name="Currency" xfId="3" builtinId="4"/>
    <cellStyle name="Currency 2" xfId="45" xr:uid="{B925B7AD-5A3E-416A-B223-42525AF1D8C7}"/>
    <cellStyle name="Currency 2 2" xfId="106" xr:uid="{AAD9BEC8-3A7D-451B-A742-31B403C45E6C}"/>
    <cellStyle name="Currency 2 3" xfId="105" xr:uid="{2340D781-CCCB-48F1-A6D6-C55E2E824644}"/>
    <cellStyle name="Currency 2 3 2" xfId="173" xr:uid="{6DC993A1-2F7D-4E32-8FC2-F059632A79EA}"/>
    <cellStyle name="Currency 2 4" xfId="134" xr:uid="{3E45D886-C59E-4B01-B73D-CFF2AE9988B6}"/>
    <cellStyle name="Currency 2 4 2" xfId="183" xr:uid="{8CF6C429-F8DF-4A60-8CFA-F81E23D1CDDD}"/>
    <cellStyle name="Currency 2 5" xfId="144" xr:uid="{7504924C-B1FA-40A3-97BC-566550D76C94}"/>
    <cellStyle name="Currency 2 5 2" xfId="193" xr:uid="{96E78C0B-FE76-4F6B-9E5C-89AE6CBA59EB}"/>
    <cellStyle name="Currency 2 6" xfId="163" xr:uid="{6CE8685A-2EEC-40EE-9E62-F32D3BA5B117}"/>
    <cellStyle name="Currency 3" xfId="46" xr:uid="{3EDAFA09-203F-48C9-9671-518BD54D17F3}"/>
    <cellStyle name="Currency 4" xfId="47" xr:uid="{5A637347-BA14-4172-8385-801220A3ABDF}"/>
    <cellStyle name="Currency 4 2" xfId="108" xr:uid="{28D868B1-46D7-4423-94E2-9AB55DC04D9E}"/>
    <cellStyle name="Currency 4 3" xfId="107" xr:uid="{F17D7B9A-DAAA-4CE2-A8D9-B5F9CE9E7E0C}"/>
    <cellStyle name="Currency 4 3 2" xfId="174" xr:uid="{D492A48E-7289-41F1-8C9D-1F8E9236BC29}"/>
    <cellStyle name="Currency 4 4" xfId="135" xr:uid="{2D825C2B-942E-4642-BA15-7E98A649DF22}"/>
    <cellStyle name="Currency 4 4 2" xfId="184" xr:uid="{125AE1AF-EBF5-40F5-B7A5-868469F7C404}"/>
    <cellStyle name="Currency 4 5" xfId="145" xr:uid="{1790F4F9-44B8-418D-A61A-DE54E0263DDD}"/>
    <cellStyle name="Currency 4 5 2" xfId="194" xr:uid="{5F1C74E0-606B-4531-A8F4-D71CB91D3EEB}"/>
    <cellStyle name="Currency 4 6" xfId="164" xr:uid="{475625B5-49E4-491F-B274-3DD243C31570}"/>
    <cellStyle name="Currency 5" xfId="129" xr:uid="{3C4F3AEC-BADC-4DB3-9FAE-6C394D77AA67}"/>
    <cellStyle name="Currency 6" xfId="44" xr:uid="{9D6D4A3F-C055-41C4-A9F2-7FE0FF698841}"/>
    <cellStyle name="Currency 7" xfId="7" xr:uid="{392B11D2-48FC-4810-80FC-579F9698FB98}"/>
    <cellStyle name="Currency 7 2" xfId="159" xr:uid="{85251B12-0703-4B7C-9C18-098FADFC727B}"/>
    <cellStyle name="Currency 8" xfId="156" xr:uid="{208BC1BD-93A0-4C4F-8FC5-7DBEBD56C23C}"/>
    <cellStyle name="Explanatory Text 2" xfId="109" xr:uid="{338AD747-412C-416E-8CE0-9B890DA974D0}"/>
    <cellStyle name="Explanatory Text 3" xfId="48" xr:uid="{6B404A90-7914-4197-92DB-F13DA70C2A4E}"/>
    <cellStyle name="Good 2" xfId="50" xr:uid="{B682A472-DC02-4E7D-A561-1A2C409046F4}"/>
    <cellStyle name="Good 3" xfId="110" xr:uid="{36A7EB48-DDD3-4E55-9041-E7C179BE6E61}"/>
    <cellStyle name="Good 4" xfId="49" xr:uid="{0C526AFA-04D7-4514-8F36-F2F128ADBDC0}"/>
    <cellStyle name="Heading 1 2" xfId="111" xr:uid="{C408E623-BA71-42CE-BA42-48FC24F68511}"/>
    <cellStyle name="Heading 1 3" xfId="51" xr:uid="{4149B659-D991-4B77-B05B-6E323CFF999E}"/>
    <cellStyle name="Heading 2 2" xfId="112" xr:uid="{4B087052-1469-47A2-BBE9-43E869BC6AC3}"/>
    <cellStyle name="Heading 2 3" xfId="52" xr:uid="{F264CC65-5793-49BF-BDB8-4F984C6DC49F}"/>
    <cellStyle name="Heading 3 2" xfId="113" xr:uid="{58353BF4-77D1-480C-8292-DC4FAD1B380E}"/>
    <cellStyle name="Heading 3 3" xfId="53" xr:uid="{F0AA9621-D232-44E2-B405-0088F915E0A6}"/>
    <cellStyle name="Heading 4 2" xfId="114" xr:uid="{C63EEAA5-9042-4DD4-8BB0-1A221856121F}"/>
    <cellStyle name="Heading 4 3" xfId="54" xr:uid="{C5202F4F-7C71-472D-8A09-8516F0DB45BB}"/>
    <cellStyle name="Input 2" xfId="56" xr:uid="{9117193F-F0FF-4940-8B30-D3B3CCDC6C64}"/>
    <cellStyle name="Input 3" xfId="115" xr:uid="{7FAAB077-35BE-4156-A2AA-74F7C8A4F4B5}"/>
    <cellStyle name="Input 4" xfId="55" xr:uid="{9E5CA633-D4A9-404B-9206-F322640BA605}"/>
    <cellStyle name="Inputs" xfId="9" xr:uid="{098BAF72-E166-425D-BEF6-62BCAFD94ED6}"/>
    <cellStyle name="Linked Cell 2" xfId="116" xr:uid="{526A9DB3-D99A-4FA0-960B-85D0A7323AB8}"/>
    <cellStyle name="Linked Cell 3" xfId="57" xr:uid="{8B02F47E-1374-4910-B33E-D84D834201C7}"/>
    <cellStyle name="Neutral 2" xfId="117" xr:uid="{A72276CE-1C34-4241-B52E-FCB83602B3D7}"/>
    <cellStyle name="Neutral 3" xfId="58" xr:uid="{0F10B312-3E4F-4FD0-B7C1-8C3B8B443DDA}"/>
    <cellStyle name="Normal" xfId="0" builtinId="0"/>
    <cellStyle name="Normal 10" xfId="155" xr:uid="{EB5E947E-7CAC-47B3-84C4-3AA012D0F393}"/>
    <cellStyle name="Normal 2" xfId="59" xr:uid="{2C1AF238-FE26-4BBC-AC2F-896B96AF4A03}"/>
    <cellStyle name="Normal 2 2" xfId="118" xr:uid="{A8D47908-1F8E-4B1A-B9D5-7560CDA932B6}"/>
    <cellStyle name="Normal 2 2 2" xfId="175" xr:uid="{CA09A62C-A960-4F7B-B2E7-2C2924E43F79}"/>
    <cellStyle name="Normal 2 3" xfId="136" xr:uid="{0996B5FD-90D9-4A7F-BE3F-2A0E674FCD99}"/>
    <cellStyle name="Normal 2 3 2" xfId="185" xr:uid="{5DBA8C4A-D22D-40AD-99C4-8345820360E1}"/>
    <cellStyle name="Normal 2 4" xfId="146" xr:uid="{E8EC8598-370D-4B7C-9A1D-5023C7597D3B}"/>
    <cellStyle name="Normal 2 4 2" xfId="195" xr:uid="{19329DF0-93F4-44EB-AB95-A7625363D52D}"/>
    <cellStyle name="Normal 2 5" xfId="152" xr:uid="{BF72D449-22DD-4AF2-9CF5-F1652D84CE94}"/>
    <cellStyle name="Normal 2 5 2" xfId="201" xr:uid="{5600B5B3-ECD6-4DA0-967F-F216C2F14021}"/>
    <cellStyle name="Normal 2 6" xfId="165" xr:uid="{B2E3C678-9220-4A3D-BD4A-12F971C11A0B}"/>
    <cellStyle name="Normal 3" xfId="60" xr:uid="{624E91AA-FA49-410A-A789-C30B9D4E322A}"/>
    <cellStyle name="Normal 4" xfId="61" xr:uid="{FF0E6715-3FC3-4E89-B98D-B4713AD91EED}"/>
    <cellStyle name="Normal 4 2" xfId="119" xr:uid="{F370A80D-104C-48EC-A0F9-F8E01016BA5C}"/>
    <cellStyle name="Normal 4 2 2" xfId="176" xr:uid="{4E874B46-8624-4426-8802-2273571695B8}"/>
    <cellStyle name="Normal 4 3" xfId="137" xr:uid="{F3FDBB33-687B-421D-A363-E6D24EEC94DF}"/>
    <cellStyle name="Normal 4 3 2" xfId="186" xr:uid="{0615452D-FEFD-454C-AA88-B99A82C83C0E}"/>
    <cellStyle name="Normal 4 4" xfId="147" xr:uid="{E4266581-381A-421F-A58A-9148CA3A4ED1}"/>
    <cellStyle name="Normal 4 4 2" xfId="196" xr:uid="{6C44F4CB-9DB7-4B70-8588-EF34FC339E06}"/>
    <cellStyle name="Normal 4 5" xfId="166" xr:uid="{E5F80DDA-7D26-436D-83F6-25E2768838A3}"/>
    <cellStyle name="Normal 5" xfId="70" xr:uid="{C0C1B0A9-4C70-4CBE-A65C-BFEF3BA0A953}"/>
    <cellStyle name="Normal 5 2" xfId="130" xr:uid="{6E8C829B-3D03-4E36-9035-0F3EA71CAD12}"/>
    <cellStyle name="Normal 5 2 2" xfId="179" xr:uid="{2484A58F-D31A-4E9E-8300-66C57907070A}"/>
    <cellStyle name="Normal 5 3" xfId="140" xr:uid="{C8793837-39C7-4F36-A600-E2EB42B9D5AF}"/>
    <cellStyle name="Normal 5 3 2" xfId="189" xr:uid="{18CA4426-182F-4859-BFE1-5E22C51FC142}"/>
    <cellStyle name="Normal 5 4" xfId="150" xr:uid="{AA01DF99-D63B-4E65-8A17-DEDC84401B28}"/>
    <cellStyle name="Normal 5 4 2" xfId="199" xr:uid="{37178D0A-FFCC-40F8-ACC9-2581C0690213}"/>
    <cellStyle name="Normal 5 5" xfId="169" xr:uid="{B7467CF5-093D-4B54-8512-25AEDD0AEE2D}"/>
    <cellStyle name="Normal 6" xfId="72" xr:uid="{63DB31BE-92A6-4FFA-AB35-A1BE9E5B448C}"/>
    <cellStyle name="Normal 7" xfId="154" xr:uid="{23354E17-DEDC-4BA8-9BAF-CBE67732CF31}"/>
    <cellStyle name="Normal 8" xfId="10" xr:uid="{A0AB622C-0586-4B55-BAD5-4E4D11E7D2F5}"/>
    <cellStyle name="Normal 9" xfId="6" xr:uid="{BA96A8C5-7153-4E69-B377-4F24EA056124}"/>
    <cellStyle name="Normal 9 2" xfId="158" xr:uid="{9F753C70-BB1F-42A0-AEDB-20EB09C364FF}"/>
    <cellStyle name="Note 2" xfId="120" xr:uid="{C14C9C20-C67D-44E8-86F1-CD0E144DFCDC}"/>
    <cellStyle name="Note 3" xfId="62" xr:uid="{314D2CB7-A01A-42F1-9B33-C75152E50B74}"/>
    <cellStyle name="Output 2" xfId="121" xr:uid="{2543D680-E589-469C-B8D9-0846DE41F11C}"/>
    <cellStyle name="Output 3" xfId="63" xr:uid="{7DC2B3F1-2C02-4F0F-8E12-4FD4513E37D6}"/>
    <cellStyle name="Percent" xfId="4" builtinId="5"/>
    <cellStyle name="Percent 2" xfId="65" xr:uid="{A49DB6F9-5B3C-4CB5-985A-BB83E507D52A}"/>
    <cellStyle name="Percent 2 2" xfId="123" xr:uid="{15D8E2D0-340C-487E-8C89-3ED423CC3ABC}"/>
    <cellStyle name="Percent 2 3" xfId="122" xr:uid="{795A1782-F470-4102-9A4B-CB3CA6A9B218}"/>
    <cellStyle name="Percent 2 3 2" xfId="177" xr:uid="{0170D80F-4812-4CE1-849A-0586AF4D0373}"/>
    <cellStyle name="Percent 2 4" xfId="138" xr:uid="{D97FBEA3-D058-400C-B43E-771008FA654B}"/>
    <cellStyle name="Percent 2 4 2" xfId="187" xr:uid="{36961E9B-222B-4E94-8D5F-16DE1777CDB7}"/>
    <cellStyle name="Percent 2 5" xfId="148" xr:uid="{873CFC25-E6EA-4972-860F-899D98DB9683}"/>
    <cellStyle name="Percent 2 5 2" xfId="197" xr:uid="{CF7BBF86-E8D1-4AB5-98BE-6D4FBECB8EF0}"/>
    <cellStyle name="Percent 2 6" xfId="167" xr:uid="{2CBAA626-E454-47AF-8299-D9112244EF87}"/>
    <cellStyle name="Percent 3" xfId="66" xr:uid="{86DFA507-E622-4FC2-901A-104DE43D3995}"/>
    <cellStyle name="Percent 3 2" xfId="125" xr:uid="{631ACCDB-6D66-490E-B64E-EACFA232C5CC}"/>
    <cellStyle name="Percent 3 3" xfId="124" xr:uid="{1DD44436-E002-4C02-B654-6167089854E0}"/>
    <cellStyle name="Percent 3 3 2" xfId="178" xr:uid="{88BB7D36-DE0F-4DF4-97FB-9B05780FF676}"/>
    <cellStyle name="Percent 3 4" xfId="139" xr:uid="{EACCFD56-C186-44D3-8A8E-ECAAE13C607A}"/>
    <cellStyle name="Percent 3 4 2" xfId="188" xr:uid="{21F61AB9-341D-44A9-BC51-2D971949CD1E}"/>
    <cellStyle name="Percent 3 5" xfId="149" xr:uid="{4CB771A2-0E23-408C-8FD4-681FA0E37C5E}"/>
    <cellStyle name="Percent 3 5 2" xfId="198" xr:uid="{6BDB364F-DEB0-4467-8D54-753BD6D8EB61}"/>
    <cellStyle name="Percent 3 6" xfId="168" xr:uid="{BFEF34A4-D88D-4494-AA68-76676D219912}"/>
    <cellStyle name="Percent 4" xfId="71" xr:uid="{EA762E2A-D6D3-49F4-A5AB-61527C8CA665}"/>
    <cellStyle name="Percent 4 2" xfId="131" xr:uid="{F4FA84AC-2E14-4977-80BD-44696837B4EA}"/>
    <cellStyle name="Percent 4 2 2" xfId="180" xr:uid="{AE7EF2D6-5C6B-4083-B067-3694781A662B}"/>
    <cellStyle name="Percent 4 3" xfId="141" xr:uid="{E5FF8009-992F-4803-91BD-B553474C498C}"/>
    <cellStyle name="Percent 4 3 2" xfId="190" xr:uid="{F0A92CE1-FF27-4EF6-B4C0-0D06819472C0}"/>
    <cellStyle name="Percent 4 4" xfId="151" xr:uid="{9763636E-6489-46E2-B976-C103E7582D7E}"/>
    <cellStyle name="Percent 4 4 2" xfId="200" xr:uid="{6D6665C3-B8A5-4205-8124-80AE312739BF}"/>
    <cellStyle name="Percent 4 5" xfId="170" xr:uid="{3A5C57CB-7499-4C65-AF58-113702492CB5}"/>
    <cellStyle name="Percent 5" xfId="73" xr:uid="{429AD20A-9962-47A3-8C8F-7B7CFA2FC497}"/>
    <cellStyle name="Percent 6" xfId="64" xr:uid="{F05AE4E3-0C47-4E6E-A306-D7498BBEFB21}"/>
    <cellStyle name="Percent 7" xfId="8" xr:uid="{2D657F89-C512-4424-B188-0BB3EAFFEB9E}"/>
    <cellStyle name="Percent 7 2" xfId="160" xr:uid="{5668B568-AB6B-404B-8E24-9893881AA0CC}"/>
    <cellStyle name="Percent 8" xfId="157" xr:uid="{8859B4E6-CEA6-439C-96A8-4F9DA514B6A4}"/>
    <cellStyle name="Shading for Budget" xfId="5" xr:uid="{00000000-0005-0000-0000-000005000000}"/>
    <cellStyle name="Title 2" xfId="126" xr:uid="{85313C9D-D784-42B5-832E-32A9F4EFE413}"/>
    <cellStyle name="Title 3" xfId="67" xr:uid="{994E20DC-E981-4759-8624-DC5E67134056}"/>
    <cellStyle name="Total 2" xfId="127" xr:uid="{2DB51B44-ACDC-434C-8E14-63F6D8D75727}"/>
    <cellStyle name="Total 3" xfId="68" xr:uid="{29BBD060-2CA4-4F08-8CC2-22024CC83A9E}"/>
    <cellStyle name="Warning Text 2" xfId="128" xr:uid="{ACAE69B9-A578-40F0-ACC8-8E28E38853F1}"/>
    <cellStyle name="Warning Text 3" xfId="69" xr:uid="{893AD8C7-AA49-4453-AB62-B5314433728F}"/>
  </cellStyles>
  <dxfs count="158">
    <dxf>
      <font>
        <color rgb="FF9C0006"/>
      </font>
      <fill>
        <patternFill>
          <bgColor rgb="FFFFC7CE"/>
        </patternFill>
      </fill>
    </dxf>
    <dxf>
      <fill>
        <patternFill>
          <bgColor theme="0" tint="-0.34998626667073579"/>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58978949257956"/>
          <c:y val="0.11658398950131239"/>
          <c:w val="0.78721712004114075"/>
          <c:h val="0.76270085272722365"/>
        </c:manualLayout>
      </c:layout>
      <c:lineChart>
        <c:grouping val="standard"/>
        <c:varyColors val="0"/>
        <c:ser>
          <c:idx val="0"/>
          <c:order val="0"/>
          <c:val>
            <c:numRef>
              <c:f>('Gen Fd Cover Sheets'!$C$16:$D$16,'Gen Fd Cover Sheets'!$E$16:$F$16,'Gen Fd Cover Sheets'!$G$16,'Gen Fd Cover Sheets'!$H$16:$K$16)</c:f>
              <c:numCache>
                <c:formatCode>_("$"* #,##0_);_("$"* \(#,##0\);_("$"* "-"??_);_(@_)</c:formatCode>
                <c:ptCount val="9"/>
                <c:pt idx="0">
                  <c:v>848594</c:v>
                </c:pt>
                <c:pt idx="1">
                  <c:v>910459</c:v>
                </c:pt>
                <c:pt idx="2">
                  <c:v>996863</c:v>
                </c:pt>
                <c:pt idx="3">
                  <c:v>959661</c:v>
                </c:pt>
                <c:pt idx="4">
                  <c:v>1138815</c:v>
                </c:pt>
                <c:pt idx="5">
                  <c:v>1184024</c:v>
                </c:pt>
                <c:pt idx="6">
                  <c:v>1231138</c:v>
                </c:pt>
                <c:pt idx="7">
                  <c:v>1277015</c:v>
                </c:pt>
                <c:pt idx="8">
                  <c:v>1306946</c:v>
                </c:pt>
              </c:numCache>
            </c:numRef>
          </c:val>
          <c:smooth val="0"/>
          <c:extLst>
            <c:ext xmlns:c16="http://schemas.microsoft.com/office/drawing/2014/chart" uri="{C3380CC4-5D6E-409C-BE32-E72D297353CC}">
              <c16:uniqueId val="{00000000-35E4-4034-BA96-3A93ED36A1F2}"/>
            </c:ext>
          </c:extLst>
        </c:ser>
        <c:dLbls>
          <c:showLegendKey val="0"/>
          <c:showVal val="0"/>
          <c:showCatName val="0"/>
          <c:showSerName val="0"/>
          <c:showPercent val="0"/>
          <c:showBubbleSize val="0"/>
        </c:dLbls>
        <c:marker val="1"/>
        <c:smooth val="0"/>
        <c:axId val="52091136"/>
        <c:axId val="52367360"/>
      </c:lineChart>
      <c:catAx>
        <c:axId val="52091136"/>
        <c:scaling>
          <c:orientation val="minMax"/>
        </c:scaling>
        <c:delete val="0"/>
        <c:axPos val="b"/>
        <c:majorTickMark val="out"/>
        <c:minorTickMark val="none"/>
        <c:tickLblPos val="none"/>
        <c:crossAx val="52367360"/>
        <c:crosses val="autoZero"/>
        <c:auto val="1"/>
        <c:lblAlgn val="ctr"/>
        <c:lblOffset val="100"/>
        <c:tickMarkSkip val="1"/>
        <c:noMultiLvlLbl val="0"/>
      </c:catAx>
      <c:valAx>
        <c:axId val="52367360"/>
        <c:scaling>
          <c:orientation val="minMax"/>
        </c:scaling>
        <c:delete val="0"/>
        <c:axPos val="l"/>
        <c:numFmt formatCode="\$#,##0_);\(\$#,##0\)" sourceLinked="0"/>
        <c:majorTickMark val="out"/>
        <c:minorTickMark val="none"/>
        <c:tickLblPos val="nextTo"/>
        <c:txPr>
          <a:bodyPr rot="0" vert="horz"/>
          <a:lstStyle/>
          <a:p>
            <a:pPr>
              <a:defRPr/>
            </a:pPr>
            <a:endParaRPr lang="en-US"/>
          </a:p>
        </c:txPr>
        <c:crossAx val="52091136"/>
        <c:crosses val="autoZero"/>
        <c:crossBetween val="between"/>
        <c:dispUnits>
          <c:builtInUnit val="thousands"/>
          <c:dispUnitsLbl>
            <c:layout>
              <c:manualLayout>
                <c:xMode val="edge"/>
                <c:yMode val="edge"/>
                <c:x val="0.13817135871714667"/>
                <c:y val="0.12134659868286991"/>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5406696381"/>
          <c:y val="4.9943551576600867E-2"/>
        </c:manualLayout>
      </c:layout>
      <c:overlay val="0"/>
    </c:title>
    <c:autoTitleDeleted val="0"/>
    <c:plotArea>
      <c:layout>
        <c:manualLayout>
          <c:layoutTarget val="inner"/>
          <c:xMode val="edge"/>
          <c:yMode val="edge"/>
          <c:x val="0.1828839846262047"/>
          <c:y val="0.17946974847050684"/>
          <c:w val="0.81711601537379541"/>
          <c:h val="0.53840924541128476"/>
        </c:manualLayout>
      </c:layout>
      <c:lineChart>
        <c:grouping val="standard"/>
        <c:varyColors val="0"/>
        <c:ser>
          <c:idx val="0"/>
          <c:order val="0"/>
          <c:val>
            <c:numRef>
              <c:f>('Fund Cover Sheets'!$C$141:$D$141,'Fund Cover Sheets'!$E$141:$F$141,'Fund Cover Sheets'!$G$141,'Fund Cover Sheets'!$H$141:$K$141)</c:f>
              <c:numCache>
                <c:formatCode>_("$"* #,##0_);_("$"* \(#,##0\);_("$"* "-"??_);_(@_)</c:formatCode>
                <c:ptCount val="9"/>
                <c:pt idx="0">
                  <c:v>319840</c:v>
                </c:pt>
                <c:pt idx="1">
                  <c:v>350976</c:v>
                </c:pt>
                <c:pt idx="2">
                  <c:v>125921</c:v>
                </c:pt>
                <c:pt idx="3">
                  <c:v>354814</c:v>
                </c:pt>
                <c:pt idx="4">
                  <c:v>5644</c:v>
                </c:pt>
                <c:pt idx="5">
                  <c:v>0</c:v>
                </c:pt>
                <c:pt idx="6">
                  <c:v>0</c:v>
                </c:pt>
                <c:pt idx="7">
                  <c:v>0</c:v>
                </c:pt>
                <c:pt idx="8">
                  <c:v>0</c:v>
                </c:pt>
              </c:numCache>
            </c:numRef>
          </c:val>
          <c:smooth val="0"/>
          <c:extLst>
            <c:ext xmlns:c16="http://schemas.microsoft.com/office/drawing/2014/chart" uri="{C3380CC4-5D6E-409C-BE32-E72D297353CC}">
              <c16:uniqueId val="{00000000-5B58-4FC9-822F-27F0A27D4BD1}"/>
            </c:ext>
          </c:extLst>
        </c:ser>
        <c:dLbls>
          <c:showLegendKey val="0"/>
          <c:showVal val="0"/>
          <c:showCatName val="0"/>
          <c:showSerName val="0"/>
          <c:showPercent val="0"/>
          <c:showBubbleSize val="0"/>
        </c:dLbls>
        <c:marker val="1"/>
        <c:smooth val="0"/>
        <c:axId val="103028992"/>
        <c:axId val="103034880"/>
      </c:lineChart>
      <c:catAx>
        <c:axId val="103028992"/>
        <c:scaling>
          <c:orientation val="minMax"/>
        </c:scaling>
        <c:delete val="0"/>
        <c:axPos val="b"/>
        <c:majorTickMark val="out"/>
        <c:minorTickMark val="none"/>
        <c:tickLblPos val="none"/>
        <c:crossAx val="103034880"/>
        <c:crosses val="autoZero"/>
        <c:auto val="0"/>
        <c:lblAlgn val="ctr"/>
        <c:lblOffset val="100"/>
        <c:tickMarkSkip val="1"/>
        <c:noMultiLvlLbl val="0"/>
      </c:catAx>
      <c:valAx>
        <c:axId val="103034880"/>
        <c:scaling>
          <c:orientation val="minMax"/>
        </c:scaling>
        <c:delete val="0"/>
        <c:axPos val="l"/>
        <c:numFmt formatCode="\$#,##0_);\(\$#,##0\)" sourceLinked="0"/>
        <c:majorTickMark val="out"/>
        <c:minorTickMark val="none"/>
        <c:tickLblPos val="nextTo"/>
        <c:txPr>
          <a:bodyPr rot="0" vert="horz"/>
          <a:lstStyle/>
          <a:p>
            <a:pPr>
              <a:defRPr/>
            </a:pPr>
            <a:endParaRPr lang="en-US"/>
          </a:p>
        </c:txPr>
        <c:crossAx val="10302899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Equivalent</a:t>
            </a:r>
          </a:p>
        </c:rich>
      </c:tx>
      <c:layout>
        <c:manualLayout>
          <c:xMode val="edge"/>
          <c:yMode val="edge"/>
          <c:x val="0.44497889518196565"/>
          <c:y val="4.9943049571633737E-2"/>
        </c:manualLayout>
      </c:layout>
      <c:overlay val="0"/>
    </c:title>
    <c:autoTitleDeleted val="0"/>
    <c:plotArea>
      <c:layout>
        <c:manualLayout>
          <c:layoutTarget val="inner"/>
          <c:xMode val="edge"/>
          <c:yMode val="edge"/>
          <c:x val="0.18870622774769671"/>
          <c:y val="0.19204813943043303"/>
          <c:w val="0.81007161512823977"/>
          <c:h val="0.53840924541128476"/>
        </c:manualLayout>
      </c:layout>
      <c:lineChart>
        <c:grouping val="standard"/>
        <c:varyColors val="0"/>
        <c:ser>
          <c:idx val="0"/>
          <c:order val="0"/>
          <c:val>
            <c:numRef>
              <c:f>('Fund Cover Sheets'!$C$454:$D$454,'Fund Cover Sheets'!$E$454:$F$454,'Fund Cover Sheets'!$G$454,'Fund Cover Sheets'!$H$454:$K$454)</c:f>
              <c:numCache>
                <c:formatCode>_("$"* #,##0_);_("$"* \(#,##0\);_("$"* "-"??_);_(@_)</c:formatCode>
                <c:ptCount val="9"/>
                <c:pt idx="0">
                  <c:v>2517832</c:v>
                </c:pt>
                <c:pt idx="1">
                  <c:v>3778857</c:v>
                </c:pt>
                <c:pt idx="2">
                  <c:v>2811787</c:v>
                </c:pt>
                <c:pt idx="3">
                  <c:v>4840435</c:v>
                </c:pt>
                <c:pt idx="4">
                  <c:v>2064943</c:v>
                </c:pt>
                <c:pt idx="5">
                  <c:v>1291980</c:v>
                </c:pt>
                <c:pt idx="6">
                  <c:v>857466</c:v>
                </c:pt>
                <c:pt idx="7">
                  <c:v>431862</c:v>
                </c:pt>
                <c:pt idx="8">
                  <c:v>-105058</c:v>
                </c:pt>
              </c:numCache>
            </c:numRef>
          </c:val>
          <c:smooth val="0"/>
          <c:extLst>
            <c:ext xmlns:c16="http://schemas.microsoft.com/office/drawing/2014/chart" uri="{C3380CC4-5D6E-409C-BE32-E72D297353CC}">
              <c16:uniqueId val="{00000000-EE31-48E6-9963-61F03F8DF56B}"/>
            </c:ext>
          </c:extLst>
        </c:ser>
        <c:dLbls>
          <c:showLegendKey val="0"/>
          <c:showVal val="0"/>
          <c:showCatName val="0"/>
          <c:showSerName val="0"/>
          <c:showPercent val="0"/>
          <c:showBubbleSize val="0"/>
        </c:dLbls>
        <c:marker val="1"/>
        <c:smooth val="0"/>
        <c:axId val="103046528"/>
        <c:axId val="103048320"/>
      </c:lineChart>
      <c:catAx>
        <c:axId val="103046528"/>
        <c:scaling>
          <c:orientation val="minMax"/>
        </c:scaling>
        <c:delete val="0"/>
        <c:axPos val="b"/>
        <c:majorTickMark val="out"/>
        <c:minorTickMark val="none"/>
        <c:tickLblPos val="none"/>
        <c:crossAx val="103048320"/>
        <c:crosses val="autoZero"/>
        <c:auto val="0"/>
        <c:lblAlgn val="ctr"/>
        <c:lblOffset val="100"/>
        <c:tickMarkSkip val="1"/>
        <c:noMultiLvlLbl val="0"/>
      </c:catAx>
      <c:valAx>
        <c:axId val="103048320"/>
        <c:scaling>
          <c:orientation val="minMax"/>
        </c:scaling>
        <c:delete val="0"/>
        <c:axPos val="l"/>
        <c:numFmt formatCode="\$#,##0_);\(\$#,##0\)" sourceLinked="0"/>
        <c:majorTickMark val="out"/>
        <c:minorTickMark val="none"/>
        <c:tickLblPos val="nextTo"/>
        <c:txPr>
          <a:bodyPr rot="0" vert="horz"/>
          <a:lstStyle/>
          <a:p>
            <a:pPr>
              <a:defRPr/>
            </a:pPr>
            <a:endParaRPr lang="en-US"/>
          </a:p>
        </c:txPr>
        <c:crossAx val="103046528"/>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0481638774744075"/>
          <c:y val="9.7421490655376728E-3"/>
        </c:manualLayout>
      </c:layout>
      <c:overlay val="0"/>
    </c:title>
    <c:autoTitleDeleted val="0"/>
    <c:plotArea>
      <c:layout>
        <c:manualLayout>
          <c:layoutTarget val="inner"/>
          <c:xMode val="edge"/>
          <c:yMode val="edge"/>
          <c:x val="0.18432978533805444"/>
          <c:y val="0.26726534414251824"/>
          <c:w val="0.80929069440358681"/>
          <c:h val="0.53840924541128476"/>
        </c:manualLayout>
      </c:layout>
      <c:lineChart>
        <c:grouping val="standard"/>
        <c:varyColors val="0"/>
        <c:ser>
          <c:idx val="0"/>
          <c:order val="0"/>
          <c:val>
            <c:numRef>
              <c:f>('Fund Cover Sheets'!$C$494:$D$494,'Fund Cover Sheets'!$E$494:$F$494,'Fund Cover Sheets'!$G$494,'Fund Cover Sheets'!$H$494:$K$494)</c:f>
              <c:numCache>
                <c:formatCode>_("$"* #,##0_);_("$"* \(#,##0\);_("$"* "-"??_);_(@_)</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DFFC-4C7F-B53B-C0E547C77CE5}"/>
            </c:ext>
          </c:extLst>
        </c:ser>
        <c:dLbls>
          <c:showLegendKey val="0"/>
          <c:showVal val="0"/>
          <c:showCatName val="0"/>
          <c:showSerName val="0"/>
          <c:showPercent val="0"/>
          <c:showBubbleSize val="0"/>
        </c:dLbls>
        <c:marker val="1"/>
        <c:smooth val="0"/>
        <c:axId val="103166720"/>
        <c:axId val="103168256"/>
      </c:lineChart>
      <c:catAx>
        <c:axId val="103166720"/>
        <c:scaling>
          <c:orientation val="minMax"/>
        </c:scaling>
        <c:delete val="0"/>
        <c:axPos val="b"/>
        <c:majorTickMark val="out"/>
        <c:minorTickMark val="none"/>
        <c:tickLblPos val="none"/>
        <c:crossAx val="103168256"/>
        <c:crosses val="autoZero"/>
        <c:auto val="0"/>
        <c:lblAlgn val="ctr"/>
        <c:lblOffset val="100"/>
        <c:tickMarkSkip val="1"/>
        <c:noMultiLvlLbl val="0"/>
      </c:catAx>
      <c:valAx>
        <c:axId val="103168256"/>
        <c:scaling>
          <c:orientation val="minMax"/>
        </c:scaling>
        <c:delete val="0"/>
        <c:axPos val="l"/>
        <c:numFmt formatCode="\$#,##0_);\(\$#,##0\)" sourceLinked="0"/>
        <c:majorTickMark val="out"/>
        <c:minorTickMark val="none"/>
        <c:tickLblPos val="nextTo"/>
        <c:txPr>
          <a:bodyPr rot="0" vert="horz"/>
          <a:lstStyle/>
          <a:p>
            <a:pPr>
              <a:defRPr/>
            </a:pPr>
            <a:endParaRPr lang="en-US"/>
          </a:p>
        </c:txPr>
        <c:crossAx val="103166720"/>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1386765637"/>
          <c:y val="4.9943330947267994E-2"/>
        </c:manualLayout>
      </c:layout>
      <c:overlay val="0"/>
    </c:title>
    <c:autoTitleDeleted val="0"/>
    <c:plotArea>
      <c:layout>
        <c:manualLayout>
          <c:layoutTarget val="inner"/>
          <c:xMode val="edge"/>
          <c:yMode val="edge"/>
          <c:x val="0.18758018995579726"/>
          <c:y val="0.17946974847050848"/>
          <c:w val="0.81241981004420272"/>
          <c:h val="0.53840924541128476"/>
        </c:manualLayout>
      </c:layout>
      <c:lineChart>
        <c:grouping val="standard"/>
        <c:varyColors val="0"/>
        <c:ser>
          <c:idx val="0"/>
          <c:order val="0"/>
          <c:val>
            <c:numRef>
              <c:f>('Fund Cover Sheets'!$C$539:$D$539,'Fund Cover Sheets'!$E$539:$F$539,'Fund Cover Sheets'!$G$539,'Fund Cover Sheets'!$H$539:$K$539)</c:f>
              <c:numCache>
                <c:formatCode>_("$"* #,##0_);_("$"* \(#,##0\);_("$"* "-"??_);_(@_)</c:formatCode>
                <c:ptCount val="9"/>
                <c:pt idx="0">
                  <c:v>243804</c:v>
                </c:pt>
                <c:pt idx="1">
                  <c:v>496532</c:v>
                </c:pt>
                <c:pt idx="2">
                  <c:v>0</c:v>
                </c:pt>
                <c:pt idx="3">
                  <c:v>153598</c:v>
                </c:pt>
                <c:pt idx="4">
                  <c:v>-22924</c:v>
                </c:pt>
                <c:pt idx="5">
                  <c:v>-22924</c:v>
                </c:pt>
                <c:pt idx="6">
                  <c:v>-22924</c:v>
                </c:pt>
                <c:pt idx="7">
                  <c:v>-22924</c:v>
                </c:pt>
                <c:pt idx="8">
                  <c:v>-22924</c:v>
                </c:pt>
              </c:numCache>
            </c:numRef>
          </c:val>
          <c:smooth val="0"/>
          <c:extLst>
            <c:ext xmlns:c16="http://schemas.microsoft.com/office/drawing/2014/chart" uri="{C3380CC4-5D6E-409C-BE32-E72D297353CC}">
              <c16:uniqueId val="{00000000-DBB7-40D6-979D-53545902B825}"/>
            </c:ext>
          </c:extLst>
        </c:ser>
        <c:dLbls>
          <c:showLegendKey val="0"/>
          <c:showVal val="0"/>
          <c:showCatName val="0"/>
          <c:showSerName val="0"/>
          <c:showPercent val="0"/>
          <c:showBubbleSize val="0"/>
        </c:dLbls>
        <c:marker val="1"/>
        <c:smooth val="0"/>
        <c:axId val="103184256"/>
        <c:axId val="103185792"/>
      </c:lineChart>
      <c:catAx>
        <c:axId val="103184256"/>
        <c:scaling>
          <c:orientation val="minMax"/>
        </c:scaling>
        <c:delete val="0"/>
        <c:axPos val="b"/>
        <c:majorTickMark val="out"/>
        <c:minorTickMark val="none"/>
        <c:tickLblPos val="none"/>
        <c:crossAx val="103185792"/>
        <c:crosses val="autoZero"/>
        <c:auto val="0"/>
        <c:lblAlgn val="ctr"/>
        <c:lblOffset val="100"/>
        <c:tickMarkSkip val="1"/>
        <c:noMultiLvlLbl val="0"/>
      </c:catAx>
      <c:valAx>
        <c:axId val="103185792"/>
        <c:scaling>
          <c:orientation val="minMax"/>
        </c:scaling>
        <c:delete val="0"/>
        <c:axPos val="l"/>
        <c:numFmt formatCode="\$#,##0_);\(\$#,##0\)" sourceLinked="0"/>
        <c:majorTickMark val="out"/>
        <c:minorTickMark val="none"/>
        <c:tickLblPos val="nextTo"/>
        <c:txPr>
          <a:bodyPr rot="0" vert="horz"/>
          <a:lstStyle/>
          <a:p>
            <a:pPr>
              <a:defRPr/>
            </a:pPr>
            <a:endParaRPr lang="en-US"/>
          </a:p>
        </c:txPr>
        <c:crossAx val="10318425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656056074386313"/>
          <c:y val="9.7422700211253991E-3"/>
        </c:manualLayout>
      </c:layout>
      <c:overlay val="0"/>
    </c:title>
    <c:autoTitleDeleted val="0"/>
    <c:plotArea>
      <c:layout>
        <c:manualLayout>
          <c:layoutTarget val="inner"/>
          <c:xMode val="edge"/>
          <c:yMode val="edge"/>
          <c:x val="0.18459899099438917"/>
          <c:y val="0.22773738255884382"/>
          <c:w val="0.81327532479779152"/>
          <c:h val="0.53840924541128476"/>
        </c:manualLayout>
      </c:layout>
      <c:lineChart>
        <c:grouping val="standard"/>
        <c:varyColors val="0"/>
        <c:ser>
          <c:idx val="0"/>
          <c:order val="0"/>
          <c:val>
            <c:numRef>
              <c:f>('Fund Cover Sheets'!$C$585:$D$585,'Fund Cover Sheets'!$E$585:$F$585,'Fund Cover Sheets'!$G$585,'Fund Cover Sheets'!$H$585:$K$585)</c:f>
              <c:numCache>
                <c:formatCode>_("$"* #,##0_);_("$"* \(#,##0\);_("$"* "-"??_);_(@_)</c:formatCode>
                <c:ptCount val="9"/>
                <c:pt idx="0">
                  <c:v>793959</c:v>
                </c:pt>
                <c:pt idx="1">
                  <c:v>882883</c:v>
                </c:pt>
                <c:pt idx="2">
                  <c:v>835892</c:v>
                </c:pt>
                <c:pt idx="3">
                  <c:v>1023292</c:v>
                </c:pt>
                <c:pt idx="4">
                  <c:v>875578</c:v>
                </c:pt>
                <c:pt idx="5">
                  <c:v>838060</c:v>
                </c:pt>
                <c:pt idx="6">
                  <c:v>806053</c:v>
                </c:pt>
                <c:pt idx="7">
                  <c:v>775863</c:v>
                </c:pt>
                <c:pt idx="8">
                  <c:v>740128</c:v>
                </c:pt>
              </c:numCache>
            </c:numRef>
          </c:val>
          <c:smooth val="0"/>
          <c:extLst>
            <c:ext xmlns:c16="http://schemas.microsoft.com/office/drawing/2014/chart" uri="{C3380CC4-5D6E-409C-BE32-E72D297353CC}">
              <c16:uniqueId val="{00000000-329C-4806-9526-65FF323ED2BC}"/>
            </c:ext>
          </c:extLst>
        </c:ser>
        <c:dLbls>
          <c:showLegendKey val="0"/>
          <c:showVal val="0"/>
          <c:showCatName val="0"/>
          <c:showSerName val="0"/>
          <c:showPercent val="0"/>
          <c:showBubbleSize val="0"/>
        </c:dLbls>
        <c:marker val="1"/>
        <c:smooth val="0"/>
        <c:axId val="103095296"/>
        <c:axId val="103097088"/>
      </c:lineChart>
      <c:catAx>
        <c:axId val="103095296"/>
        <c:scaling>
          <c:orientation val="minMax"/>
        </c:scaling>
        <c:delete val="0"/>
        <c:axPos val="b"/>
        <c:majorTickMark val="out"/>
        <c:minorTickMark val="none"/>
        <c:tickLblPos val="none"/>
        <c:crossAx val="103097088"/>
        <c:crosses val="autoZero"/>
        <c:auto val="0"/>
        <c:lblAlgn val="ctr"/>
        <c:lblOffset val="100"/>
        <c:tickMarkSkip val="1"/>
        <c:noMultiLvlLbl val="0"/>
      </c:catAx>
      <c:valAx>
        <c:axId val="103097088"/>
        <c:scaling>
          <c:orientation val="minMax"/>
        </c:scaling>
        <c:delete val="0"/>
        <c:axPos val="l"/>
        <c:numFmt formatCode="\$#,##0_);\(\$#,##0\)" sourceLinked="0"/>
        <c:majorTickMark val="out"/>
        <c:minorTickMark val="none"/>
        <c:tickLblPos val="nextTo"/>
        <c:txPr>
          <a:bodyPr rot="0" vert="horz"/>
          <a:lstStyle/>
          <a:p>
            <a:pPr>
              <a:defRPr/>
            </a:pPr>
            <a:endParaRPr lang="en-US"/>
          </a:p>
        </c:txPr>
        <c:crossAx val="10309529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a:t>
            </a:r>
          </a:p>
        </c:rich>
      </c:tx>
      <c:layout>
        <c:manualLayout>
          <c:xMode val="edge"/>
          <c:yMode val="edge"/>
          <c:x val="0.44182687358255446"/>
          <c:y val="3.0419947506562144E-3"/>
        </c:manualLayout>
      </c:layout>
      <c:overlay val="0"/>
    </c:title>
    <c:autoTitleDeleted val="0"/>
    <c:plotArea>
      <c:layout>
        <c:manualLayout>
          <c:layoutTarget val="inner"/>
          <c:xMode val="edge"/>
          <c:yMode val="edge"/>
          <c:x val="0.18341582404462872"/>
          <c:y val="0.17946952610823144"/>
          <c:w val="0.81658417595537125"/>
          <c:h val="0.53840924541128476"/>
        </c:manualLayout>
      </c:layout>
      <c:lineChart>
        <c:grouping val="standard"/>
        <c:varyColors val="0"/>
        <c:ser>
          <c:idx val="0"/>
          <c:order val="0"/>
          <c:val>
            <c:numRef>
              <c:f>('Fund Cover Sheets'!$C$626:$D$626,'Fund Cover Sheets'!$E$626:$F$626,'Fund Cover Sheets'!$G$626,'Fund Cover Sheets'!$H$626:$K$626)</c:f>
              <c:numCache>
                <c:formatCode>_("$"* #,##0_);_("$"* \(#,##0\);_("$"* "-"??_);_(@_)</c:formatCode>
                <c:ptCount val="9"/>
                <c:pt idx="0">
                  <c:v>251559</c:v>
                </c:pt>
                <c:pt idx="1">
                  <c:v>333847</c:v>
                </c:pt>
                <c:pt idx="2">
                  <c:v>-161999</c:v>
                </c:pt>
                <c:pt idx="3">
                  <c:v>129347</c:v>
                </c:pt>
                <c:pt idx="4">
                  <c:v>52097</c:v>
                </c:pt>
                <c:pt idx="5">
                  <c:v>-63203</c:v>
                </c:pt>
                <c:pt idx="6">
                  <c:v>-241503</c:v>
                </c:pt>
                <c:pt idx="7">
                  <c:v>-368303</c:v>
                </c:pt>
                <c:pt idx="8">
                  <c:v>-437603</c:v>
                </c:pt>
              </c:numCache>
            </c:numRef>
          </c:val>
          <c:smooth val="0"/>
          <c:extLst>
            <c:ext xmlns:c16="http://schemas.microsoft.com/office/drawing/2014/chart" uri="{C3380CC4-5D6E-409C-BE32-E72D297353CC}">
              <c16:uniqueId val="{00000000-5786-40A5-96DC-1D2A0F769039}"/>
            </c:ext>
          </c:extLst>
        </c:ser>
        <c:dLbls>
          <c:showLegendKey val="0"/>
          <c:showVal val="0"/>
          <c:showCatName val="0"/>
          <c:showSerName val="0"/>
          <c:showPercent val="0"/>
          <c:showBubbleSize val="0"/>
        </c:dLbls>
        <c:marker val="1"/>
        <c:smooth val="0"/>
        <c:axId val="103117184"/>
        <c:axId val="103118720"/>
      </c:lineChart>
      <c:catAx>
        <c:axId val="103117184"/>
        <c:scaling>
          <c:orientation val="minMax"/>
        </c:scaling>
        <c:delete val="0"/>
        <c:axPos val="b"/>
        <c:majorTickMark val="out"/>
        <c:minorTickMark val="none"/>
        <c:tickLblPos val="none"/>
        <c:crossAx val="103118720"/>
        <c:crosses val="autoZero"/>
        <c:auto val="0"/>
        <c:lblAlgn val="ctr"/>
        <c:lblOffset val="100"/>
        <c:tickMarkSkip val="1"/>
        <c:noMultiLvlLbl val="0"/>
      </c:catAx>
      <c:valAx>
        <c:axId val="103118720"/>
        <c:scaling>
          <c:orientation val="minMax"/>
        </c:scaling>
        <c:delete val="0"/>
        <c:axPos val="l"/>
        <c:numFmt formatCode="\$#,##0_);\(\$#,##0\)" sourceLinked="0"/>
        <c:majorTickMark val="out"/>
        <c:minorTickMark val="none"/>
        <c:tickLblPos val="nextTo"/>
        <c:txPr>
          <a:bodyPr rot="0" vert="horz"/>
          <a:lstStyle/>
          <a:p>
            <a:pPr>
              <a:defRPr/>
            </a:pPr>
            <a:endParaRPr lang="en-US"/>
          </a:p>
        </c:txPr>
        <c:crossAx val="10311718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000302288553744"/>
          <c:y val="2.2624671916010503E-2"/>
        </c:manualLayout>
      </c:layout>
      <c:overlay val="0"/>
    </c:title>
    <c:autoTitleDeleted val="0"/>
    <c:plotArea>
      <c:layout>
        <c:manualLayout>
          <c:layoutTarget val="inner"/>
          <c:xMode val="edge"/>
          <c:yMode val="edge"/>
          <c:x val="0.18308351352453997"/>
          <c:y val="0.17276935860404391"/>
          <c:w val="0.81691648647545989"/>
          <c:h val="0.53840924541128476"/>
        </c:manualLayout>
      </c:layout>
      <c:lineChart>
        <c:grouping val="standard"/>
        <c:varyColors val="0"/>
        <c:ser>
          <c:idx val="0"/>
          <c:order val="0"/>
          <c:val>
            <c:numRef>
              <c:f>('Fund Cover Sheets'!$C$666:$D$666,'Fund Cover Sheets'!$E$666:$F$666,'Fund Cover Sheets'!$G$666,'Fund Cover Sheets'!$H$666:$K$666)</c:f>
              <c:numCache>
                <c:formatCode>_("$"* #,##0_);_("$"* \(#,##0\);_("$"* "-"??_);_(@_)</c:formatCode>
                <c:ptCount val="9"/>
                <c:pt idx="0">
                  <c:v>-1175044</c:v>
                </c:pt>
                <c:pt idx="1">
                  <c:v>-1175727</c:v>
                </c:pt>
                <c:pt idx="2">
                  <c:v>-1168663</c:v>
                </c:pt>
                <c:pt idx="3">
                  <c:v>-1173158</c:v>
                </c:pt>
                <c:pt idx="4">
                  <c:v>-1303015</c:v>
                </c:pt>
                <c:pt idx="5">
                  <c:v>-1422165</c:v>
                </c:pt>
                <c:pt idx="6">
                  <c:v>-1536238</c:v>
                </c:pt>
                <c:pt idx="7">
                  <c:v>-1644458</c:v>
                </c:pt>
                <c:pt idx="8">
                  <c:v>0</c:v>
                </c:pt>
              </c:numCache>
            </c:numRef>
          </c:val>
          <c:smooth val="0"/>
          <c:extLst>
            <c:ext xmlns:c16="http://schemas.microsoft.com/office/drawing/2014/chart" uri="{C3380CC4-5D6E-409C-BE32-E72D297353CC}">
              <c16:uniqueId val="{00000000-4B98-41E7-A696-8A605BDD45EA}"/>
            </c:ext>
          </c:extLst>
        </c:ser>
        <c:dLbls>
          <c:showLegendKey val="0"/>
          <c:showVal val="0"/>
          <c:showCatName val="0"/>
          <c:showSerName val="0"/>
          <c:showPercent val="0"/>
          <c:showBubbleSize val="0"/>
        </c:dLbls>
        <c:marker val="1"/>
        <c:smooth val="0"/>
        <c:axId val="103225216"/>
        <c:axId val="103226752"/>
      </c:lineChart>
      <c:catAx>
        <c:axId val="103225216"/>
        <c:scaling>
          <c:orientation val="minMax"/>
        </c:scaling>
        <c:delete val="0"/>
        <c:axPos val="b"/>
        <c:majorTickMark val="out"/>
        <c:minorTickMark val="none"/>
        <c:tickLblPos val="none"/>
        <c:crossAx val="103226752"/>
        <c:crosses val="autoZero"/>
        <c:auto val="0"/>
        <c:lblAlgn val="ctr"/>
        <c:lblOffset val="100"/>
        <c:tickMarkSkip val="1"/>
        <c:noMultiLvlLbl val="0"/>
      </c:catAx>
      <c:valAx>
        <c:axId val="103226752"/>
        <c:scaling>
          <c:orientation val="minMax"/>
        </c:scaling>
        <c:delete val="0"/>
        <c:axPos val="l"/>
        <c:numFmt formatCode="\$#,##0_);\(\$#,##0\)" sourceLinked="0"/>
        <c:majorTickMark val="out"/>
        <c:minorTickMark val="none"/>
        <c:tickLblPos val="nextTo"/>
        <c:txPr>
          <a:bodyPr rot="0" vert="horz"/>
          <a:lstStyle/>
          <a:p>
            <a:pPr>
              <a:defRPr/>
            </a:pPr>
            <a:endParaRPr lang="en-US"/>
          </a:p>
        </c:txPr>
        <c:crossAx val="10322521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533791050508931"/>
          <c:y val="0.20723567308097182"/>
        </c:manualLayout>
      </c:layout>
      <c:overlay val="0"/>
    </c:title>
    <c:autoTitleDeleted val="0"/>
    <c:plotArea>
      <c:layout>
        <c:manualLayout>
          <c:layoutTarget val="inner"/>
          <c:xMode val="edge"/>
          <c:yMode val="edge"/>
          <c:x val="0.19059351866730945"/>
          <c:y val="0.16606919109985624"/>
          <c:w val="0.80940648133269055"/>
          <c:h val="0.53840924541128476"/>
        </c:manualLayout>
      </c:layout>
      <c:lineChart>
        <c:grouping val="standard"/>
        <c:varyColors val="0"/>
        <c:ser>
          <c:idx val="0"/>
          <c:order val="0"/>
          <c:val>
            <c:numRef>
              <c:f>('Fund Cover Sheets'!$C$704:$D$704,'Fund Cover Sheets'!$E$704:$F$704,'Fund Cover Sheets'!$G$704,'Fund Cover Sheets'!$H$704:$K$704)</c:f>
              <c:numCache>
                <c:formatCode>_("$"* #,##0_);_("$"* \(#,##0\);_("$"* "-"??_);_(@_)</c:formatCode>
                <c:ptCount val="9"/>
                <c:pt idx="0">
                  <c:v>-1614928</c:v>
                </c:pt>
                <c:pt idx="1">
                  <c:v>-1570512</c:v>
                </c:pt>
                <c:pt idx="2">
                  <c:v>-2511902</c:v>
                </c:pt>
                <c:pt idx="3">
                  <c:v>-1316691</c:v>
                </c:pt>
                <c:pt idx="4">
                  <c:v>-1008841</c:v>
                </c:pt>
                <c:pt idx="5">
                  <c:v>-693820</c:v>
                </c:pt>
                <c:pt idx="6">
                  <c:v>-371156</c:v>
                </c:pt>
                <c:pt idx="7">
                  <c:v>-40671</c:v>
                </c:pt>
                <c:pt idx="8">
                  <c:v>297817</c:v>
                </c:pt>
              </c:numCache>
            </c:numRef>
          </c:val>
          <c:smooth val="0"/>
          <c:extLst>
            <c:ext xmlns:c16="http://schemas.microsoft.com/office/drawing/2014/chart" uri="{C3380CC4-5D6E-409C-BE32-E72D297353CC}">
              <c16:uniqueId val="{00000000-E30B-41AC-B217-155841275727}"/>
            </c:ext>
          </c:extLst>
        </c:ser>
        <c:dLbls>
          <c:showLegendKey val="0"/>
          <c:showVal val="0"/>
          <c:showCatName val="0"/>
          <c:showSerName val="0"/>
          <c:showPercent val="0"/>
          <c:showBubbleSize val="0"/>
        </c:dLbls>
        <c:marker val="1"/>
        <c:smooth val="0"/>
        <c:axId val="103234560"/>
        <c:axId val="103260928"/>
      </c:lineChart>
      <c:catAx>
        <c:axId val="103234560"/>
        <c:scaling>
          <c:orientation val="minMax"/>
        </c:scaling>
        <c:delete val="0"/>
        <c:axPos val="b"/>
        <c:majorTickMark val="out"/>
        <c:minorTickMark val="none"/>
        <c:tickLblPos val="none"/>
        <c:crossAx val="103260928"/>
        <c:crosses val="autoZero"/>
        <c:auto val="0"/>
        <c:lblAlgn val="ctr"/>
        <c:lblOffset val="100"/>
        <c:tickMarkSkip val="1"/>
        <c:noMultiLvlLbl val="0"/>
      </c:catAx>
      <c:valAx>
        <c:axId val="103260928"/>
        <c:scaling>
          <c:orientation val="minMax"/>
        </c:scaling>
        <c:delete val="0"/>
        <c:axPos val="l"/>
        <c:numFmt formatCode="\$#,##0_);\(\$#,##0\)" sourceLinked="0"/>
        <c:majorTickMark val="out"/>
        <c:minorTickMark val="none"/>
        <c:tickLblPos val="nextTo"/>
        <c:txPr>
          <a:bodyPr rot="0" vert="horz"/>
          <a:lstStyle/>
          <a:p>
            <a:pPr>
              <a:defRPr/>
            </a:pPr>
            <a:endParaRPr lang="en-US"/>
          </a:p>
        </c:txPr>
        <c:crossAx val="103234560"/>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1071009132"/>
          <c:y val="4.9943447790675673E-2"/>
        </c:manualLayout>
      </c:layout>
      <c:overlay val="0"/>
    </c:title>
    <c:autoTitleDeleted val="0"/>
    <c:plotArea>
      <c:layout>
        <c:manualLayout>
          <c:layoutTarget val="inner"/>
          <c:xMode val="edge"/>
          <c:yMode val="edge"/>
          <c:x val="0.18844585491452351"/>
          <c:y val="0.17946974847050723"/>
          <c:w val="0.81155414508547652"/>
          <c:h val="0.53840924541128476"/>
        </c:manualLayout>
      </c:layout>
      <c:lineChart>
        <c:grouping val="standard"/>
        <c:varyColors val="0"/>
        <c:ser>
          <c:idx val="0"/>
          <c:order val="0"/>
          <c:val>
            <c:numRef>
              <c:f>('Fund Cover Sheets'!$C$356:$D$356,'Fund Cover Sheets'!$E$356:$F$356,'Fund Cover Sheets'!$G$356,'Fund Cover Sheets'!$H$356:$K$356)</c:f>
              <c:numCache>
                <c:formatCode>_("$"* #,##0_);_("$"* \(#,##0\);_("$"* "-"??_);_(@_)</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94CC-4770-8632-EF64A79E4CB2}"/>
            </c:ext>
          </c:extLst>
        </c:ser>
        <c:dLbls>
          <c:showLegendKey val="0"/>
          <c:showVal val="0"/>
          <c:showCatName val="0"/>
          <c:showSerName val="0"/>
          <c:showPercent val="0"/>
          <c:showBubbleSize val="0"/>
        </c:dLbls>
        <c:marker val="1"/>
        <c:smooth val="0"/>
        <c:axId val="103281024"/>
        <c:axId val="103282560"/>
      </c:lineChart>
      <c:catAx>
        <c:axId val="103281024"/>
        <c:scaling>
          <c:orientation val="minMax"/>
        </c:scaling>
        <c:delete val="0"/>
        <c:axPos val="b"/>
        <c:majorTickMark val="out"/>
        <c:minorTickMark val="none"/>
        <c:tickLblPos val="none"/>
        <c:crossAx val="103282560"/>
        <c:crossesAt val="0"/>
        <c:auto val="0"/>
        <c:lblAlgn val="ctr"/>
        <c:lblOffset val="100"/>
        <c:tickMarkSkip val="1"/>
        <c:noMultiLvlLbl val="0"/>
      </c:catAx>
      <c:valAx>
        <c:axId val="103282560"/>
        <c:scaling>
          <c:orientation val="minMax"/>
          <c:max val="100"/>
        </c:scaling>
        <c:delete val="0"/>
        <c:axPos val="l"/>
        <c:numFmt formatCode="&quot;$&quot;#,##0" sourceLinked="0"/>
        <c:majorTickMark val="out"/>
        <c:minorTickMark val="none"/>
        <c:tickLblPos val="nextTo"/>
        <c:spPr>
          <a:ln/>
        </c:spPr>
        <c:txPr>
          <a:bodyPr rot="0" vert="horz"/>
          <a:lstStyle/>
          <a:p>
            <a:pPr>
              <a:defRPr/>
            </a:pPr>
            <a:endParaRPr lang="en-US"/>
          </a:p>
        </c:txPr>
        <c:crossAx val="103281024"/>
        <c:crosses val="autoZero"/>
        <c:crossBetween val="between"/>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83207196184"/>
          <c:y val="2.3142622193684983E-2"/>
        </c:manualLayout>
      </c:layout>
      <c:overlay val="0"/>
    </c:title>
    <c:autoTitleDeleted val="0"/>
    <c:plotArea>
      <c:layout>
        <c:manualLayout>
          <c:layoutTarget val="inner"/>
          <c:xMode val="edge"/>
          <c:yMode val="edge"/>
          <c:x val="0.18559289509812255"/>
          <c:y val="0.17947000279788144"/>
          <c:w val="0.8144071049018774"/>
          <c:h val="0.53840924541128476"/>
        </c:manualLayout>
      </c:layout>
      <c:lineChart>
        <c:grouping val="standard"/>
        <c:varyColors val="0"/>
        <c:ser>
          <c:idx val="0"/>
          <c:order val="0"/>
          <c:val>
            <c:numRef>
              <c:f>('Fund Cover Sheets'!$C$188:$D$188,'Fund Cover Sheets'!$E$188:$F$188,'Fund Cover Sheets'!$G$188,'Fund Cover Sheets'!$H$188:$K$188)</c:f>
              <c:numCache>
                <c:formatCode>_("$"* #,##0_);_("$"* \(#,##0\);_("$"* "-"??_);_(@_)</c:formatCode>
                <c:ptCount val="9"/>
                <c:pt idx="0">
                  <c:v>4785053</c:v>
                </c:pt>
                <c:pt idx="1">
                  <c:v>5788454</c:v>
                </c:pt>
                <c:pt idx="2">
                  <c:v>1164373</c:v>
                </c:pt>
                <c:pt idx="3">
                  <c:v>3453678</c:v>
                </c:pt>
                <c:pt idx="4">
                  <c:v>122687</c:v>
                </c:pt>
                <c:pt idx="5">
                  <c:v>3934305</c:v>
                </c:pt>
                <c:pt idx="6">
                  <c:v>525557</c:v>
                </c:pt>
                <c:pt idx="7">
                  <c:v>0</c:v>
                </c:pt>
                <c:pt idx="8">
                  <c:v>0</c:v>
                </c:pt>
              </c:numCache>
            </c:numRef>
          </c:val>
          <c:smooth val="0"/>
          <c:extLst>
            <c:ext xmlns:c16="http://schemas.microsoft.com/office/drawing/2014/chart" uri="{C3380CC4-5D6E-409C-BE32-E72D297353CC}">
              <c16:uniqueId val="{00000000-E590-4F57-ABF0-FE7C85B7201B}"/>
            </c:ext>
          </c:extLst>
        </c:ser>
        <c:dLbls>
          <c:showLegendKey val="0"/>
          <c:showVal val="0"/>
          <c:showCatName val="0"/>
          <c:showSerName val="0"/>
          <c:showPercent val="0"/>
          <c:showBubbleSize val="0"/>
        </c:dLbls>
        <c:marker val="1"/>
        <c:smooth val="0"/>
        <c:axId val="103323136"/>
        <c:axId val="103324672"/>
      </c:lineChart>
      <c:catAx>
        <c:axId val="103323136"/>
        <c:scaling>
          <c:orientation val="minMax"/>
        </c:scaling>
        <c:delete val="0"/>
        <c:axPos val="b"/>
        <c:majorTickMark val="out"/>
        <c:minorTickMark val="none"/>
        <c:tickLblPos val="none"/>
        <c:crossAx val="103324672"/>
        <c:crosses val="autoZero"/>
        <c:auto val="0"/>
        <c:lblAlgn val="ctr"/>
        <c:lblOffset val="100"/>
        <c:tickMarkSkip val="1"/>
        <c:noMultiLvlLbl val="0"/>
      </c:catAx>
      <c:valAx>
        <c:axId val="103324672"/>
        <c:scaling>
          <c:orientation val="minMax"/>
        </c:scaling>
        <c:delete val="0"/>
        <c:axPos val="l"/>
        <c:numFmt formatCode="\$#,##0_);\(\$#,##0\)" sourceLinked="0"/>
        <c:majorTickMark val="out"/>
        <c:minorTickMark val="none"/>
        <c:tickLblPos val="nextTo"/>
        <c:txPr>
          <a:bodyPr rot="0" vert="horz"/>
          <a:lstStyle/>
          <a:p>
            <a:pPr>
              <a:defRPr/>
            </a:pPr>
            <a:endParaRPr lang="en-US"/>
          </a:p>
        </c:txPr>
        <c:crossAx val="10332313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866538091578332"/>
          <c:y val="0.11154855643044605"/>
          <c:w val="0.79133461908421665"/>
          <c:h val="0.79527559055120001"/>
        </c:manualLayout>
      </c:layout>
      <c:lineChart>
        <c:grouping val="standard"/>
        <c:varyColors val="0"/>
        <c:ser>
          <c:idx val="0"/>
          <c:order val="0"/>
          <c:val>
            <c:numRef>
              <c:f>('Gen Fd Cover Sheets'!$C$47:$D$47,'Gen Fd Cover Sheets'!$E$47:$F$47,'Gen Fd Cover Sheets'!$G$47,'Gen Fd Cover Sheets'!$H$47:$K$47)</c:f>
              <c:numCache>
                <c:formatCode>_("$"* #,##0_);_("$"* \(#,##0\);_("$"* "-"??_);_(@_)</c:formatCode>
                <c:ptCount val="9"/>
                <c:pt idx="0">
                  <c:v>568379</c:v>
                </c:pt>
                <c:pt idx="1">
                  <c:v>628245</c:v>
                </c:pt>
                <c:pt idx="2">
                  <c:v>741086</c:v>
                </c:pt>
                <c:pt idx="3">
                  <c:v>679290</c:v>
                </c:pt>
                <c:pt idx="4">
                  <c:v>778409</c:v>
                </c:pt>
                <c:pt idx="5">
                  <c:v>816021</c:v>
                </c:pt>
                <c:pt idx="6">
                  <c:v>853596</c:v>
                </c:pt>
                <c:pt idx="7">
                  <c:v>876211</c:v>
                </c:pt>
                <c:pt idx="8">
                  <c:v>899477</c:v>
                </c:pt>
              </c:numCache>
            </c:numRef>
          </c:val>
          <c:smooth val="0"/>
          <c:extLst>
            <c:ext xmlns:c16="http://schemas.microsoft.com/office/drawing/2014/chart" uri="{C3380CC4-5D6E-409C-BE32-E72D297353CC}">
              <c16:uniqueId val="{00000000-38CC-47E5-8240-AFF530F7ED0E}"/>
            </c:ext>
          </c:extLst>
        </c:ser>
        <c:dLbls>
          <c:showLegendKey val="0"/>
          <c:showVal val="0"/>
          <c:showCatName val="0"/>
          <c:showSerName val="0"/>
          <c:showPercent val="0"/>
          <c:showBubbleSize val="0"/>
        </c:dLbls>
        <c:marker val="1"/>
        <c:smooth val="0"/>
        <c:axId val="52399488"/>
        <c:axId val="52401280"/>
      </c:lineChart>
      <c:catAx>
        <c:axId val="52399488"/>
        <c:scaling>
          <c:orientation val="minMax"/>
        </c:scaling>
        <c:delete val="1"/>
        <c:axPos val="b"/>
        <c:majorTickMark val="out"/>
        <c:minorTickMark val="none"/>
        <c:tickLblPos val="none"/>
        <c:crossAx val="52401280"/>
        <c:crosses val="autoZero"/>
        <c:auto val="1"/>
        <c:lblAlgn val="ctr"/>
        <c:lblOffset val="100"/>
        <c:noMultiLvlLbl val="0"/>
      </c:catAx>
      <c:valAx>
        <c:axId val="52401280"/>
        <c:scaling>
          <c:orientation val="minMax"/>
          <c:min val="0"/>
        </c:scaling>
        <c:delete val="0"/>
        <c:axPos val="l"/>
        <c:numFmt formatCode="\$#,##0_);\(\$#,##0\)" sourceLinked="0"/>
        <c:majorTickMark val="out"/>
        <c:minorTickMark val="none"/>
        <c:tickLblPos val="nextTo"/>
        <c:txPr>
          <a:bodyPr rot="0" vert="horz"/>
          <a:lstStyle/>
          <a:p>
            <a:pPr>
              <a:defRPr/>
            </a:pPr>
            <a:endParaRPr lang="en-US"/>
          </a:p>
        </c:txPr>
        <c:crossAx val="52399488"/>
        <c:crosses val="autoZero"/>
        <c:crossBetween val="between"/>
        <c:dispUnits>
          <c:builtInUnit val="thousands"/>
          <c:dispUnitsLbl>
            <c:layout>
              <c:manualLayout>
                <c:xMode val="edge"/>
                <c:yMode val="edge"/>
                <c:x val="0.1412734519296199"/>
                <c:y val="0.20996082386253442"/>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91234970774"/>
          <c:y val="2.3142411767057038E-2"/>
        </c:manualLayout>
      </c:layout>
      <c:overlay val="0"/>
    </c:title>
    <c:autoTitleDeleted val="0"/>
    <c:plotArea>
      <c:layout>
        <c:manualLayout>
          <c:layoutTarget val="inner"/>
          <c:xMode val="edge"/>
          <c:yMode val="edge"/>
          <c:x val="0.18568640876412187"/>
          <c:y val="0.17946974847050684"/>
          <c:w val="0.81344779185210547"/>
          <c:h val="0.53840924541128476"/>
        </c:manualLayout>
      </c:layout>
      <c:lineChart>
        <c:grouping val="standard"/>
        <c:varyColors val="0"/>
        <c:ser>
          <c:idx val="0"/>
          <c:order val="0"/>
          <c:val>
            <c:numRef>
              <c:f>('Fund Cover Sheets'!$C$319:$D$319,'Fund Cover Sheets'!$E$319:$F$319,'Fund Cover Sheets'!$G$319,'Fund Cover Sheets'!$H$319:$K$319)</c:f>
              <c:numCache>
                <c:formatCode>_("$"* #,##0_);_("$"* \(#,##0\);_("$"* "-"??_);_(@_)</c:formatCode>
                <c:ptCount val="9"/>
                <c:pt idx="0">
                  <c:v>1432503</c:v>
                </c:pt>
                <c:pt idx="1">
                  <c:v>1581655</c:v>
                </c:pt>
                <c:pt idx="2">
                  <c:v>193275</c:v>
                </c:pt>
                <c:pt idx="3">
                  <c:v>645728</c:v>
                </c:pt>
                <c:pt idx="4">
                  <c:v>1692</c:v>
                </c:pt>
                <c:pt idx="5">
                  <c:v>0</c:v>
                </c:pt>
                <c:pt idx="6">
                  <c:v>0</c:v>
                </c:pt>
                <c:pt idx="7">
                  <c:v>0</c:v>
                </c:pt>
                <c:pt idx="8">
                  <c:v>0</c:v>
                </c:pt>
              </c:numCache>
            </c:numRef>
          </c:val>
          <c:smooth val="0"/>
          <c:extLst>
            <c:ext xmlns:c16="http://schemas.microsoft.com/office/drawing/2014/chart" uri="{C3380CC4-5D6E-409C-BE32-E72D297353CC}">
              <c16:uniqueId val="{00000000-4ADA-4FAB-94E1-7F3BD30A125D}"/>
            </c:ext>
          </c:extLst>
        </c:ser>
        <c:dLbls>
          <c:showLegendKey val="0"/>
          <c:showVal val="0"/>
          <c:showCatName val="0"/>
          <c:showSerName val="0"/>
          <c:showPercent val="0"/>
          <c:showBubbleSize val="0"/>
        </c:dLbls>
        <c:marker val="1"/>
        <c:smooth val="0"/>
        <c:axId val="103348864"/>
        <c:axId val="111088000"/>
      </c:lineChart>
      <c:catAx>
        <c:axId val="103348864"/>
        <c:scaling>
          <c:orientation val="minMax"/>
        </c:scaling>
        <c:delete val="0"/>
        <c:axPos val="b"/>
        <c:majorTickMark val="out"/>
        <c:minorTickMark val="none"/>
        <c:tickLblPos val="none"/>
        <c:crossAx val="111088000"/>
        <c:crosses val="autoZero"/>
        <c:auto val="0"/>
        <c:lblAlgn val="ctr"/>
        <c:lblOffset val="100"/>
        <c:tickMarkSkip val="1"/>
        <c:noMultiLvlLbl val="0"/>
      </c:catAx>
      <c:valAx>
        <c:axId val="111088000"/>
        <c:scaling>
          <c:orientation val="minMax"/>
        </c:scaling>
        <c:delete val="0"/>
        <c:axPos val="l"/>
        <c:numFmt formatCode="\$#,##0_);\(\$#,##0\)" sourceLinked="0"/>
        <c:majorTickMark val="out"/>
        <c:minorTickMark val="none"/>
        <c:tickLblPos val="nextTo"/>
        <c:txPr>
          <a:bodyPr rot="0" vert="horz"/>
          <a:lstStyle/>
          <a:p>
            <a:pPr>
              <a:defRPr/>
            </a:pPr>
            <a:endParaRPr lang="en-US"/>
          </a:p>
        </c:txPr>
        <c:crossAx val="103348864"/>
        <c:crosses val="autoZero"/>
        <c:crossBetween val="between"/>
        <c:majorUnit val="250000"/>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Equivalent</a:t>
            </a:r>
          </a:p>
        </c:rich>
      </c:tx>
      <c:layout>
        <c:manualLayout>
          <c:xMode val="edge"/>
          <c:yMode val="edge"/>
          <c:x val="0.44497886743749238"/>
          <c:y val="4.9943447790675673E-2"/>
        </c:manualLayout>
      </c:layout>
      <c:overlay val="0"/>
    </c:title>
    <c:autoTitleDeleted val="0"/>
    <c:plotArea>
      <c:layout>
        <c:manualLayout>
          <c:layoutTarget val="inner"/>
          <c:xMode val="edge"/>
          <c:yMode val="edge"/>
          <c:x val="0.18775704015790848"/>
          <c:y val="0.17946974847050728"/>
          <c:w val="0.81224287420842378"/>
          <c:h val="0.53840924541128476"/>
        </c:manualLayout>
      </c:layout>
      <c:lineChart>
        <c:grouping val="standard"/>
        <c:varyColors val="0"/>
        <c:ser>
          <c:idx val="0"/>
          <c:order val="0"/>
          <c:val>
            <c:numRef>
              <c:f>('Fund Cover Sheets'!$C$405:$D$405,'Fund Cover Sheets'!$E$405:$F$405,'Fund Cover Sheets'!$G$405,'Fund Cover Sheets'!$H$405:$K$405)</c:f>
              <c:numCache>
                <c:formatCode>_("$"* #,##0_);_("$"* \(#,##0\);_("$"* "-"??_);_(@_)</c:formatCode>
                <c:ptCount val="9"/>
                <c:pt idx="0">
                  <c:v>3955973</c:v>
                </c:pt>
                <c:pt idx="1">
                  <c:v>6812139</c:v>
                </c:pt>
                <c:pt idx="2">
                  <c:v>17778651</c:v>
                </c:pt>
                <c:pt idx="3">
                  <c:v>9650303</c:v>
                </c:pt>
                <c:pt idx="4">
                  <c:v>3638939</c:v>
                </c:pt>
                <c:pt idx="5">
                  <c:v>2244199</c:v>
                </c:pt>
                <c:pt idx="6">
                  <c:v>6576581</c:v>
                </c:pt>
                <c:pt idx="7">
                  <c:v>7913363</c:v>
                </c:pt>
                <c:pt idx="8">
                  <c:v>12599458</c:v>
                </c:pt>
              </c:numCache>
            </c:numRef>
          </c:val>
          <c:smooth val="0"/>
          <c:extLst>
            <c:ext xmlns:c16="http://schemas.microsoft.com/office/drawing/2014/chart" uri="{C3380CC4-5D6E-409C-BE32-E72D297353CC}">
              <c16:uniqueId val="{00000000-1555-4724-8D21-C2770358DF73}"/>
            </c:ext>
          </c:extLst>
        </c:ser>
        <c:dLbls>
          <c:showLegendKey val="0"/>
          <c:showVal val="0"/>
          <c:showCatName val="0"/>
          <c:showSerName val="0"/>
          <c:showPercent val="0"/>
          <c:showBubbleSize val="0"/>
        </c:dLbls>
        <c:marker val="1"/>
        <c:smooth val="0"/>
        <c:axId val="111112192"/>
        <c:axId val="111113728"/>
      </c:lineChart>
      <c:catAx>
        <c:axId val="111112192"/>
        <c:scaling>
          <c:orientation val="minMax"/>
        </c:scaling>
        <c:delete val="0"/>
        <c:axPos val="b"/>
        <c:majorTickMark val="out"/>
        <c:minorTickMark val="none"/>
        <c:tickLblPos val="none"/>
        <c:crossAx val="111113728"/>
        <c:crosses val="autoZero"/>
        <c:auto val="0"/>
        <c:lblAlgn val="ctr"/>
        <c:lblOffset val="100"/>
        <c:tickMarkSkip val="1"/>
        <c:noMultiLvlLbl val="0"/>
      </c:catAx>
      <c:valAx>
        <c:axId val="111113728"/>
        <c:scaling>
          <c:orientation val="minMax"/>
        </c:scaling>
        <c:delete val="0"/>
        <c:axPos val="l"/>
        <c:numFmt formatCode="\$#,##0_);\(\$#,##0\)" sourceLinked="0"/>
        <c:majorTickMark val="out"/>
        <c:minorTickMark val="none"/>
        <c:tickLblPos val="nextTo"/>
        <c:txPr>
          <a:bodyPr rot="0" vert="horz"/>
          <a:lstStyle/>
          <a:p>
            <a:pPr>
              <a:defRPr/>
            </a:pPr>
            <a:endParaRPr lang="en-US"/>
          </a:p>
        </c:txPr>
        <c:crossAx val="11111219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8297425958"/>
          <c:y val="4.9943389429262505E-2"/>
        </c:manualLayout>
      </c:layout>
      <c:overlay val="0"/>
    </c:title>
    <c:autoTitleDeleted val="0"/>
    <c:plotArea>
      <c:layout>
        <c:manualLayout>
          <c:layoutTarget val="inner"/>
          <c:xMode val="edge"/>
          <c:yMode val="edge"/>
          <c:x val="0.18560855690258665"/>
          <c:y val="0.22514661347785564"/>
          <c:w val="0.81180462826447597"/>
          <c:h val="0.53840924541128476"/>
        </c:manualLayout>
      </c:layout>
      <c:lineChart>
        <c:grouping val="standard"/>
        <c:varyColors val="0"/>
        <c:ser>
          <c:idx val="0"/>
          <c:order val="0"/>
          <c:val>
            <c:numRef>
              <c:f>('Fund Cover Sheets'!$C$795:$D$795,'Fund Cover Sheets'!$E$795:$F$795,'Fund Cover Sheets'!$G$795,'Fund Cover Sheets'!$H$795:$K$795)</c:f>
              <c:numCache>
                <c:formatCode>_("$"* #,##0_);_("$"* \(#,##0\);_("$"* "-"??_);_(@_)</c:formatCode>
                <c:ptCount val="9"/>
                <c:pt idx="0">
                  <c:v>23463944</c:v>
                </c:pt>
                <c:pt idx="1">
                  <c:v>30065552</c:v>
                </c:pt>
                <c:pt idx="2">
                  <c:v>64033876</c:v>
                </c:pt>
                <c:pt idx="3">
                  <c:v>67866501</c:v>
                </c:pt>
                <c:pt idx="4">
                  <c:v>26708014</c:v>
                </c:pt>
                <c:pt idx="5">
                  <c:v>22476382</c:v>
                </c:pt>
                <c:pt idx="6">
                  <c:v>22764561</c:v>
                </c:pt>
                <c:pt idx="7">
                  <c:v>23580145</c:v>
                </c:pt>
                <c:pt idx="8">
                  <c:v>28541713</c:v>
                </c:pt>
              </c:numCache>
            </c:numRef>
          </c:val>
          <c:smooth val="0"/>
          <c:extLst>
            <c:ext xmlns:c16="http://schemas.microsoft.com/office/drawing/2014/chart" uri="{C3380CC4-5D6E-409C-BE32-E72D297353CC}">
              <c16:uniqueId val="{00000000-D205-4E46-8958-95F9D7460A37}"/>
            </c:ext>
          </c:extLst>
        </c:ser>
        <c:dLbls>
          <c:showLegendKey val="0"/>
          <c:showVal val="0"/>
          <c:showCatName val="0"/>
          <c:showSerName val="0"/>
          <c:showPercent val="0"/>
          <c:showBubbleSize val="0"/>
        </c:dLbls>
        <c:marker val="1"/>
        <c:smooth val="0"/>
        <c:axId val="111146112"/>
        <c:axId val="111147648"/>
      </c:lineChart>
      <c:catAx>
        <c:axId val="111146112"/>
        <c:scaling>
          <c:orientation val="minMax"/>
        </c:scaling>
        <c:delete val="0"/>
        <c:axPos val="b"/>
        <c:majorTickMark val="out"/>
        <c:minorTickMark val="none"/>
        <c:tickLblPos val="none"/>
        <c:crossAx val="111147648"/>
        <c:crosses val="autoZero"/>
        <c:auto val="0"/>
        <c:lblAlgn val="ctr"/>
        <c:lblOffset val="100"/>
        <c:tickMarkSkip val="1"/>
        <c:noMultiLvlLbl val="0"/>
      </c:catAx>
      <c:valAx>
        <c:axId val="111147648"/>
        <c:scaling>
          <c:orientation val="minMax"/>
        </c:scaling>
        <c:delete val="0"/>
        <c:axPos val="l"/>
        <c:numFmt formatCode="\$#,##0_);\(\$#,##0\)" sourceLinked="0"/>
        <c:majorTickMark val="out"/>
        <c:minorTickMark val="none"/>
        <c:tickLblPos val="nextTo"/>
        <c:txPr>
          <a:bodyPr rot="0" vert="horz"/>
          <a:lstStyle/>
          <a:p>
            <a:pPr>
              <a:defRPr/>
            </a:pPr>
            <a:endParaRPr lang="en-US"/>
          </a:p>
        </c:txPr>
        <c:crossAx val="111146112"/>
        <c:crosses val="autoZero"/>
        <c:crossBetween val="between"/>
        <c:dispUnits>
          <c:builtInUnit val="thousands"/>
          <c:dispUnitsLbl>
            <c:layout>
              <c:manualLayout>
                <c:xMode val="edge"/>
                <c:yMode val="edge"/>
                <c:x val="0.10980614340623612"/>
                <c:y val="0.16636560135865366"/>
              </c:manualLayout>
            </c:layout>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656056074386313"/>
          <c:y val="9.7419072615923009E-3"/>
        </c:manualLayout>
      </c:layout>
      <c:overlay val="0"/>
    </c:title>
    <c:autoTitleDeleted val="0"/>
    <c:plotArea>
      <c:layout>
        <c:manualLayout>
          <c:layoutTarget val="inner"/>
          <c:xMode val="edge"/>
          <c:yMode val="edge"/>
          <c:x val="0.18302281621438582"/>
          <c:y val="0.2062701961249819"/>
          <c:w val="0.81697718378561413"/>
          <c:h val="0.53840924541128476"/>
        </c:manualLayout>
      </c:layout>
      <c:lineChart>
        <c:grouping val="standard"/>
        <c:varyColors val="0"/>
        <c:ser>
          <c:idx val="0"/>
          <c:order val="0"/>
          <c:val>
            <c:numRef>
              <c:f>('Fund Cover Sheets'!$C$843:$D$843,'Fund Cover Sheets'!$E$843:$F$843,'Fund Cover Sheets'!$G$843,'Fund Cover Sheets'!$H$843:$K$843)</c:f>
              <c:numCache>
                <c:formatCode>_("$"* #,##0_);_("$"* \(#,##0\);_("$"* "-"??_);_(@_)</c:formatCode>
                <c:ptCount val="9"/>
                <c:pt idx="0">
                  <c:v>1045518</c:v>
                </c:pt>
                <c:pt idx="1">
                  <c:v>1216730</c:v>
                </c:pt>
                <c:pt idx="2">
                  <c:v>673893</c:v>
                </c:pt>
                <c:pt idx="3">
                  <c:v>1152639</c:v>
                </c:pt>
                <c:pt idx="4">
                  <c:v>927675</c:v>
                </c:pt>
                <c:pt idx="5">
                  <c:v>774857</c:v>
                </c:pt>
                <c:pt idx="6">
                  <c:v>564550</c:v>
                </c:pt>
                <c:pt idx="7">
                  <c:v>407560</c:v>
                </c:pt>
                <c:pt idx="8">
                  <c:v>302525</c:v>
                </c:pt>
              </c:numCache>
            </c:numRef>
          </c:val>
          <c:smooth val="0"/>
          <c:extLst>
            <c:ext xmlns:c16="http://schemas.microsoft.com/office/drawing/2014/chart" uri="{C3380CC4-5D6E-409C-BE32-E72D297353CC}">
              <c16:uniqueId val="{00000000-23C0-4C60-80B3-9DD0E4ACF5C1}"/>
            </c:ext>
          </c:extLst>
        </c:ser>
        <c:dLbls>
          <c:showLegendKey val="0"/>
          <c:showVal val="0"/>
          <c:showCatName val="0"/>
          <c:showSerName val="0"/>
          <c:showPercent val="0"/>
          <c:showBubbleSize val="0"/>
        </c:dLbls>
        <c:marker val="1"/>
        <c:smooth val="0"/>
        <c:axId val="111175552"/>
        <c:axId val="111177088"/>
      </c:lineChart>
      <c:catAx>
        <c:axId val="111175552"/>
        <c:scaling>
          <c:orientation val="minMax"/>
        </c:scaling>
        <c:delete val="0"/>
        <c:axPos val="b"/>
        <c:majorTickMark val="out"/>
        <c:minorTickMark val="none"/>
        <c:tickLblPos val="none"/>
        <c:crossAx val="111177088"/>
        <c:crosses val="autoZero"/>
        <c:auto val="0"/>
        <c:lblAlgn val="ctr"/>
        <c:lblOffset val="100"/>
        <c:tickMarkSkip val="1"/>
        <c:noMultiLvlLbl val="0"/>
      </c:catAx>
      <c:valAx>
        <c:axId val="111177088"/>
        <c:scaling>
          <c:orientation val="minMax"/>
        </c:scaling>
        <c:delete val="0"/>
        <c:axPos val="l"/>
        <c:numFmt formatCode="\$#,##0_);\(\$#,##0\)" sourceLinked="0"/>
        <c:majorTickMark val="out"/>
        <c:minorTickMark val="none"/>
        <c:tickLblPos val="nextTo"/>
        <c:txPr>
          <a:bodyPr rot="0" vert="horz"/>
          <a:lstStyle/>
          <a:p>
            <a:pPr>
              <a:defRPr/>
            </a:pPr>
            <a:endParaRPr lang="en-US"/>
          </a:p>
        </c:txPr>
        <c:crossAx val="11117555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3698570829972303"/>
          <c:y val="5.0741224191895813E-2"/>
        </c:manualLayout>
      </c:layout>
      <c:overlay val="0"/>
    </c:title>
    <c:autoTitleDeleted val="0"/>
    <c:plotArea>
      <c:layout>
        <c:manualLayout>
          <c:layoutTarget val="inner"/>
          <c:xMode val="edge"/>
          <c:yMode val="edge"/>
          <c:x val="0.18755717015242518"/>
          <c:y val="0.16606925309424453"/>
          <c:w val="0.79649302134295241"/>
          <c:h val="0.53840924541128476"/>
        </c:manualLayout>
      </c:layout>
      <c:lineChart>
        <c:grouping val="standard"/>
        <c:varyColors val="0"/>
        <c:ser>
          <c:idx val="0"/>
          <c:order val="0"/>
          <c:val>
            <c:numRef>
              <c:f>('Fund Cover Sheets'!$C$741:$D$741,'Fund Cover Sheets'!$E$741:$F$741,'Fund Cover Sheets'!$G$741,'Fund Cover Sheets'!$H$741:$K$741)</c:f>
              <c:numCache>
                <c:formatCode>_("$"* #,##0_);_("$"* \(#,##0\);_("$"* "-"??_);_(@_)</c:formatCode>
                <c:ptCount val="9"/>
                <c:pt idx="0">
                  <c:v>87577</c:v>
                </c:pt>
                <c:pt idx="1">
                  <c:v>216129</c:v>
                </c:pt>
                <c:pt idx="2">
                  <c:v>351144</c:v>
                </c:pt>
                <c:pt idx="3">
                  <c:v>228177</c:v>
                </c:pt>
                <c:pt idx="4">
                  <c:v>338089</c:v>
                </c:pt>
                <c:pt idx="5">
                  <c:v>454553</c:v>
                </c:pt>
                <c:pt idx="6">
                  <c:v>577729</c:v>
                </c:pt>
                <c:pt idx="7">
                  <c:v>707780</c:v>
                </c:pt>
                <c:pt idx="8">
                  <c:v>844874</c:v>
                </c:pt>
              </c:numCache>
            </c:numRef>
          </c:val>
          <c:smooth val="0"/>
          <c:extLst>
            <c:ext xmlns:c16="http://schemas.microsoft.com/office/drawing/2014/chart" uri="{C3380CC4-5D6E-409C-BE32-E72D297353CC}">
              <c16:uniqueId val="{00000000-99A6-4091-A6DD-4D4C7BD8A08E}"/>
            </c:ext>
          </c:extLst>
        </c:ser>
        <c:dLbls>
          <c:showLegendKey val="0"/>
          <c:showVal val="0"/>
          <c:showCatName val="0"/>
          <c:showSerName val="0"/>
          <c:showPercent val="0"/>
          <c:showBubbleSize val="0"/>
        </c:dLbls>
        <c:marker val="1"/>
        <c:smooth val="0"/>
        <c:axId val="52975104"/>
        <c:axId val="52976640"/>
      </c:lineChart>
      <c:catAx>
        <c:axId val="52975104"/>
        <c:scaling>
          <c:orientation val="minMax"/>
        </c:scaling>
        <c:delete val="0"/>
        <c:axPos val="b"/>
        <c:majorTickMark val="out"/>
        <c:minorTickMark val="none"/>
        <c:tickLblPos val="none"/>
        <c:crossAx val="52976640"/>
        <c:crosses val="autoZero"/>
        <c:auto val="0"/>
        <c:lblAlgn val="ctr"/>
        <c:lblOffset val="100"/>
        <c:tickMarkSkip val="1"/>
        <c:noMultiLvlLbl val="0"/>
      </c:catAx>
      <c:valAx>
        <c:axId val="52976640"/>
        <c:scaling>
          <c:orientation val="minMax"/>
        </c:scaling>
        <c:delete val="0"/>
        <c:axPos val="l"/>
        <c:numFmt formatCode="\$#,##0_);\(\$#,##0\)" sourceLinked="0"/>
        <c:majorTickMark val="out"/>
        <c:minorTickMark val="none"/>
        <c:tickLblPos val="nextTo"/>
        <c:txPr>
          <a:bodyPr rot="0" vert="horz"/>
          <a:lstStyle/>
          <a:p>
            <a:pPr>
              <a:defRPr/>
            </a:pPr>
            <a:endParaRPr lang="en-US"/>
          </a:p>
        </c:txPr>
        <c:crossAx val="5297510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83207196184"/>
          <c:y val="2.3142622193684983E-2"/>
        </c:manualLayout>
      </c:layout>
      <c:overlay val="0"/>
    </c:title>
    <c:autoTitleDeleted val="0"/>
    <c:plotArea>
      <c:layout>
        <c:manualLayout>
          <c:layoutTarget val="inner"/>
          <c:xMode val="edge"/>
          <c:yMode val="edge"/>
          <c:x val="0.1894809640453432"/>
          <c:y val="0.17947000279788144"/>
          <c:w val="0.8062752582816255"/>
          <c:h val="0.53840924541128476"/>
        </c:manualLayout>
      </c:layout>
      <c:lineChart>
        <c:grouping val="standard"/>
        <c:varyColors val="0"/>
        <c:ser>
          <c:idx val="0"/>
          <c:order val="0"/>
          <c:val>
            <c:numRef>
              <c:f>('Fund Cover Sheets'!$C$236:$D$236,'Fund Cover Sheets'!$E$236:$F$236,'Fund Cover Sheets'!$G$236,'Fund Cover Sheets'!$H$236:$K$236)</c:f>
              <c:numCache>
                <c:formatCode>_("$"* #,##0_);_("$"* \(#,##0\);_("$"* "-"??_);_(@_)</c:formatCode>
                <c:ptCount val="9"/>
                <c:pt idx="0">
                  <c:v>1865907</c:v>
                </c:pt>
                <c:pt idx="1">
                  <c:v>2405630</c:v>
                </c:pt>
                <c:pt idx="2">
                  <c:v>34272751</c:v>
                </c:pt>
                <c:pt idx="3">
                  <c:v>39640422</c:v>
                </c:pt>
                <c:pt idx="4">
                  <c:v>11544885</c:v>
                </c:pt>
                <c:pt idx="5">
                  <c:v>5353075</c:v>
                </c:pt>
                <c:pt idx="6">
                  <c:v>4808103</c:v>
                </c:pt>
                <c:pt idx="7">
                  <c:v>4873486</c:v>
                </c:pt>
                <c:pt idx="8">
                  <c:v>4883488</c:v>
                </c:pt>
              </c:numCache>
            </c:numRef>
          </c:val>
          <c:smooth val="0"/>
          <c:extLst>
            <c:ext xmlns:c16="http://schemas.microsoft.com/office/drawing/2014/chart" uri="{C3380CC4-5D6E-409C-BE32-E72D297353CC}">
              <c16:uniqueId val="{00000000-3D70-4900-BF9C-9468F610D851}"/>
            </c:ext>
          </c:extLst>
        </c:ser>
        <c:dLbls>
          <c:showLegendKey val="0"/>
          <c:showVal val="0"/>
          <c:showCatName val="0"/>
          <c:showSerName val="0"/>
          <c:showPercent val="0"/>
          <c:showBubbleSize val="0"/>
        </c:dLbls>
        <c:marker val="1"/>
        <c:smooth val="0"/>
        <c:axId val="103323136"/>
        <c:axId val="103324672"/>
      </c:lineChart>
      <c:catAx>
        <c:axId val="103323136"/>
        <c:scaling>
          <c:orientation val="minMax"/>
        </c:scaling>
        <c:delete val="0"/>
        <c:axPos val="b"/>
        <c:majorTickMark val="out"/>
        <c:minorTickMark val="none"/>
        <c:tickLblPos val="none"/>
        <c:crossAx val="103324672"/>
        <c:crosses val="autoZero"/>
        <c:auto val="0"/>
        <c:lblAlgn val="ctr"/>
        <c:lblOffset val="100"/>
        <c:tickMarkSkip val="1"/>
        <c:noMultiLvlLbl val="0"/>
      </c:catAx>
      <c:valAx>
        <c:axId val="103324672"/>
        <c:scaling>
          <c:orientation val="minMax"/>
        </c:scaling>
        <c:delete val="0"/>
        <c:axPos val="l"/>
        <c:numFmt formatCode="\$#,##0_);\(\$#,##0\)" sourceLinked="0"/>
        <c:majorTickMark val="out"/>
        <c:minorTickMark val="none"/>
        <c:tickLblPos val="nextTo"/>
        <c:txPr>
          <a:bodyPr rot="0" vert="horz"/>
          <a:lstStyle/>
          <a:p>
            <a:pPr>
              <a:defRPr/>
            </a:pPr>
            <a:endParaRPr lang="en-US"/>
          </a:p>
        </c:txPr>
        <c:crossAx val="10332313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432331927430462"/>
          <c:y val="8.3758656673940224E-2"/>
          <c:w val="0.78533197061519044"/>
          <c:h val="0.8156606851549757"/>
        </c:manualLayout>
      </c:layout>
      <c:lineChart>
        <c:grouping val="stacked"/>
        <c:varyColors val="0"/>
        <c:ser>
          <c:idx val="0"/>
          <c:order val="0"/>
          <c:val>
            <c:numRef>
              <c:f>('Gen Fd Cover Sheets'!$C$75:$D$75,'Gen Fd Cover Sheets'!$E$75:$F$75,'Gen Fd Cover Sheets'!$G$75,'Gen Fd Cover Sheets'!$H$75:$K$75)</c:f>
              <c:numCache>
                <c:formatCode>_("$"* #,##0_);_("$"* \(#,##0\);_("$"* "-"??_);_(@_)</c:formatCode>
                <c:ptCount val="9"/>
                <c:pt idx="0">
                  <c:v>6177039</c:v>
                </c:pt>
                <c:pt idx="1">
                  <c:v>6641462</c:v>
                </c:pt>
                <c:pt idx="2">
                  <c:v>7192653</c:v>
                </c:pt>
                <c:pt idx="3">
                  <c:v>7022615</c:v>
                </c:pt>
                <c:pt idx="4">
                  <c:v>7642307</c:v>
                </c:pt>
                <c:pt idx="5">
                  <c:v>8015366</c:v>
                </c:pt>
                <c:pt idx="6">
                  <c:v>8475676</c:v>
                </c:pt>
                <c:pt idx="7">
                  <c:v>8558668</c:v>
                </c:pt>
                <c:pt idx="8">
                  <c:v>8931520</c:v>
                </c:pt>
              </c:numCache>
            </c:numRef>
          </c:val>
          <c:smooth val="0"/>
          <c:extLst>
            <c:ext xmlns:c16="http://schemas.microsoft.com/office/drawing/2014/chart" uri="{C3380CC4-5D6E-409C-BE32-E72D297353CC}">
              <c16:uniqueId val="{00000000-918B-4389-B721-AF6159ECC9F6}"/>
            </c:ext>
          </c:extLst>
        </c:ser>
        <c:dLbls>
          <c:showLegendKey val="0"/>
          <c:showVal val="0"/>
          <c:showCatName val="0"/>
          <c:showSerName val="0"/>
          <c:showPercent val="0"/>
          <c:showBubbleSize val="0"/>
        </c:dLbls>
        <c:marker val="1"/>
        <c:smooth val="0"/>
        <c:axId val="52416896"/>
        <c:axId val="52418432"/>
      </c:lineChart>
      <c:catAx>
        <c:axId val="52416896"/>
        <c:scaling>
          <c:orientation val="minMax"/>
        </c:scaling>
        <c:delete val="1"/>
        <c:axPos val="b"/>
        <c:majorTickMark val="out"/>
        <c:minorTickMark val="none"/>
        <c:tickLblPos val="none"/>
        <c:crossAx val="52418432"/>
        <c:crosses val="autoZero"/>
        <c:auto val="1"/>
        <c:lblAlgn val="ctr"/>
        <c:lblOffset val="100"/>
        <c:noMultiLvlLbl val="0"/>
      </c:catAx>
      <c:valAx>
        <c:axId val="52418432"/>
        <c:scaling>
          <c:orientation val="minMax"/>
        </c:scaling>
        <c:delete val="0"/>
        <c:axPos val="l"/>
        <c:numFmt formatCode="\$#,##0_);\(\$#,##0\)" sourceLinked="0"/>
        <c:majorTickMark val="out"/>
        <c:minorTickMark val="none"/>
        <c:tickLblPos val="nextTo"/>
        <c:txPr>
          <a:bodyPr rot="0" vert="horz"/>
          <a:lstStyle/>
          <a:p>
            <a:pPr>
              <a:defRPr/>
            </a:pPr>
            <a:endParaRPr lang="en-US"/>
          </a:p>
        </c:txPr>
        <c:crossAx val="52416896"/>
        <c:crosses val="autoZero"/>
        <c:crossBetween val="between"/>
        <c:dispUnits>
          <c:builtInUnit val="thousands"/>
          <c:dispUnitsLbl>
            <c:layout>
              <c:manualLayout>
                <c:xMode val="edge"/>
                <c:yMode val="edge"/>
                <c:x val="0.14182803068378541"/>
                <c:y val="9.7930966176397766E-2"/>
              </c:manualLayout>
            </c:layout>
            <c:txPr>
              <a:bodyPr rot="-5400000" vert="horz"/>
              <a:lstStyle/>
              <a:p>
                <a:pPr>
                  <a:defRPr/>
                </a:pPr>
                <a:endParaRPr lang="en-US"/>
              </a:p>
            </c:txPr>
          </c:dispUnitsLbl>
        </c:dispUnits>
      </c:valAx>
    </c:plotArea>
    <c:plotVisOnly val="1"/>
    <c:dispBlanksAs val="zero"/>
    <c:showDLblsOverMax val="0"/>
  </c:chart>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408319850429655"/>
          <c:y val="0.1640419947506562"/>
          <c:w val="0.78591680149570353"/>
          <c:h val="0.79527559055120001"/>
        </c:manualLayout>
      </c:layout>
      <c:lineChart>
        <c:grouping val="standard"/>
        <c:varyColors val="0"/>
        <c:ser>
          <c:idx val="0"/>
          <c:order val="0"/>
          <c:val>
            <c:numRef>
              <c:f>('Gen Fd Cover Sheets'!$C$108:$D$108,'Gen Fd Cover Sheets'!$E$108:$F$108,'Gen Fd Cover Sheets'!$G$108,'Gen Fd Cover Sheets'!$H$108:$K$108)</c:f>
              <c:numCache>
                <c:formatCode>_("$"* #,##0_);_("$"* \(#,##0\);_("$"* "-"??_);_(@_)</c:formatCode>
                <c:ptCount val="9"/>
                <c:pt idx="0">
                  <c:v>1312006</c:v>
                </c:pt>
                <c:pt idx="1">
                  <c:v>1266987</c:v>
                </c:pt>
                <c:pt idx="2">
                  <c:v>1323325</c:v>
                </c:pt>
                <c:pt idx="3">
                  <c:v>1290486</c:v>
                </c:pt>
                <c:pt idx="4">
                  <c:v>1646105</c:v>
                </c:pt>
                <c:pt idx="5">
                  <c:v>1801159</c:v>
                </c:pt>
                <c:pt idx="6">
                  <c:v>1869393</c:v>
                </c:pt>
                <c:pt idx="7">
                  <c:v>1890827</c:v>
                </c:pt>
                <c:pt idx="8">
                  <c:v>1906338</c:v>
                </c:pt>
              </c:numCache>
            </c:numRef>
          </c:val>
          <c:smooth val="0"/>
          <c:extLst>
            <c:ext xmlns:c16="http://schemas.microsoft.com/office/drawing/2014/chart" uri="{C3380CC4-5D6E-409C-BE32-E72D297353CC}">
              <c16:uniqueId val="{00000000-FA4C-4375-8526-1362F9C65348}"/>
            </c:ext>
          </c:extLst>
        </c:ser>
        <c:dLbls>
          <c:showLegendKey val="0"/>
          <c:showVal val="0"/>
          <c:showCatName val="0"/>
          <c:showSerName val="0"/>
          <c:showPercent val="0"/>
          <c:showBubbleSize val="0"/>
        </c:dLbls>
        <c:marker val="1"/>
        <c:smooth val="0"/>
        <c:axId val="52843648"/>
        <c:axId val="52845184"/>
      </c:lineChart>
      <c:catAx>
        <c:axId val="52843648"/>
        <c:scaling>
          <c:orientation val="minMax"/>
        </c:scaling>
        <c:delete val="1"/>
        <c:axPos val="b"/>
        <c:majorTickMark val="out"/>
        <c:minorTickMark val="none"/>
        <c:tickLblPos val="none"/>
        <c:crossAx val="52845184"/>
        <c:crosses val="autoZero"/>
        <c:auto val="1"/>
        <c:lblAlgn val="ctr"/>
        <c:lblOffset val="100"/>
        <c:noMultiLvlLbl val="0"/>
      </c:catAx>
      <c:valAx>
        <c:axId val="52845184"/>
        <c:scaling>
          <c:orientation val="minMax"/>
          <c:min val="0"/>
        </c:scaling>
        <c:delete val="0"/>
        <c:axPos val="l"/>
        <c:numFmt formatCode="\$#,##0_);\(\$#,##0\)" sourceLinked="0"/>
        <c:majorTickMark val="out"/>
        <c:minorTickMark val="none"/>
        <c:tickLblPos val="nextTo"/>
        <c:txPr>
          <a:bodyPr rot="0" vert="horz"/>
          <a:lstStyle/>
          <a:p>
            <a:pPr>
              <a:defRPr/>
            </a:pPr>
            <a:endParaRPr lang="en-US"/>
          </a:p>
        </c:txPr>
        <c:crossAx val="52843648"/>
        <c:crosses val="autoZero"/>
        <c:crossBetween val="between"/>
        <c:dispUnits>
          <c:builtInUnit val="thousands"/>
          <c:dispUnitsLbl>
            <c:layout>
              <c:manualLayout>
                <c:xMode val="edge"/>
                <c:yMode val="edge"/>
                <c:x val="0.14523407762435492"/>
                <c:y val="0.17058453900159035"/>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993303226802532"/>
          <c:y val="9.2177413634106503E-2"/>
          <c:w val="0.78183022618496223"/>
          <c:h val="0.80607414494849161"/>
        </c:manualLayout>
      </c:layout>
      <c:lineChart>
        <c:grouping val="standard"/>
        <c:varyColors val="0"/>
        <c:ser>
          <c:idx val="0"/>
          <c:order val="0"/>
          <c:val>
            <c:numRef>
              <c:f>('Gen Fd Cover Sheets'!$C$136:$D$136,'Gen Fd Cover Sheets'!$E$136:$F$136,'Gen Fd Cover Sheets'!$G$136,'Gen Fd Cover Sheets'!$H$136:$K$136)</c:f>
              <c:numCache>
                <c:formatCode>_("$"* #,##0_);_("$"* \(#,##0\);_("$"* "-"??_);_(@_)</c:formatCode>
                <c:ptCount val="9"/>
                <c:pt idx="0">
                  <c:v>3333022</c:v>
                </c:pt>
                <c:pt idx="1">
                  <c:v>4079838</c:v>
                </c:pt>
                <c:pt idx="2">
                  <c:v>4573562</c:v>
                </c:pt>
                <c:pt idx="3">
                  <c:v>4549210</c:v>
                </c:pt>
                <c:pt idx="4">
                  <c:v>3792102</c:v>
                </c:pt>
                <c:pt idx="5">
                  <c:v>4706293</c:v>
                </c:pt>
                <c:pt idx="6">
                  <c:v>5017786</c:v>
                </c:pt>
                <c:pt idx="7">
                  <c:v>4661256</c:v>
                </c:pt>
                <c:pt idx="8">
                  <c:v>4711315</c:v>
                </c:pt>
              </c:numCache>
            </c:numRef>
          </c:val>
          <c:smooth val="0"/>
          <c:extLst>
            <c:ext xmlns:c16="http://schemas.microsoft.com/office/drawing/2014/chart" uri="{C3380CC4-5D6E-409C-BE32-E72D297353CC}">
              <c16:uniqueId val="{00000000-8797-4CE9-80CE-32559CB73CF3}"/>
            </c:ext>
          </c:extLst>
        </c:ser>
        <c:dLbls>
          <c:showLegendKey val="0"/>
          <c:showVal val="0"/>
          <c:showCatName val="0"/>
          <c:showSerName val="0"/>
          <c:showPercent val="0"/>
          <c:showBubbleSize val="0"/>
        </c:dLbls>
        <c:marker val="1"/>
        <c:smooth val="0"/>
        <c:axId val="52868992"/>
        <c:axId val="52870528"/>
      </c:lineChart>
      <c:catAx>
        <c:axId val="52868992"/>
        <c:scaling>
          <c:orientation val="minMax"/>
        </c:scaling>
        <c:delete val="1"/>
        <c:axPos val="b"/>
        <c:majorTickMark val="out"/>
        <c:minorTickMark val="none"/>
        <c:tickLblPos val="none"/>
        <c:crossAx val="52870528"/>
        <c:crosses val="autoZero"/>
        <c:auto val="1"/>
        <c:lblAlgn val="ctr"/>
        <c:lblOffset val="100"/>
        <c:noMultiLvlLbl val="0"/>
      </c:catAx>
      <c:valAx>
        <c:axId val="52870528"/>
        <c:scaling>
          <c:orientation val="minMax"/>
        </c:scaling>
        <c:delete val="0"/>
        <c:axPos val="l"/>
        <c:numFmt formatCode="\$#,##0_);\(\$#,##0\)" sourceLinked="0"/>
        <c:majorTickMark val="out"/>
        <c:minorTickMark val="none"/>
        <c:tickLblPos val="nextTo"/>
        <c:txPr>
          <a:bodyPr rot="0" vert="horz"/>
          <a:lstStyle/>
          <a:p>
            <a:pPr>
              <a:defRPr/>
            </a:pPr>
            <a:endParaRPr lang="en-US"/>
          </a:p>
        </c:txPr>
        <c:crossAx val="52868992"/>
        <c:crosses val="autoZero"/>
        <c:crossBetween val="between"/>
        <c:dispUnits>
          <c:builtInUnit val="thousands"/>
          <c:dispUnitsLbl>
            <c:layout>
              <c:manualLayout>
                <c:xMode val="edge"/>
                <c:yMode val="edge"/>
                <c:x val="0.13643453128670199"/>
                <c:y val="0.13160411198600175"/>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62508089330265"/>
          <c:y val="8.9162123965274245E-2"/>
          <c:w val="0.78737491910669732"/>
          <c:h val="0.82398155265190065"/>
        </c:manualLayout>
      </c:layout>
      <c:lineChart>
        <c:grouping val="standard"/>
        <c:varyColors val="0"/>
        <c:ser>
          <c:idx val="0"/>
          <c:order val="0"/>
          <c:val>
            <c:numRef>
              <c:f>('Gen Fd Cover Sheets'!$C$170:$D$170,'Gen Fd Cover Sheets'!$E$170:$F$170,'Gen Fd Cover Sheets'!$G$170,'Gen Fd Cover Sheets'!$H$170:$K$170)</c:f>
              <c:numCache>
                <c:formatCode>_("$"* #,##0_);_("$"* \(#,##0\);_("$"* "-"??_);_(@_)</c:formatCode>
                <c:ptCount val="9"/>
                <c:pt idx="0">
                  <c:v>11921069</c:v>
                </c:pt>
                <c:pt idx="1">
                  <c:v>10401669</c:v>
                </c:pt>
                <c:pt idx="2">
                  <c:v>10142302</c:v>
                </c:pt>
                <c:pt idx="3">
                  <c:v>10849237</c:v>
                </c:pt>
                <c:pt idx="4">
                  <c:v>10740875</c:v>
                </c:pt>
                <c:pt idx="5">
                  <c:v>9613544</c:v>
                </c:pt>
                <c:pt idx="6">
                  <c:v>9683097</c:v>
                </c:pt>
                <c:pt idx="7">
                  <c:v>10422091</c:v>
                </c:pt>
                <c:pt idx="8">
                  <c:v>11659650</c:v>
                </c:pt>
              </c:numCache>
            </c:numRef>
          </c:val>
          <c:smooth val="0"/>
          <c:extLst>
            <c:ext xmlns:c16="http://schemas.microsoft.com/office/drawing/2014/chart" uri="{C3380CC4-5D6E-409C-BE32-E72D297353CC}">
              <c16:uniqueId val="{00000000-5B1E-45F0-BD4C-269BF3321430}"/>
            </c:ext>
          </c:extLst>
        </c:ser>
        <c:dLbls>
          <c:showLegendKey val="0"/>
          <c:showVal val="0"/>
          <c:showCatName val="0"/>
          <c:showSerName val="0"/>
          <c:showPercent val="0"/>
          <c:showBubbleSize val="0"/>
        </c:dLbls>
        <c:marker val="1"/>
        <c:smooth val="0"/>
        <c:axId val="52898432"/>
        <c:axId val="52908416"/>
      </c:lineChart>
      <c:catAx>
        <c:axId val="52898432"/>
        <c:scaling>
          <c:orientation val="minMax"/>
        </c:scaling>
        <c:delete val="1"/>
        <c:axPos val="b"/>
        <c:majorTickMark val="out"/>
        <c:minorTickMark val="none"/>
        <c:tickLblPos val="none"/>
        <c:crossAx val="52908416"/>
        <c:crosses val="autoZero"/>
        <c:auto val="1"/>
        <c:lblAlgn val="ctr"/>
        <c:lblOffset val="100"/>
        <c:noMultiLvlLbl val="0"/>
      </c:catAx>
      <c:valAx>
        <c:axId val="52908416"/>
        <c:scaling>
          <c:orientation val="minMax"/>
        </c:scaling>
        <c:delete val="0"/>
        <c:axPos val="l"/>
        <c:numFmt formatCode="\$#,##0_);\(\$#,##0\)" sourceLinked="0"/>
        <c:majorTickMark val="out"/>
        <c:minorTickMark val="none"/>
        <c:tickLblPos val="nextTo"/>
        <c:txPr>
          <a:bodyPr rot="0" vert="horz"/>
          <a:lstStyle/>
          <a:p>
            <a:pPr>
              <a:defRPr/>
            </a:pPr>
            <a:endParaRPr lang="en-US"/>
          </a:p>
        </c:txPr>
        <c:crossAx val="52898432"/>
        <c:crosses val="autoZero"/>
        <c:crossBetween val="between"/>
        <c:dispUnits>
          <c:builtInUnit val="thousands"/>
          <c:dispUnitsLbl>
            <c:layout>
              <c:manualLayout>
                <c:xMode val="edge"/>
                <c:yMode val="edge"/>
                <c:x val="0.14130459686719568"/>
                <c:y val="0.17634175038465019"/>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8297425958"/>
          <c:y val="4.9943389429262505E-2"/>
        </c:manualLayout>
      </c:layout>
      <c:overlay val="0"/>
    </c:title>
    <c:autoTitleDeleted val="0"/>
    <c:plotArea>
      <c:layout>
        <c:manualLayout>
          <c:layoutTarget val="inner"/>
          <c:xMode val="edge"/>
          <c:yMode val="edge"/>
          <c:x val="0.18743960357367431"/>
          <c:y val="0.22514661347785561"/>
          <c:w val="0.81256039642632572"/>
          <c:h val="0.53840924541128476"/>
        </c:manualLayout>
      </c:layout>
      <c:lineChart>
        <c:grouping val="standard"/>
        <c:varyColors val="0"/>
        <c:ser>
          <c:idx val="0"/>
          <c:order val="0"/>
          <c:val>
            <c:numRef>
              <c:f>('Fund Cover Sheets'!$C$35:$D$35,'Fund Cover Sheets'!$E$35:$F$35,'Fund Cover Sheets'!$G$35,'Fund Cover Sheets'!$H$35:$K$35)</c:f>
              <c:numCache>
                <c:formatCode>_("$"* #,##0_);_("$"* \(#,##0\);_("$"* "-"??_);_(@_)</c:formatCode>
                <c:ptCount val="9"/>
                <c:pt idx="0">
                  <c:v>10996607</c:v>
                </c:pt>
                <c:pt idx="1">
                  <c:v>11317511</c:v>
                </c:pt>
                <c:pt idx="2">
                  <c:v>10996607</c:v>
                </c:pt>
                <c:pt idx="3">
                  <c:v>11317511</c:v>
                </c:pt>
                <c:pt idx="4">
                  <c:v>11317511</c:v>
                </c:pt>
                <c:pt idx="5">
                  <c:v>11317511</c:v>
                </c:pt>
                <c:pt idx="6">
                  <c:v>11317511</c:v>
                </c:pt>
                <c:pt idx="7">
                  <c:v>11317511</c:v>
                </c:pt>
                <c:pt idx="8">
                  <c:v>9991746</c:v>
                </c:pt>
              </c:numCache>
            </c:numRef>
          </c:val>
          <c:smooth val="0"/>
          <c:extLst>
            <c:ext xmlns:c16="http://schemas.microsoft.com/office/drawing/2014/chart" uri="{C3380CC4-5D6E-409C-BE32-E72D297353CC}">
              <c16:uniqueId val="{00000000-C9CE-4597-B8C4-DFB75AA78FA1}"/>
            </c:ext>
          </c:extLst>
        </c:ser>
        <c:dLbls>
          <c:showLegendKey val="0"/>
          <c:showVal val="0"/>
          <c:showCatName val="0"/>
          <c:showSerName val="0"/>
          <c:showPercent val="0"/>
          <c:showBubbleSize val="0"/>
        </c:dLbls>
        <c:marker val="1"/>
        <c:smooth val="0"/>
        <c:axId val="54527104"/>
        <c:axId val="54528640"/>
      </c:lineChart>
      <c:catAx>
        <c:axId val="54527104"/>
        <c:scaling>
          <c:orientation val="minMax"/>
        </c:scaling>
        <c:delete val="0"/>
        <c:axPos val="b"/>
        <c:majorTickMark val="out"/>
        <c:minorTickMark val="none"/>
        <c:tickLblPos val="none"/>
        <c:crossAx val="54528640"/>
        <c:crosses val="autoZero"/>
        <c:auto val="0"/>
        <c:lblAlgn val="ctr"/>
        <c:lblOffset val="100"/>
        <c:tickMarkSkip val="1"/>
        <c:noMultiLvlLbl val="0"/>
      </c:catAx>
      <c:valAx>
        <c:axId val="54528640"/>
        <c:scaling>
          <c:orientation val="minMax"/>
        </c:scaling>
        <c:delete val="0"/>
        <c:axPos val="l"/>
        <c:numFmt formatCode="\$#,##0_);\(\$#,##0\)" sourceLinked="0"/>
        <c:majorTickMark val="out"/>
        <c:minorTickMark val="none"/>
        <c:tickLblPos val="nextTo"/>
        <c:txPr>
          <a:bodyPr rot="0" vert="horz"/>
          <a:lstStyle/>
          <a:p>
            <a:pPr>
              <a:defRPr/>
            </a:pPr>
            <a:endParaRPr lang="en-US"/>
          </a:p>
        </c:txPr>
        <c:crossAx val="54527104"/>
        <c:crosses val="autoZero"/>
        <c:crossBetween val="between"/>
        <c:dispUnits>
          <c:builtInUnit val="thousands"/>
          <c:dispUnitsLbl>
            <c:layout>
              <c:manualLayout>
                <c:xMode val="edge"/>
                <c:yMode val="edge"/>
                <c:x val="0.10933408875812028"/>
                <c:y val="0.19904533992074519"/>
              </c:manualLayout>
            </c:layout>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5539936505"/>
          <c:y val="4.9943154090663293E-2"/>
        </c:manualLayout>
      </c:layout>
      <c:overlay val="0"/>
    </c:title>
    <c:autoTitleDeleted val="0"/>
    <c:plotArea>
      <c:layout>
        <c:manualLayout>
          <c:layoutTarget val="inner"/>
          <c:xMode val="edge"/>
          <c:yMode val="edge"/>
          <c:x val="0.18949372154792149"/>
          <c:y val="0.18616969361245544"/>
          <c:w val="0.81050627845207857"/>
          <c:h val="0.53840924541128476"/>
        </c:manualLayout>
      </c:layout>
      <c:lineChart>
        <c:grouping val="standard"/>
        <c:varyColors val="0"/>
        <c:ser>
          <c:idx val="0"/>
          <c:order val="0"/>
          <c:val>
            <c:numRef>
              <c:f>('Fund Cover Sheets'!$C$69:$D$69,'Fund Cover Sheets'!$E$69:$F$69,'Fund Cover Sheets'!$G$69,'Fund Cover Sheets'!$H$69:$K$69)</c:f>
              <c:numCache>
                <c:formatCode>_("$"* #,##0_);_("$"* \(#,##0\);_("$"* "-"??_);_(@_)</c:formatCode>
                <c:ptCount val="9"/>
                <c:pt idx="0">
                  <c:v>37034</c:v>
                </c:pt>
                <c:pt idx="1">
                  <c:v>50777</c:v>
                </c:pt>
                <c:pt idx="2">
                  <c:v>10771</c:v>
                </c:pt>
                <c:pt idx="3">
                  <c:v>61167</c:v>
                </c:pt>
                <c:pt idx="4">
                  <c:v>19527</c:v>
                </c:pt>
                <c:pt idx="5">
                  <c:v>28159</c:v>
                </c:pt>
                <c:pt idx="6">
                  <c:v>36791</c:v>
                </c:pt>
                <c:pt idx="7">
                  <c:v>45423</c:v>
                </c:pt>
                <c:pt idx="8">
                  <c:v>51981</c:v>
                </c:pt>
              </c:numCache>
            </c:numRef>
          </c:val>
          <c:smooth val="0"/>
          <c:extLst>
            <c:ext xmlns:c16="http://schemas.microsoft.com/office/drawing/2014/chart" uri="{C3380CC4-5D6E-409C-BE32-E72D297353CC}">
              <c16:uniqueId val="{00000000-2AF0-4B1B-8372-86D1D3B026F1}"/>
            </c:ext>
          </c:extLst>
        </c:ser>
        <c:dLbls>
          <c:showLegendKey val="0"/>
          <c:showVal val="0"/>
          <c:showCatName val="0"/>
          <c:showSerName val="0"/>
          <c:showPercent val="0"/>
          <c:showBubbleSize val="0"/>
        </c:dLbls>
        <c:marker val="1"/>
        <c:smooth val="0"/>
        <c:axId val="54546432"/>
        <c:axId val="54547968"/>
      </c:lineChart>
      <c:catAx>
        <c:axId val="54546432"/>
        <c:scaling>
          <c:orientation val="minMax"/>
        </c:scaling>
        <c:delete val="0"/>
        <c:axPos val="b"/>
        <c:majorTickMark val="out"/>
        <c:minorTickMark val="none"/>
        <c:tickLblPos val="none"/>
        <c:crossAx val="54547968"/>
        <c:crosses val="autoZero"/>
        <c:auto val="0"/>
        <c:lblAlgn val="ctr"/>
        <c:lblOffset val="100"/>
        <c:tickMarkSkip val="1"/>
        <c:noMultiLvlLbl val="0"/>
      </c:catAx>
      <c:valAx>
        <c:axId val="54547968"/>
        <c:scaling>
          <c:orientation val="minMax"/>
        </c:scaling>
        <c:delete val="0"/>
        <c:axPos val="l"/>
        <c:numFmt formatCode="\$#,##0_);\(\$#,##0\)" sourceLinked="0"/>
        <c:majorTickMark val="out"/>
        <c:minorTickMark val="none"/>
        <c:tickLblPos val="nextTo"/>
        <c:txPr>
          <a:bodyPr rot="0" vert="horz"/>
          <a:lstStyle/>
          <a:p>
            <a:pPr>
              <a:defRPr/>
            </a:pPr>
            <a:endParaRPr lang="en-US"/>
          </a:p>
        </c:txPr>
        <c:crossAx val="5454643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254867442906209"/>
          <c:y val="1.6609973753280837E-2"/>
        </c:manualLayout>
      </c:layout>
      <c:overlay val="0"/>
    </c:title>
    <c:autoTitleDeleted val="0"/>
    <c:plotArea>
      <c:layout>
        <c:manualLayout>
          <c:layoutTarget val="inner"/>
          <c:xMode val="edge"/>
          <c:yMode val="edge"/>
          <c:x val="0.18718511967347568"/>
          <c:y val="0.17990508131504543"/>
          <c:w val="0.80809141310422949"/>
          <c:h val="0.53840924541128476"/>
        </c:manualLayout>
      </c:layout>
      <c:lineChart>
        <c:grouping val="standard"/>
        <c:varyColors val="0"/>
        <c:ser>
          <c:idx val="0"/>
          <c:order val="0"/>
          <c:val>
            <c:numRef>
              <c:f>('Fund Cover Sheets'!$C$104:$D$104,'Fund Cover Sheets'!$E$104:$F$104,'Fund Cover Sheets'!$G$104,'Fund Cover Sheets'!$H$104:$K$104)</c:f>
              <c:numCache>
                <c:formatCode>_("$"* #,##0_);_("$"* \(#,##0\);_("$"* "-"??_);_(@_)</c:formatCode>
                <c:ptCount val="9"/>
                <c:pt idx="0">
                  <c:v>11786</c:v>
                </c:pt>
                <c:pt idx="1">
                  <c:v>13131</c:v>
                </c:pt>
                <c:pt idx="2">
                  <c:v>9161</c:v>
                </c:pt>
                <c:pt idx="3">
                  <c:v>10517</c:v>
                </c:pt>
                <c:pt idx="4">
                  <c:v>-11123</c:v>
                </c:pt>
                <c:pt idx="5">
                  <c:v>-8491</c:v>
                </c:pt>
                <c:pt idx="6">
                  <c:v>-4859</c:v>
                </c:pt>
                <c:pt idx="7">
                  <c:v>-1227</c:v>
                </c:pt>
                <c:pt idx="8">
                  <c:v>331</c:v>
                </c:pt>
              </c:numCache>
            </c:numRef>
          </c:val>
          <c:smooth val="0"/>
          <c:extLst>
            <c:ext xmlns:c16="http://schemas.microsoft.com/office/drawing/2014/chart" uri="{C3380CC4-5D6E-409C-BE32-E72D297353CC}">
              <c16:uniqueId val="{00000000-1D4A-483A-8D37-A53F578D5A4B}"/>
            </c:ext>
          </c:extLst>
        </c:ser>
        <c:dLbls>
          <c:showLegendKey val="0"/>
          <c:showVal val="0"/>
          <c:showCatName val="0"/>
          <c:showSerName val="0"/>
          <c:showPercent val="0"/>
          <c:showBubbleSize val="0"/>
        </c:dLbls>
        <c:marker val="1"/>
        <c:smooth val="0"/>
        <c:axId val="102999168"/>
        <c:axId val="103000704"/>
      </c:lineChart>
      <c:catAx>
        <c:axId val="102999168"/>
        <c:scaling>
          <c:orientation val="minMax"/>
        </c:scaling>
        <c:delete val="0"/>
        <c:axPos val="b"/>
        <c:majorTickMark val="out"/>
        <c:minorTickMark val="none"/>
        <c:tickLblPos val="none"/>
        <c:crossAx val="103000704"/>
        <c:crosses val="autoZero"/>
        <c:auto val="0"/>
        <c:lblAlgn val="ctr"/>
        <c:lblOffset val="100"/>
        <c:tickMarkSkip val="1"/>
        <c:noMultiLvlLbl val="0"/>
      </c:catAx>
      <c:valAx>
        <c:axId val="103000704"/>
        <c:scaling>
          <c:orientation val="minMax"/>
        </c:scaling>
        <c:delete val="0"/>
        <c:axPos val="l"/>
        <c:numFmt formatCode="\$#,##0_);\(\$#,##0\)" sourceLinked="0"/>
        <c:majorTickMark val="out"/>
        <c:minorTickMark val="none"/>
        <c:tickLblPos val="nextTo"/>
        <c:txPr>
          <a:bodyPr rot="0" vert="horz"/>
          <a:lstStyle/>
          <a:p>
            <a:pPr>
              <a:defRPr/>
            </a:pPr>
            <a:endParaRPr lang="en-US"/>
          </a:p>
        </c:txPr>
        <c:crossAx val="102999168"/>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chart" Target="../charts/chart24.xml"/><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chart" Target="../charts/chart23.xml"/><Relationship Id="rId2" Type="http://schemas.openxmlformats.org/officeDocument/2006/relationships/chart" Target="../charts/chart8.xml"/><Relationship Id="rId16" Type="http://schemas.openxmlformats.org/officeDocument/2006/relationships/chart" Target="../charts/chart22.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5" Type="http://schemas.openxmlformats.org/officeDocument/2006/relationships/chart" Target="../charts/chart21.xml"/><Relationship Id="rId10" Type="http://schemas.openxmlformats.org/officeDocument/2006/relationships/chart" Target="../charts/chart16.xml"/><Relationship Id="rId19" Type="http://schemas.openxmlformats.org/officeDocument/2006/relationships/chart" Target="../charts/chart25.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1</xdr:col>
      <xdr:colOff>2242</xdr:colOff>
      <xdr:row>18</xdr:row>
      <xdr:rowOff>4929</xdr:rowOff>
    </xdr:from>
    <xdr:to>
      <xdr:col>10</xdr:col>
      <xdr:colOff>773767</xdr:colOff>
      <xdr:row>29</xdr:row>
      <xdr:rowOff>142314</xdr:rowOff>
    </xdr:to>
    <xdr:graphicFrame macro="">
      <xdr:nvGraphicFramePr>
        <xdr:cNvPr id="8415" name="Chart 3">
          <a:extLst>
            <a:ext uri="{FF2B5EF4-FFF2-40B4-BE49-F238E27FC236}">
              <a16:creationId xmlns:a16="http://schemas.microsoft.com/office/drawing/2014/main" id="{00000000-0008-0000-0400-0000D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49</xdr:row>
      <xdr:rowOff>9525</xdr:rowOff>
    </xdr:from>
    <xdr:to>
      <xdr:col>10</xdr:col>
      <xdr:colOff>819150</xdr:colOff>
      <xdr:row>59</xdr:row>
      <xdr:rowOff>38100</xdr:rowOff>
    </xdr:to>
    <xdr:graphicFrame macro="">
      <xdr:nvGraphicFramePr>
        <xdr:cNvPr id="8416" name="Chart 3">
          <a:extLst>
            <a:ext uri="{FF2B5EF4-FFF2-40B4-BE49-F238E27FC236}">
              <a16:creationId xmlns:a16="http://schemas.microsoft.com/office/drawing/2014/main" id="{00000000-0008-0000-0400-0000E0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76</xdr:row>
      <xdr:rowOff>161925</xdr:rowOff>
    </xdr:from>
    <xdr:to>
      <xdr:col>10</xdr:col>
      <xdr:colOff>847725</xdr:colOff>
      <xdr:row>90</xdr:row>
      <xdr:rowOff>19050</xdr:rowOff>
    </xdr:to>
    <xdr:graphicFrame macro="">
      <xdr:nvGraphicFramePr>
        <xdr:cNvPr id="8417" name="Chart 3">
          <a:extLst>
            <a:ext uri="{FF2B5EF4-FFF2-40B4-BE49-F238E27FC236}">
              <a16:creationId xmlns:a16="http://schemas.microsoft.com/office/drawing/2014/main" id="{00000000-0008-0000-0400-0000E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110</xdr:row>
      <xdr:rowOff>9525</xdr:rowOff>
    </xdr:from>
    <xdr:to>
      <xdr:col>10</xdr:col>
      <xdr:colOff>838200</xdr:colOff>
      <xdr:row>120</xdr:row>
      <xdr:rowOff>38100</xdr:rowOff>
    </xdr:to>
    <xdr:graphicFrame macro="">
      <xdr:nvGraphicFramePr>
        <xdr:cNvPr id="8418" name="Chart 3">
          <a:extLst>
            <a:ext uri="{FF2B5EF4-FFF2-40B4-BE49-F238E27FC236}">
              <a16:creationId xmlns:a16="http://schemas.microsoft.com/office/drawing/2014/main" id="{00000000-0008-0000-0400-0000E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137</xdr:row>
      <xdr:rowOff>180975</xdr:rowOff>
    </xdr:from>
    <xdr:to>
      <xdr:col>10</xdr:col>
      <xdr:colOff>838200</xdr:colOff>
      <xdr:row>149</xdr:row>
      <xdr:rowOff>152400</xdr:rowOff>
    </xdr:to>
    <xdr:graphicFrame macro="">
      <xdr:nvGraphicFramePr>
        <xdr:cNvPr id="8419" name="Chart 2">
          <a:extLst>
            <a:ext uri="{FF2B5EF4-FFF2-40B4-BE49-F238E27FC236}">
              <a16:creationId xmlns:a16="http://schemas.microsoft.com/office/drawing/2014/main" id="{00000000-0008-0000-0400-0000E3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209550</xdr:colOff>
      <xdr:row>172</xdr:row>
      <xdr:rowOff>0</xdr:rowOff>
    </xdr:from>
    <xdr:to>
      <xdr:col>10</xdr:col>
      <xdr:colOff>819150</xdr:colOff>
      <xdr:row>185</xdr:row>
      <xdr:rowOff>0</xdr:rowOff>
    </xdr:to>
    <xdr:graphicFrame macro="">
      <xdr:nvGraphicFramePr>
        <xdr:cNvPr id="8420" name="Chart 2">
          <a:extLst>
            <a:ext uri="{FF2B5EF4-FFF2-40B4-BE49-F238E27FC236}">
              <a16:creationId xmlns:a16="http://schemas.microsoft.com/office/drawing/2014/main" id="{00000000-0008-0000-0400-0000E4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37</xdr:row>
      <xdr:rowOff>9525</xdr:rowOff>
    </xdr:from>
    <xdr:to>
      <xdr:col>10</xdr:col>
      <xdr:colOff>1219200</xdr:colOff>
      <xdr:row>47</xdr:row>
      <xdr:rowOff>47625</xdr:rowOff>
    </xdr:to>
    <xdr:graphicFrame macro="">
      <xdr:nvGraphicFramePr>
        <xdr:cNvPr id="1447073" name="Chart 4">
          <a:extLst>
            <a:ext uri="{FF2B5EF4-FFF2-40B4-BE49-F238E27FC236}">
              <a16:creationId xmlns:a16="http://schemas.microsoft.com/office/drawing/2014/main" id="{00000000-0008-0000-0600-0000A1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72</xdr:row>
      <xdr:rowOff>0</xdr:rowOff>
    </xdr:from>
    <xdr:to>
      <xdr:col>10</xdr:col>
      <xdr:colOff>1231900</xdr:colOff>
      <xdr:row>81</xdr:row>
      <xdr:rowOff>180975</xdr:rowOff>
    </xdr:to>
    <xdr:graphicFrame macro="">
      <xdr:nvGraphicFramePr>
        <xdr:cNvPr id="1447075" name="Chart 4">
          <a:extLst>
            <a:ext uri="{FF2B5EF4-FFF2-40B4-BE49-F238E27FC236}">
              <a16:creationId xmlns:a16="http://schemas.microsoft.com/office/drawing/2014/main" id="{00000000-0008-0000-0600-0000A3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106</xdr:row>
      <xdr:rowOff>123825</xdr:rowOff>
    </xdr:from>
    <xdr:to>
      <xdr:col>10</xdr:col>
      <xdr:colOff>1206500</xdr:colOff>
      <xdr:row>116</xdr:row>
      <xdr:rowOff>123825</xdr:rowOff>
    </xdr:to>
    <xdr:graphicFrame macro="">
      <xdr:nvGraphicFramePr>
        <xdr:cNvPr id="1447076" name="Chart 4">
          <a:extLst>
            <a:ext uri="{FF2B5EF4-FFF2-40B4-BE49-F238E27FC236}">
              <a16:creationId xmlns:a16="http://schemas.microsoft.com/office/drawing/2014/main" id="{00000000-0008-0000-0600-0000A4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50800</xdr:colOff>
      <xdr:row>142</xdr:row>
      <xdr:rowOff>38100</xdr:rowOff>
    </xdr:from>
    <xdr:to>
      <xdr:col>10</xdr:col>
      <xdr:colOff>1206500</xdr:colOff>
      <xdr:row>153</xdr:row>
      <xdr:rowOff>28575</xdr:rowOff>
    </xdr:to>
    <xdr:graphicFrame macro="">
      <xdr:nvGraphicFramePr>
        <xdr:cNvPr id="1447077" name="Chart 4">
          <a:extLst>
            <a:ext uri="{FF2B5EF4-FFF2-40B4-BE49-F238E27FC236}">
              <a16:creationId xmlns:a16="http://schemas.microsoft.com/office/drawing/2014/main" id="{00000000-0008-0000-0600-0000A5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28574</xdr:colOff>
      <xdr:row>457</xdr:row>
      <xdr:rowOff>66675</xdr:rowOff>
    </xdr:from>
    <xdr:to>
      <xdr:col>10</xdr:col>
      <xdr:colOff>1219199</xdr:colOff>
      <xdr:row>467</xdr:row>
      <xdr:rowOff>180975</xdr:rowOff>
    </xdr:to>
    <xdr:graphicFrame macro="">
      <xdr:nvGraphicFramePr>
        <xdr:cNvPr id="1447078" name="Chart 4">
          <a:extLst>
            <a:ext uri="{FF2B5EF4-FFF2-40B4-BE49-F238E27FC236}">
              <a16:creationId xmlns:a16="http://schemas.microsoft.com/office/drawing/2014/main" id="{00000000-0008-0000-0600-0000A6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495</xdr:row>
      <xdr:rowOff>152400</xdr:rowOff>
    </xdr:from>
    <xdr:to>
      <xdr:col>10</xdr:col>
      <xdr:colOff>1193800</xdr:colOff>
      <xdr:row>505</xdr:row>
      <xdr:rowOff>142875</xdr:rowOff>
    </xdr:to>
    <xdr:graphicFrame macro="">
      <xdr:nvGraphicFramePr>
        <xdr:cNvPr id="1447079" name="Chart 4">
          <a:extLst>
            <a:ext uri="{FF2B5EF4-FFF2-40B4-BE49-F238E27FC236}">
              <a16:creationId xmlns:a16="http://schemas.microsoft.com/office/drawing/2014/main" id="{00000000-0008-0000-0600-0000A7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541</xdr:row>
      <xdr:rowOff>22860</xdr:rowOff>
    </xdr:from>
    <xdr:to>
      <xdr:col>10</xdr:col>
      <xdr:colOff>1181100</xdr:colOff>
      <xdr:row>550</xdr:row>
      <xdr:rowOff>0</xdr:rowOff>
    </xdr:to>
    <xdr:graphicFrame macro="">
      <xdr:nvGraphicFramePr>
        <xdr:cNvPr id="1447080" name="Chart 4">
          <a:extLst>
            <a:ext uri="{FF2B5EF4-FFF2-40B4-BE49-F238E27FC236}">
              <a16:creationId xmlns:a16="http://schemas.microsoft.com/office/drawing/2014/main" id="{00000000-0008-0000-0600-0000A8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9524</xdr:colOff>
      <xdr:row>588</xdr:row>
      <xdr:rowOff>85725</xdr:rowOff>
    </xdr:from>
    <xdr:to>
      <xdr:col>10</xdr:col>
      <xdr:colOff>1168399</xdr:colOff>
      <xdr:row>598</xdr:row>
      <xdr:rowOff>133350</xdr:rowOff>
    </xdr:to>
    <xdr:graphicFrame macro="">
      <xdr:nvGraphicFramePr>
        <xdr:cNvPr id="1447081" name="Chart 4">
          <a:extLst>
            <a:ext uri="{FF2B5EF4-FFF2-40B4-BE49-F238E27FC236}">
              <a16:creationId xmlns:a16="http://schemas.microsoft.com/office/drawing/2014/main" id="{00000000-0008-0000-0600-0000A9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38100</xdr:colOff>
      <xdr:row>628</xdr:row>
      <xdr:rowOff>152400</xdr:rowOff>
    </xdr:from>
    <xdr:to>
      <xdr:col>10</xdr:col>
      <xdr:colOff>1155700</xdr:colOff>
      <xdr:row>638</xdr:row>
      <xdr:rowOff>152400</xdr:rowOff>
    </xdr:to>
    <xdr:graphicFrame macro="">
      <xdr:nvGraphicFramePr>
        <xdr:cNvPr id="1447082" name="Chart 4">
          <a:extLst>
            <a:ext uri="{FF2B5EF4-FFF2-40B4-BE49-F238E27FC236}">
              <a16:creationId xmlns:a16="http://schemas.microsoft.com/office/drawing/2014/main" id="{00000000-0008-0000-0600-0000AA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38100</xdr:colOff>
      <xdr:row>668</xdr:row>
      <xdr:rowOff>9525</xdr:rowOff>
    </xdr:from>
    <xdr:to>
      <xdr:col>10</xdr:col>
      <xdr:colOff>1155700</xdr:colOff>
      <xdr:row>677</xdr:row>
      <xdr:rowOff>142875</xdr:rowOff>
    </xdr:to>
    <xdr:graphicFrame macro="">
      <xdr:nvGraphicFramePr>
        <xdr:cNvPr id="1447083" name="Chart 4">
          <a:extLst>
            <a:ext uri="{FF2B5EF4-FFF2-40B4-BE49-F238E27FC236}">
              <a16:creationId xmlns:a16="http://schemas.microsoft.com/office/drawing/2014/main" id="{00000000-0008-0000-0600-0000AB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9524</xdr:colOff>
      <xdr:row>706</xdr:row>
      <xdr:rowOff>28575</xdr:rowOff>
    </xdr:from>
    <xdr:to>
      <xdr:col>10</xdr:col>
      <xdr:colOff>1142999</xdr:colOff>
      <xdr:row>715</xdr:row>
      <xdr:rowOff>95250</xdr:rowOff>
    </xdr:to>
    <xdr:graphicFrame macro="">
      <xdr:nvGraphicFramePr>
        <xdr:cNvPr id="1447084" name="Chart 4">
          <a:extLst>
            <a:ext uri="{FF2B5EF4-FFF2-40B4-BE49-F238E27FC236}">
              <a16:creationId xmlns:a16="http://schemas.microsoft.com/office/drawing/2014/main" id="{00000000-0008-0000-0600-0000AC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247650</xdr:colOff>
      <xdr:row>357</xdr:row>
      <xdr:rowOff>95250</xdr:rowOff>
    </xdr:from>
    <xdr:to>
      <xdr:col>11</xdr:col>
      <xdr:colOff>0</xdr:colOff>
      <xdr:row>367</xdr:row>
      <xdr:rowOff>38100</xdr:rowOff>
    </xdr:to>
    <xdr:graphicFrame macro="">
      <xdr:nvGraphicFramePr>
        <xdr:cNvPr id="1447085" name="Chart 4">
          <a:extLst>
            <a:ext uri="{FF2B5EF4-FFF2-40B4-BE49-F238E27FC236}">
              <a16:creationId xmlns:a16="http://schemas.microsoft.com/office/drawing/2014/main" id="{00000000-0008-0000-0600-0000AD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30480</xdr:colOff>
      <xdr:row>189</xdr:row>
      <xdr:rowOff>114300</xdr:rowOff>
    </xdr:from>
    <xdr:to>
      <xdr:col>10</xdr:col>
      <xdr:colOff>1219200</xdr:colOff>
      <xdr:row>201</xdr:row>
      <xdr:rowOff>47625</xdr:rowOff>
    </xdr:to>
    <xdr:graphicFrame macro="">
      <xdr:nvGraphicFramePr>
        <xdr:cNvPr id="1447086" name="Chart 4">
          <a:extLst>
            <a:ext uri="{FF2B5EF4-FFF2-40B4-BE49-F238E27FC236}">
              <a16:creationId xmlns:a16="http://schemas.microsoft.com/office/drawing/2014/main" id="{00000000-0008-0000-0600-0000AE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320</xdr:row>
      <xdr:rowOff>0</xdr:rowOff>
    </xdr:from>
    <xdr:to>
      <xdr:col>11</xdr:col>
      <xdr:colOff>0</xdr:colOff>
      <xdr:row>329</xdr:row>
      <xdr:rowOff>161925</xdr:rowOff>
    </xdr:to>
    <xdr:graphicFrame macro="">
      <xdr:nvGraphicFramePr>
        <xdr:cNvPr id="1447087" name="Chart 4">
          <a:extLst>
            <a:ext uri="{FF2B5EF4-FFF2-40B4-BE49-F238E27FC236}">
              <a16:creationId xmlns:a16="http://schemas.microsoft.com/office/drawing/2014/main" id="{00000000-0008-0000-0600-0000AF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408</xdr:row>
      <xdr:rowOff>0</xdr:rowOff>
    </xdr:from>
    <xdr:to>
      <xdr:col>10</xdr:col>
      <xdr:colOff>1219200</xdr:colOff>
      <xdr:row>417</xdr:row>
      <xdr:rowOff>133350</xdr:rowOff>
    </xdr:to>
    <xdr:graphicFrame macro="">
      <xdr:nvGraphicFramePr>
        <xdr:cNvPr id="1447088" name="Chart 4">
          <a:extLst>
            <a:ext uri="{FF2B5EF4-FFF2-40B4-BE49-F238E27FC236}">
              <a16:creationId xmlns:a16="http://schemas.microsoft.com/office/drawing/2014/main" id="{00000000-0008-0000-0600-0000B0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28575</xdr:colOff>
      <xdr:row>797</xdr:row>
      <xdr:rowOff>9525</xdr:rowOff>
    </xdr:from>
    <xdr:to>
      <xdr:col>10</xdr:col>
      <xdr:colOff>1219200</xdr:colOff>
      <xdr:row>807</xdr:row>
      <xdr:rowOff>47625</xdr:rowOff>
    </xdr:to>
    <xdr:graphicFrame macro="">
      <xdr:nvGraphicFramePr>
        <xdr:cNvPr id="1447089" name="Chart 4">
          <a:extLst>
            <a:ext uri="{FF2B5EF4-FFF2-40B4-BE49-F238E27FC236}">
              <a16:creationId xmlns:a16="http://schemas.microsoft.com/office/drawing/2014/main" id="{00000000-0008-0000-0600-0000B1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9524</xdr:colOff>
      <xdr:row>846</xdr:row>
      <xdr:rowOff>85725</xdr:rowOff>
    </xdr:from>
    <xdr:to>
      <xdr:col>10</xdr:col>
      <xdr:colOff>1206499</xdr:colOff>
      <xdr:row>857</xdr:row>
      <xdr:rowOff>47625</xdr:rowOff>
    </xdr:to>
    <xdr:graphicFrame macro="">
      <xdr:nvGraphicFramePr>
        <xdr:cNvPr id="1447090" name="Chart 4">
          <a:extLst>
            <a:ext uri="{FF2B5EF4-FFF2-40B4-BE49-F238E27FC236}">
              <a16:creationId xmlns:a16="http://schemas.microsoft.com/office/drawing/2014/main" id="{00000000-0008-0000-0600-0000B2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9524</xdr:colOff>
      <xdr:row>743</xdr:row>
      <xdr:rowOff>28575</xdr:rowOff>
    </xdr:from>
    <xdr:to>
      <xdr:col>10</xdr:col>
      <xdr:colOff>1193799</xdr:colOff>
      <xdr:row>752</xdr:row>
      <xdr:rowOff>95250</xdr:rowOff>
    </xdr:to>
    <xdr:graphicFrame macro="">
      <xdr:nvGraphicFramePr>
        <xdr:cNvPr id="1447104" name="Chart 4">
          <a:extLst>
            <a:ext uri="{FF2B5EF4-FFF2-40B4-BE49-F238E27FC236}">
              <a16:creationId xmlns:a16="http://schemas.microsoft.com/office/drawing/2014/main" id="{00000000-0008-0000-0600-0000C0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30480</xdr:colOff>
      <xdr:row>237</xdr:row>
      <xdr:rowOff>114300</xdr:rowOff>
    </xdr:from>
    <xdr:to>
      <xdr:col>10</xdr:col>
      <xdr:colOff>1219200</xdr:colOff>
      <xdr:row>249</xdr:row>
      <xdr:rowOff>47625</xdr:rowOff>
    </xdr:to>
    <xdr:graphicFrame macro="">
      <xdr:nvGraphicFramePr>
        <xdr:cNvPr id="32" name="Chart 4">
          <a:extLst>
            <a:ext uri="{FF2B5EF4-FFF2-40B4-BE49-F238E27FC236}">
              <a16:creationId xmlns:a16="http://schemas.microsoft.com/office/drawing/2014/main" id="{2FF336BA-1272-44AE-9BFD-DA578D7BE4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07"/>
  <sheetViews>
    <sheetView zoomScale="75" zoomScaleNormal="75" zoomScaleSheetLayoutView="85" workbookViewId="0">
      <selection activeCell="G44" sqref="G44"/>
    </sheetView>
  </sheetViews>
  <sheetFormatPr defaultColWidth="10.42578125" defaultRowHeight="15"/>
  <cols>
    <col min="1" max="1" width="5.5703125" style="1" customWidth="1"/>
    <col min="2" max="2" width="38.7109375" style="1" customWidth="1"/>
    <col min="3" max="4" width="14.7109375" style="1" customWidth="1"/>
    <col min="5" max="10" width="15.5703125" style="1" bestFit="1" customWidth="1"/>
    <col min="11" max="11" width="14.7109375" style="1" customWidth="1"/>
    <col min="12" max="16384" width="10.42578125" style="1"/>
  </cols>
  <sheetData>
    <row r="1" spans="1:11" s="42" customFormat="1" ht="24" customHeight="1">
      <c r="A1" s="490" t="s">
        <v>610</v>
      </c>
      <c r="B1" s="490"/>
      <c r="C1" s="490"/>
      <c r="D1" s="490"/>
      <c r="E1" s="490"/>
      <c r="F1" s="490"/>
      <c r="G1" s="490"/>
      <c r="H1" s="490"/>
      <c r="I1" s="490"/>
      <c r="J1" s="490"/>
      <c r="K1" s="490"/>
    </row>
    <row r="2" spans="1:11" s="42" customFormat="1" ht="24" customHeight="1">
      <c r="A2" s="491" t="s">
        <v>1119</v>
      </c>
      <c r="B2" s="491"/>
      <c r="C2" s="491"/>
      <c r="D2" s="491"/>
      <c r="E2" s="491"/>
      <c r="F2" s="491"/>
      <c r="G2" s="491"/>
      <c r="H2" s="491"/>
      <c r="I2" s="491"/>
      <c r="J2" s="491"/>
      <c r="K2" s="491"/>
    </row>
    <row r="3" spans="1:11" s="42" customFormat="1" ht="24" customHeight="1">
      <c r="A3" s="490" t="s">
        <v>1402</v>
      </c>
      <c r="B3" s="490"/>
      <c r="C3" s="490"/>
      <c r="D3" s="490"/>
      <c r="E3" s="490"/>
      <c r="F3" s="490"/>
      <c r="G3" s="490"/>
      <c r="H3" s="490"/>
      <c r="I3" s="490"/>
      <c r="J3" s="490"/>
      <c r="K3" s="490"/>
    </row>
    <row r="4" spans="1:11" ht="15" customHeight="1"/>
    <row r="5" spans="1:11" ht="15" customHeight="1">
      <c r="C5" s="43"/>
      <c r="E5" s="427" t="str">
        <f>'Budget Detail FY 2023-30'!$O$2</f>
        <v>FY 2025</v>
      </c>
      <c r="G5" s="427" t="str">
        <f>'Budget Detail FY 2023-30'!$Q$2</f>
        <v>FY 2026</v>
      </c>
    </row>
    <row r="6" spans="1:11" ht="15" customHeight="1">
      <c r="C6" s="427" t="str">
        <f>'Budget Detail FY 2023-30'!$M$2</f>
        <v>FY 2023</v>
      </c>
      <c r="D6" s="427" t="str">
        <f>'Budget Detail FY 2023-30'!$N$2</f>
        <v>FY 2024</v>
      </c>
      <c r="E6" s="43" t="s">
        <v>556</v>
      </c>
      <c r="F6" s="427" t="str">
        <f>'Budget Detail FY 2023-30'!$P$2</f>
        <v>FY 2025</v>
      </c>
      <c r="G6" s="43" t="s">
        <v>556</v>
      </c>
      <c r="H6" s="427" t="str">
        <f>'Budget Detail FY 2023-30'!$R$2</f>
        <v>FY 2027</v>
      </c>
      <c r="I6" s="427" t="str">
        <f>'Budget Detail FY 2023-30'!$S$2</f>
        <v>FY 2028</v>
      </c>
      <c r="J6" s="427" t="str">
        <f>'Budget Detail FY 2023-30'!$T$2</f>
        <v>FY 2029</v>
      </c>
      <c r="K6" s="427" t="str">
        <f>'Budget Detail FY 2023-30'!$U$2</f>
        <v>FY 2030</v>
      </c>
    </row>
    <row r="7" spans="1:11" ht="15" customHeight="1" thickBot="1">
      <c r="B7" s="44" t="s">
        <v>611</v>
      </c>
      <c r="C7" s="45" t="s">
        <v>1</v>
      </c>
      <c r="D7" s="45" t="s">
        <v>1</v>
      </c>
      <c r="E7" s="45" t="s">
        <v>526</v>
      </c>
      <c r="F7" s="45" t="s">
        <v>19</v>
      </c>
      <c r="G7" s="45" t="s">
        <v>526</v>
      </c>
      <c r="H7" s="45" t="s">
        <v>19</v>
      </c>
      <c r="I7" s="45" t="s">
        <v>19</v>
      </c>
      <c r="J7" s="45" t="s">
        <v>19</v>
      </c>
      <c r="K7" s="45" t="s">
        <v>19</v>
      </c>
    </row>
    <row r="8" spans="1:11" ht="15" customHeight="1">
      <c r="C8" s="43"/>
      <c r="D8" s="43"/>
      <c r="E8" s="43"/>
      <c r="F8" s="43"/>
      <c r="G8" s="43"/>
      <c r="H8" s="43"/>
      <c r="I8" s="43"/>
      <c r="J8" s="43"/>
    </row>
    <row r="9" spans="1:11" ht="24" customHeight="1">
      <c r="A9" s="46" t="s">
        <v>1221</v>
      </c>
      <c r="C9" s="49">
        <f>'Budget Detail FY 2023-30'!M51</f>
        <v>24529614</v>
      </c>
      <c r="D9" s="49">
        <f>'Budget Detail FY 2023-30'!N51</f>
        <v>24249564</v>
      </c>
      <c r="E9" s="49">
        <f>'Budget Detail FY 2023-30'!O51</f>
        <v>24269791</v>
      </c>
      <c r="F9" s="49">
        <f>'Budget Detail FY 2023-30'!P51</f>
        <v>25350499</v>
      </c>
      <c r="G9" s="49">
        <f>'Budget Detail FY 2023-30'!Q51</f>
        <v>25738613</v>
      </c>
      <c r="H9" s="49">
        <f>'Budget Detail FY 2023-30'!R51</f>
        <v>26136407</v>
      </c>
      <c r="I9" s="49">
        <f>'Budget Detail FY 2023-30'!S51</f>
        <v>27130686</v>
      </c>
      <c r="J9" s="49">
        <f>'Budget Detail FY 2023-30'!T51</f>
        <v>27686068</v>
      </c>
      <c r="K9" s="49">
        <f>'Budget Detail FY 2023-30'!U51</f>
        <v>28089481</v>
      </c>
    </row>
    <row r="10" spans="1:11" ht="15" customHeight="1">
      <c r="A10" s="46"/>
      <c r="C10" s="2"/>
      <c r="D10" s="2"/>
      <c r="E10" s="2"/>
      <c r="F10" s="2"/>
      <c r="G10" s="2"/>
      <c r="H10" s="2"/>
      <c r="I10" s="2"/>
      <c r="J10" s="2"/>
      <c r="K10" s="2"/>
    </row>
    <row r="11" spans="1:11" ht="24" customHeight="1">
      <c r="A11" s="46" t="s">
        <v>613</v>
      </c>
      <c r="C11" s="2"/>
      <c r="D11" s="2"/>
      <c r="E11" s="2"/>
      <c r="F11" s="2"/>
      <c r="G11" s="2"/>
      <c r="H11" s="2"/>
      <c r="I11" s="2"/>
      <c r="J11" s="2"/>
      <c r="K11" s="2"/>
    </row>
    <row r="12" spans="1:11" ht="24" customHeight="1">
      <c r="A12" s="52">
        <v>-15</v>
      </c>
      <c r="B12" s="1" t="s">
        <v>543</v>
      </c>
      <c r="C12" s="2">
        <f>'Budget Detail FY 2023-30'!M326</f>
        <v>1257323</v>
      </c>
      <c r="D12" s="2">
        <f>'Budget Detail FY 2023-30'!N326</f>
        <v>1131028</v>
      </c>
      <c r="E12" s="2">
        <f>'Budget Detail FY 2023-30'!O326</f>
        <v>1067562</v>
      </c>
      <c r="F12" s="2">
        <f>'Budget Detail FY 2023-30'!P326</f>
        <v>1143838</v>
      </c>
      <c r="G12" s="2">
        <f>'Budget Detail FY 2023-30'!Q326</f>
        <v>1125830</v>
      </c>
      <c r="H12" s="2">
        <f>'Budget Detail FY 2023-30'!R326</f>
        <v>1145097</v>
      </c>
      <c r="I12" s="2">
        <f>'Budget Detail FY 2023-30'!S326</f>
        <v>1326131</v>
      </c>
      <c r="J12" s="2">
        <f>'Budget Detail FY 2023-30'!T326</f>
        <v>1349404</v>
      </c>
      <c r="K12" s="2">
        <f>'Budget Detail FY 2023-30'!U326</f>
        <v>1373144</v>
      </c>
    </row>
    <row r="13" spans="1:11" ht="24" customHeight="1">
      <c r="A13" s="52">
        <v>-79</v>
      </c>
      <c r="B13" s="1" t="s">
        <v>614</v>
      </c>
      <c r="C13" s="2">
        <f>'Budget Detail FY 2023-30'!M928</f>
        <v>3221949</v>
      </c>
      <c r="D13" s="2">
        <f>'Budget Detail FY 2023-30'!N928</f>
        <v>3544531</v>
      </c>
      <c r="E13" s="2">
        <f>'Budget Detail FY 2023-30'!O928</f>
        <v>3365647</v>
      </c>
      <c r="F13" s="2">
        <f>'Budget Detail FY 2023-30'!P928</f>
        <v>3545170</v>
      </c>
      <c r="G13" s="2">
        <f>'Budget Detail FY 2023-30'!Q928</f>
        <v>4042732</v>
      </c>
      <c r="H13" s="2">
        <f>'Budget Detail FY 2023-30'!R928</f>
        <v>4712888</v>
      </c>
      <c r="I13" s="2">
        <f>'Budget Detail FY 2023-30'!S928</f>
        <v>4746267</v>
      </c>
      <c r="J13" s="2">
        <f>'Budget Detail FY 2023-30'!T928</f>
        <v>4908315</v>
      </c>
      <c r="K13" s="2">
        <f>'Budget Detail FY 2023-30'!U928</f>
        <v>5123783</v>
      </c>
    </row>
    <row r="14" spans="1:11" ht="24" customHeight="1">
      <c r="A14" s="52">
        <v>-72</v>
      </c>
      <c r="B14" s="1" t="s">
        <v>460</v>
      </c>
      <c r="C14" s="2">
        <f>'Budget Detail FY 2023-30'!M886</f>
        <v>0</v>
      </c>
      <c r="D14" s="2">
        <f>'Budget Detail FY 2023-30'!N886</f>
        <v>0</v>
      </c>
      <c r="E14" s="2">
        <f>'Budget Detail FY 2023-30'!O886</f>
        <v>0</v>
      </c>
      <c r="F14" s="2">
        <f>'Budget Detail FY 2023-30'!P886</f>
        <v>0</v>
      </c>
      <c r="G14" s="2">
        <f>'Budget Detail FY 2023-30'!Q886</f>
        <v>0</v>
      </c>
      <c r="H14" s="2">
        <f>'Budget Detail FY 2023-30'!R886</f>
        <v>0</v>
      </c>
      <c r="I14" s="2">
        <f>'Budget Detail FY 2023-30'!S886</f>
        <v>0</v>
      </c>
      <c r="J14" s="2">
        <f>'Budget Detail FY 2023-30'!T886</f>
        <v>0</v>
      </c>
      <c r="K14" s="2">
        <f>'Budget Detail FY 2023-30'!U886</f>
        <v>0</v>
      </c>
    </row>
    <row r="15" spans="1:11" ht="24" customHeight="1">
      <c r="A15" s="52">
        <v>-87</v>
      </c>
      <c r="B15" s="1" t="s">
        <v>395</v>
      </c>
      <c r="C15" s="2">
        <f>'Budget Detail FY 2023-30'!M1121</f>
        <v>232124</v>
      </c>
      <c r="D15" s="2">
        <f>'Budget Detail FY 2023-30'!N1121</f>
        <v>226795</v>
      </c>
      <c r="E15" s="2">
        <f>'Budget Detail FY 2023-30'!O1121</f>
        <v>232465</v>
      </c>
      <c r="F15" s="2">
        <f>'Budget Detail FY 2023-30'!P1121</f>
        <v>228278</v>
      </c>
      <c r="G15" s="2">
        <f>'Budget Detail FY 2023-30'!Q1121</f>
        <v>249100</v>
      </c>
      <c r="H15" s="2">
        <f>'Budget Detail FY 2023-30'!R1121</f>
        <v>255328</v>
      </c>
      <c r="I15" s="2">
        <f>'Budget Detail FY 2023-30'!S1121</f>
        <v>261711</v>
      </c>
      <c r="J15" s="2">
        <f>'Budget Detail FY 2023-30'!T1121</f>
        <v>268254</v>
      </c>
      <c r="K15" s="2">
        <f>'Budget Detail FY 2023-30'!U1121</f>
        <v>2025867</v>
      </c>
    </row>
    <row r="16" spans="1:11" ht="24" customHeight="1">
      <c r="A16" s="52">
        <v>-88</v>
      </c>
      <c r="B16" s="1" t="s">
        <v>397</v>
      </c>
      <c r="C16" s="2">
        <f>'Budget Detail FY 2023-30'!M1146</f>
        <v>100932</v>
      </c>
      <c r="D16" s="2">
        <f>'Budget Detail FY 2023-30'!N1146</f>
        <v>121458</v>
      </c>
      <c r="E16" s="2">
        <f>'Budget Detail FY 2023-30'!O1146</f>
        <v>124494</v>
      </c>
      <c r="F16" s="2">
        <f>'Budget Detail FY 2023-30'!P1146</f>
        <v>224315</v>
      </c>
      <c r="G16" s="2">
        <f>'Budget Detail FY 2023-30'!Q1146</f>
        <v>396672</v>
      </c>
      <c r="H16" s="2">
        <f>'Budget Detail FY 2023-30'!R1146</f>
        <v>406589</v>
      </c>
      <c r="I16" s="2">
        <f>'Budget Detail FY 2023-30'!S1146</f>
        <v>416754</v>
      </c>
      <c r="J16" s="2">
        <f>'Budget Detail FY 2023-30'!T1146</f>
        <v>427173</v>
      </c>
      <c r="K16" s="2">
        <f>'Budget Detail FY 2023-30'!U1146</f>
        <v>437852</v>
      </c>
    </row>
    <row r="17" spans="1:11" ht="24" customHeight="1">
      <c r="A17" s="52">
        <v>-89</v>
      </c>
      <c r="B17" s="1" t="s">
        <v>951</v>
      </c>
      <c r="C17" s="2">
        <f>'Budget Detail FY 2023-30'!M1172</f>
        <v>97574</v>
      </c>
      <c r="D17" s="2">
        <f>'Budget Detail FY 2023-30'!N1172</f>
        <v>145465</v>
      </c>
      <c r="E17" s="2">
        <f>'Budget Detail FY 2023-30'!O1172</f>
        <v>149102</v>
      </c>
      <c r="F17" s="2">
        <f>'Budget Detail FY 2023-30'!P1172</f>
        <v>215723</v>
      </c>
      <c r="G17" s="2">
        <f>'Budget Detail FY 2023-30'!Q1172</f>
        <v>296932</v>
      </c>
      <c r="H17" s="2">
        <f>'Budget Detail FY 2023-30'!R1172</f>
        <v>304355</v>
      </c>
      <c r="I17" s="2">
        <f>'Budget Detail FY 2023-30'!S1172</f>
        <v>311964</v>
      </c>
      <c r="J17" s="2">
        <f>'Budget Detail FY 2023-30'!T1172</f>
        <v>319763</v>
      </c>
      <c r="K17" s="2">
        <f>'Budget Detail FY 2023-30'!U1172</f>
        <v>327757</v>
      </c>
    </row>
    <row r="18" spans="1:11" ht="24" customHeight="1">
      <c r="A18" s="52">
        <v>-11</v>
      </c>
      <c r="B18" s="1" t="s">
        <v>615</v>
      </c>
      <c r="C18" s="2">
        <f>'Budget Detail FY 2023-30'!M286</f>
        <v>21501</v>
      </c>
      <c r="D18" s="2">
        <f>'Budget Detail FY 2023-30'!N286</f>
        <v>24017</v>
      </c>
      <c r="E18" s="2">
        <f>'Budget Detail FY 2023-30'!O286</f>
        <v>24000</v>
      </c>
      <c r="F18" s="2">
        <f>'Budget Detail FY 2023-30'!P286</f>
        <v>24030</v>
      </c>
      <c r="G18" s="2">
        <f>'Budget Detail FY 2023-30'!Q286</f>
        <v>24000</v>
      </c>
      <c r="H18" s="2">
        <f>'Budget Detail FY 2023-30'!R286</f>
        <v>24000</v>
      </c>
      <c r="I18" s="2">
        <f>'Budget Detail FY 2023-30'!S286</f>
        <v>24000</v>
      </c>
      <c r="J18" s="2">
        <f>'Budget Detail FY 2023-30'!T286</f>
        <v>24000</v>
      </c>
      <c r="K18" s="2">
        <f>'Budget Detail FY 2023-30'!U286</f>
        <v>24000</v>
      </c>
    </row>
    <row r="19" spans="1:11" ht="24" customHeight="1">
      <c r="A19" s="52">
        <v>-12</v>
      </c>
      <c r="B19" s="1" t="s">
        <v>616</v>
      </c>
      <c r="C19" s="2">
        <f>'Budget Detail FY 2023-30'!M303</f>
        <v>21000</v>
      </c>
      <c r="D19" s="2">
        <f>'Budget Detail FY 2023-30'!N303</f>
        <v>21015</v>
      </c>
      <c r="E19" s="2">
        <f>'Budget Detail FY 2023-30'!O303</f>
        <v>21000</v>
      </c>
      <c r="F19" s="2">
        <f>'Budget Detail FY 2023-30'!P303</f>
        <v>21026</v>
      </c>
      <c r="G19" s="2">
        <f>'Budget Detail FY 2023-30'!Q303</f>
        <v>22000</v>
      </c>
      <c r="H19" s="2">
        <f>'Budget Detail FY 2023-30'!R303</f>
        <v>23000</v>
      </c>
      <c r="I19" s="2">
        <f>'Budget Detail FY 2023-30'!S303</f>
        <v>24000</v>
      </c>
      <c r="J19" s="2">
        <f>'Budget Detail FY 2023-30'!T303</f>
        <v>24000</v>
      </c>
      <c r="K19" s="2">
        <f>'Budget Detail FY 2023-30'!U303</f>
        <v>24000</v>
      </c>
    </row>
    <row r="20" spans="1:11" ht="15" customHeight="1">
      <c r="C20" s="2"/>
      <c r="D20" s="2"/>
      <c r="E20" s="2"/>
      <c r="F20" s="2"/>
      <c r="G20" s="2"/>
      <c r="H20" s="2"/>
      <c r="I20" s="2"/>
      <c r="J20" s="2"/>
      <c r="K20" s="2"/>
    </row>
    <row r="21" spans="1:11" ht="24" customHeight="1">
      <c r="A21" s="46" t="s">
        <v>1222</v>
      </c>
      <c r="C21" s="2">
        <f>'Budget Detail FY 2023-30'!M621</f>
        <v>329798</v>
      </c>
      <c r="D21" s="2">
        <f>'Budget Detail FY 2023-30'!N621</f>
        <v>0</v>
      </c>
      <c r="E21" s="2">
        <f>'Budget Detail FY 2023-30'!O621</f>
        <v>0</v>
      </c>
      <c r="F21" s="2">
        <f>'Budget Detail FY 2023-30'!P621</f>
        <v>0</v>
      </c>
      <c r="G21" s="2">
        <f>'Budget Detail FY 2023-30'!Q621</f>
        <v>0</v>
      </c>
      <c r="H21" s="2">
        <f>'Budget Detail FY 2023-30'!R621</f>
        <v>0</v>
      </c>
      <c r="I21" s="2">
        <f>'Budget Detail FY 2023-30'!S621</f>
        <v>0</v>
      </c>
      <c r="J21" s="2">
        <f>'Budget Detail FY 2023-30'!T621</f>
        <v>0</v>
      </c>
      <c r="K21" s="2">
        <f>'Budget Detail FY 2023-30'!U621</f>
        <v>0</v>
      </c>
    </row>
    <row r="22" spans="1:11" ht="15" customHeight="1">
      <c r="A22" s="46"/>
      <c r="C22" s="2"/>
      <c r="D22" s="2"/>
      <c r="E22" s="2"/>
      <c r="F22" s="2"/>
      <c r="G22" s="2"/>
      <c r="H22" s="2"/>
      <c r="I22" s="2"/>
      <c r="J22" s="2"/>
      <c r="K22" s="2"/>
    </row>
    <row r="23" spans="1:11" ht="24" customHeight="1">
      <c r="A23" s="46" t="s">
        <v>618</v>
      </c>
      <c r="C23" s="2"/>
      <c r="D23" s="2"/>
      <c r="E23" s="2"/>
      <c r="F23" s="2"/>
      <c r="G23" s="2"/>
      <c r="H23" s="2"/>
      <c r="I23" s="2"/>
      <c r="J23" s="2"/>
      <c r="K23" s="2"/>
    </row>
    <row r="24" spans="1:11" ht="24" customHeight="1">
      <c r="A24" s="52">
        <v>-25</v>
      </c>
      <c r="B24" s="1" t="s">
        <v>712</v>
      </c>
      <c r="C24" s="2">
        <f>'Budget Detail FY 2023-30'!M538</f>
        <v>1358100</v>
      </c>
      <c r="D24" s="2">
        <f>'Budget Detail FY 2023-30'!N538</f>
        <v>2207952</v>
      </c>
      <c r="E24" s="2">
        <f>'Budget Detail FY 2023-30'!O538</f>
        <v>1668774</v>
      </c>
      <c r="F24" s="2">
        <f>'Budget Detail FY 2023-30'!P538</f>
        <v>2110344</v>
      </c>
      <c r="G24" s="2">
        <f>'Budget Detail FY 2023-30'!Q538</f>
        <v>607916</v>
      </c>
      <c r="H24" s="2">
        <f>'Budget Detail FY 2023-30'!R538</f>
        <v>1922376</v>
      </c>
      <c r="I24" s="2">
        <f>'Budget Detail FY 2023-30'!S538</f>
        <v>2225174</v>
      </c>
      <c r="J24" s="2">
        <f>'Budget Detail FY 2023-30'!T538</f>
        <v>1400868</v>
      </c>
      <c r="K24" s="2">
        <f>'Budget Detail FY 2023-30'!U538</f>
        <v>1785819</v>
      </c>
    </row>
    <row r="25" spans="1:11" ht="24" customHeight="1">
      <c r="A25" s="52">
        <v>-23</v>
      </c>
      <c r="B25" s="1" t="s">
        <v>620</v>
      </c>
      <c r="C25" s="2">
        <f>'Budget Detail FY 2023-30'!M369</f>
        <v>5328562</v>
      </c>
      <c r="D25" s="2">
        <f>'Budget Detail FY 2023-30'!N369</f>
        <v>3352574</v>
      </c>
      <c r="E25" s="2">
        <f>'Budget Detail FY 2023-30'!O369</f>
        <v>3073985</v>
      </c>
      <c r="F25" s="2">
        <f>'Budget Detail FY 2023-30'!P369</f>
        <v>4203879</v>
      </c>
      <c r="G25" s="2">
        <f>'Budget Detail FY 2023-30'!Q369</f>
        <v>7660678</v>
      </c>
      <c r="H25" s="2">
        <f>'Budget Detail FY 2023-30'!R369</f>
        <v>11108609</v>
      </c>
      <c r="I25" s="2">
        <f>'Budget Detail FY 2023-30'!S369</f>
        <v>1878752</v>
      </c>
      <c r="J25" s="2">
        <f>'Budget Detail FY 2023-30'!T369</f>
        <v>3178263</v>
      </c>
      <c r="K25" s="2">
        <f>'Budget Detail FY 2023-30'!U369</f>
        <v>2268385</v>
      </c>
    </row>
    <row r="26" spans="1:11" ht="24" customHeight="1">
      <c r="A26" s="52">
        <v>-24</v>
      </c>
      <c r="B26" s="1" t="s">
        <v>1163</v>
      </c>
      <c r="C26" s="2">
        <f>'Budget Detail FY 2023-30'!M455</f>
        <v>1275312</v>
      </c>
      <c r="D26" s="2">
        <f>'Budget Detail FY 2023-30'!N455</f>
        <v>2114868</v>
      </c>
      <c r="E26" s="2">
        <f>'Budget Detail FY 2023-30'!O455</f>
        <v>43388158</v>
      </c>
      <c r="F26" s="2">
        <f>'Budget Detail FY 2023-30'!P455</f>
        <v>41296056</v>
      </c>
      <c r="G26" s="2">
        <f>'Budget Detail FY 2023-30'!Q455</f>
        <v>3731995</v>
      </c>
      <c r="H26" s="2">
        <f>'Budget Detail FY 2023-30'!R455</f>
        <v>3292047</v>
      </c>
      <c r="I26" s="2">
        <f>'Budget Detail FY 2023-30'!S455</f>
        <v>3345302</v>
      </c>
      <c r="J26" s="2">
        <f>'Budget Detail FY 2023-30'!T455</f>
        <v>3817626</v>
      </c>
      <c r="K26" s="2">
        <f>'Budget Detail FY 2023-30'!U455</f>
        <v>3743553</v>
      </c>
    </row>
    <row r="27" spans="1:11" ht="15" customHeight="1">
      <c r="C27" s="2"/>
      <c r="D27" s="2"/>
      <c r="E27" s="2"/>
      <c r="F27" s="2"/>
      <c r="G27" s="2"/>
      <c r="H27" s="2"/>
      <c r="I27" s="2"/>
      <c r="J27" s="2"/>
      <c r="K27" s="2"/>
    </row>
    <row r="28" spans="1:11" ht="24" customHeight="1">
      <c r="A28" s="46" t="s">
        <v>621</v>
      </c>
      <c r="C28" s="2"/>
      <c r="D28" s="2"/>
      <c r="E28" s="2"/>
      <c r="F28" s="2"/>
      <c r="G28" s="2"/>
      <c r="H28" s="2"/>
      <c r="I28" s="2"/>
      <c r="J28" s="2"/>
      <c r="K28" s="2"/>
    </row>
    <row r="29" spans="1:11" ht="24" customHeight="1">
      <c r="A29" s="52">
        <v>-51</v>
      </c>
      <c r="B29" s="1" t="s">
        <v>458</v>
      </c>
      <c r="C29" s="2">
        <f>'Budget Detail FY 2023-30'!M668</f>
        <v>6112981</v>
      </c>
      <c r="D29" s="2">
        <f>'Budget Detail FY 2023-30'!N668</f>
        <v>18454809</v>
      </c>
      <c r="E29" s="2">
        <f>'Budget Detail FY 2023-30'!O668</f>
        <v>48154287</v>
      </c>
      <c r="F29" s="2">
        <f>'Budget Detail FY 2023-30'!P668</f>
        <v>39801857</v>
      </c>
      <c r="G29" s="2">
        <f>'Budget Detail FY 2023-30'!Q668</f>
        <v>104600040</v>
      </c>
      <c r="H29" s="2">
        <f>'Budget Detail FY 2023-30'!R668</f>
        <v>60235498</v>
      </c>
      <c r="I29" s="2">
        <f>'Budget Detail FY 2023-30'!S668</f>
        <v>53639568</v>
      </c>
      <c r="J29" s="2">
        <f>'Budget Detail FY 2023-30'!T668</f>
        <v>16460805</v>
      </c>
      <c r="K29" s="2">
        <f>'Budget Detail FY 2023-30'!U668</f>
        <v>18530587</v>
      </c>
    </row>
    <row r="30" spans="1:11" ht="24" customHeight="1">
      <c r="A30" s="52">
        <v>-52</v>
      </c>
      <c r="B30" s="1" t="s">
        <v>459</v>
      </c>
      <c r="C30" s="2">
        <f>'Budget Detail FY 2023-30'!M805</f>
        <v>6759789</v>
      </c>
      <c r="D30" s="2">
        <f>'Budget Detail FY 2023-30'!N805</f>
        <v>3789190</v>
      </c>
      <c r="E30" s="2">
        <f>'Budget Detail FY 2023-30'!O805</f>
        <v>5470606</v>
      </c>
      <c r="F30" s="2">
        <f>'Budget Detail FY 2023-30'!P805</f>
        <v>5588596</v>
      </c>
      <c r="G30" s="2">
        <f>'Budget Detail FY 2023-30'!Q805</f>
        <v>4508341</v>
      </c>
      <c r="H30" s="2">
        <f>'Budget Detail FY 2023-30'!R805</f>
        <v>2144307</v>
      </c>
      <c r="I30" s="2">
        <f>'Budget Detail FY 2023-30'!S805</f>
        <v>2224903</v>
      </c>
      <c r="J30" s="2">
        <f>'Budget Detail FY 2023-30'!T805</f>
        <v>2319218</v>
      </c>
      <c r="K30" s="2">
        <f>'Budget Detail FY 2023-30'!U805</f>
        <v>2387433</v>
      </c>
    </row>
    <row r="31" spans="1:11" ht="15" customHeight="1">
      <c r="C31" s="2"/>
      <c r="D31" s="2"/>
      <c r="E31" s="2"/>
      <c r="F31" s="2"/>
      <c r="G31" s="2"/>
      <c r="H31" s="2"/>
      <c r="I31" s="2"/>
      <c r="J31" s="2"/>
      <c r="K31" s="2"/>
    </row>
    <row r="32" spans="1:11" ht="24" customHeight="1">
      <c r="A32" s="46" t="s">
        <v>622</v>
      </c>
      <c r="C32" s="2"/>
      <c r="D32" s="2"/>
      <c r="E32" s="2"/>
      <c r="F32" s="2"/>
      <c r="G32" s="2"/>
      <c r="H32" s="2"/>
      <c r="I32" s="2"/>
      <c r="J32" s="2"/>
      <c r="K32" s="2"/>
    </row>
    <row r="33" spans="1:11" ht="24" customHeight="1">
      <c r="A33" s="52">
        <v>-82</v>
      </c>
      <c r="B33" s="1" t="s">
        <v>452</v>
      </c>
      <c r="C33" s="2">
        <f>'Budget Detail FY 2023-30'!M1027</f>
        <v>1844151</v>
      </c>
      <c r="D33" s="2">
        <f>'Budget Detail FY 2023-30'!N1027</f>
        <v>1893854</v>
      </c>
      <c r="E33" s="2">
        <f>'Budget Detail FY 2023-30'!O1027</f>
        <v>1962584</v>
      </c>
      <c r="F33" s="2">
        <f>'Budget Detail FY 2023-30'!P1027</f>
        <v>1994685</v>
      </c>
      <c r="G33" s="2">
        <f>'Budget Detail FY 2023-30'!Q1027</f>
        <v>1187771</v>
      </c>
      <c r="H33" s="2">
        <f>'Budget Detail FY 2023-30'!R1027</f>
        <v>1241168</v>
      </c>
      <c r="I33" s="2">
        <f>'Budget Detail FY 2023-30'!S1027</f>
        <v>1286519</v>
      </c>
      <c r="J33" s="2">
        <f>'Budget Detail FY 2023-30'!T1027</f>
        <v>1330015</v>
      </c>
      <c r="K33" s="2">
        <f>'Budget Detail FY 2023-30'!U1027</f>
        <v>1369100</v>
      </c>
    </row>
    <row r="34" spans="1:11" ht="24" customHeight="1">
      <c r="A34" s="52">
        <v>-84</v>
      </c>
      <c r="B34" s="1" t="s">
        <v>623</v>
      </c>
      <c r="C34" s="2">
        <f>'Budget Detail FY 2023-30'!M1092</f>
        <v>141177</v>
      </c>
      <c r="D34" s="2">
        <f>'Budget Detail FY 2023-30'!N1092</f>
        <v>169348</v>
      </c>
      <c r="E34" s="2">
        <f>'Budget Detail FY 2023-30'!O1092</f>
        <v>50200</v>
      </c>
      <c r="F34" s="2">
        <f>'Budget Detail FY 2023-30'!P1092</f>
        <v>91500</v>
      </c>
      <c r="G34" s="2">
        <f>'Budget Detail FY 2023-30'!Q1092</f>
        <v>50750</v>
      </c>
      <c r="H34" s="2">
        <f>'Budget Detail FY 2023-30'!R1092</f>
        <v>50200</v>
      </c>
      <c r="I34" s="2">
        <f>'Budget Detail FY 2023-30'!S1092</f>
        <v>50200</v>
      </c>
      <c r="J34" s="2">
        <f>'Budget Detail FY 2023-30'!T1092</f>
        <v>50200</v>
      </c>
      <c r="K34" s="2">
        <f>'Budget Detail FY 2023-30'!U1092</f>
        <v>50200</v>
      </c>
    </row>
    <row r="35" spans="1:11" ht="15" customHeight="1">
      <c r="C35" s="2"/>
      <c r="D35" s="2"/>
      <c r="E35" s="2"/>
      <c r="F35" s="2"/>
      <c r="G35" s="2"/>
      <c r="H35" s="2"/>
      <c r="I35" s="2"/>
      <c r="J35" s="2"/>
      <c r="K35" s="2"/>
    </row>
    <row r="36" spans="1:11" ht="24" customHeight="1" thickBot="1">
      <c r="A36" s="6"/>
      <c r="B36" s="47" t="s">
        <v>1107</v>
      </c>
      <c r="C36" s="303">
        <f t="shared" ref="C36:K36" si="0">SUM(C9:C35)</f>
        <v>52631887</v>
      </c>
      <c r="D36" s="303">
        <f t="shared" si="0"/>
        <v>61446468</v>
      </c>
      <c r="E36" s="303">
        <f t="shared" si="0"/>
        <v>133022655</v>
      </c>
      <c r="F36" s="303">
        <f t="shared" si="0"/>
        <v>125839796</v>
      </c>
      <c r="G36" s="303">
        <f t="shared" si="0"/>
        <v>154243370</v>
      </c>
      <c r="H36" s="303">
        <f t="shared" si="0"/>
        <v>113001869</v>
      </c>
      <c r="I36" s="303">
        <f t="shared" si="0"/>
        <v>98891931</v>
      </c>
      <c r="J36" s="303">
        <f t="shared" si="0"/>
        <v>63563972</v>
      </c>
      <c r="K36" s="303">
        <f t="shared" si="0"/>
        <v>67560961</v>
      </c>
    </row>
    <row r="37" spans="1:11" ht="15" customHeight="1" thickTop="1"/>
    <row r="38" spans="1:11" ht="15" customHeight="1"/>
    <row r="39" spans="1:11" ht="24" customHeight="1">
      <c r="A39" s="490" t="s">
        <v>610</v>
      </c>
      <c r="B39" s="490"/>
      <c r="C39" s="490"/>
      <c r="D39" s="490"/>
      <c r="E39" s="490"/>
      <c r="F39" s="490"/>
      <c r="G39" s="490"/>
      <c r="H39" s="490"/>
      <c r="I39" s="490"/>
      <c r="J39" s="490"/>
      <c r="K39" s="490"/>
    </row>
    <row r="40" spans="1:11" ht="24" customHeight="1">
      <c r="A40" s="491" t="s">
        <v>1120</v>
      </c>
      <c r="B40" s="491"/>
      <c r="C40" s="491"/>
      <c r="D40" s="491"/>
      <c r="E40" s="491"/>
      <c r="F40" s="491"/>
      <c r="G40" s="491"/>
      <c r="H40" s="491"/>
      <c r="I40" s="491"/>
      <c r="J40" s="491"/>
      <c r="K40" s="491"/>
    </row>
    <row r="41" spans="1:11" ht="24" customHeight="1">
      <c r="A41" s="490" t="s">
        <v>1402</v>
      </c>
      <c r="B41" s="490"/>
      <c r="C41" s="490"/>
      <c r="D41" s="490"/>
      <c r="E41" s="490"/>
      <c r="F41" s="490"/>
      <c r="G41" s="490"/>
      <c r="H41" s="490"/>
      <c r="I41" s="490"/>
      <c r="J41" s="490"/>
      <c r="K41" s="490"/>
    </row>
    <row r="42" spans="1:11" ht="15" customHeight="1"/>
    <row r="43" spans="1:11" ht="15" customHeight="1">
      <c r="C43" s="43"/>
      <c r="E43" s="427" t="str">
        <f>'Budget Detail FY 2023-30'!$O$2</f>
        <v>FY 2025</v>
      </c>
      <c r="G43" s="427" t="str">
        <f>'Budget Detail FY 2023-30'!$Q$2</f>
        <v>FY 2026</v>
      </c>
    </row>
    <row r="44" spans="1:11" ht="15" customHeight="1">
      <c r="C44" s="427" t="str">
        <f>'Budget Detail FY 2023-30'!$M$2</f>
        <v>FY 2023</v>
      </c>
      <c r="D44" s="427" t="str">
        <f>'Budget Detail FY 2023-30'!$N$2</f>
        <v>FY 2024</v>
      </c>
      <c r="E44" s="43" t="s">
        <v>556</v>
      </c>
      <c r="F44" s="427" t="str">
        <f>'Budget Detail FY 2023-30'!$P$2</f>
        <v>FY 2025</v>
      </c>
      <c r="G44" s="43" t="s">
        <v>556</v>
      </c>
      <c r="H44" s="427" t="str">
        <f>'Budget Detail FY 2023-30'!$R$2</f>
        <v>FY 2027</v>
      </c>
      <c r="I44" s="427" t="str">
        <f>'Budget Detail FY 2023-30'!$S$2</f>
        <v>FY 2028</v>
      </c>
      <c r="J44" s="427" t="str">
        <f>'Budget Detail FY 2023-30'!$T$2</f>
        <v>FY 2029</v>
      </c>
      <c r="K44" s="427" t="str">
        <f>'Budget Detail FY 2023-30'!$U$2</f>
        <v>FY 2030</v>
      </c>
    </row>
    <row r="45" spans="1:11" ht="15" customHeight="1" thickBot="1">
      <c r="B45" s="44" t="s">
        <v>611</v>
      </c>
      <c r="C45" s="45" t="s">
        <v>1</v>
      </c>
      <c r="D45" s="45" t="s">
        <v>1</v>
      </c>
      <c r="E45" s="45" t="s">
        <v>526</v>
      </c>
      <c r="F45" s="45" t="s">
        <v>19</v>
      </c>
      <c r="G45" s="45" t="s">
        <v>526</v>
      </c>
      <c r="H45" s="45" t="s">
        <v>19</v>
      </c>
      <c r="I45" s="45" t="s">
        <v>19</v>
      </c>
      <c r="J45" s="45" t="s">
        <v>19</v>
      </c>
      <c r="K45" s="45" t="s">
        <v>19</v>
      </c>
    </row>
    <row r="46" spans="1:11" ht="15" customHeight="1">
      <c r="C46" s="43"/>
      <c r="D46" s="43"/>
      <c r="E46" s="43"/>
      <c r="F46" s="43"/>
      <c r="G46" s="43"/>
      <c r="H46" s="43"/>
      <c r="I46" s="43"/>
      <c r="J46" s="43"/>
    </row>
    <row r="47" spans="1:11" ht="24" customHeight="1">
      <c r="A47" s="46" t="s">
        <v>1221</v>
      </c>
      <c r="C47" s="49">
        <f>'Budget Detail FY 2023-30'!M270+'Budget Detail FY 2023-30'!M267</f>
        <v>24160109</v>
      </c>
      <c r="D47" s="49">
        <f>'Budget Detail FY 2023-30'!N270+'Budget Detail FY 2023-30'!N267</f>
        <v>23928660</v>
      </c>
      <c r="E47" s="49">
        <f>'Budget Detail FY 2023-30'!O270+'Budget Detail FY 2023-30'!O267</f>
        <v>24969791</v>
      </c>
      <c r="F47" s="49">
        <f>'Budget Detail FY 2023-30'!P270+'Budget Detail FY 2023-30'!P267</f>
        <v>25350499</v>
      </c>
      <c r="G47" s="49">
        <f>'Budget Detail FY 2023-30'!Q270+'Budget Detail FY 2023-30'!Q267</f>
        <v>25738613</v>
      </c>
      <c r="H47" s="49">
        <f>'Budget Detail FY 2023-30'!R270+'Budget Detail FY 2023-30'!R267</f>
        <v>26136407</v>
      </c>
      <c r="I47" s="49">
        <f>'Budget Detail FY 2023-30'!S270+'Budget Detail FY 2023-30'!S267</f>
        <v>27130686</v>
      </c>
      <c r="J47" s="49">
        <f>'Budget Detail FY 2023-30'!T270+'Budget Detail FY 2023-30'!T267</f>
        <v>27686068</v>
      </c>
      <c r="K47" s="49">
        <f>'Budget Detail FY 2023-30'!U270+'Budget Detail FY 2023-30'!U267</f>
        <v>29415246</v>
      </c>
    </row>
    <row r="48" spans="1:11" ht="15" customHeight="1">
      <c r="A48" s="46"/>
      <c r="C48" s="2"/>
      <c r="D48" s="2"/>
      <c r="E48" s="2"/>
      <c r="F48" s="2"/>
      <c r="G48" s="2"/>
      <c r="H48" s="2"/>
      <c r="I48" s="2"/>
      <c r="J48" s="2"/>
      <c r="K48" s="2"/>
    </row>
    <row r="49" spans="1:11" ht="24" customHeight="1">
      <c r="A49" s="46" t="s">
        <v>613</v>
      </c>
      <c r="C49" s="2"/>
      <c r="D49" s="2"/>
      <c r="E49" s="2"/>
      <c r="F49" s="2"/>
      <c r="G49" s="2"/>
      <c r="H49" s="2"/>
      <c r="I49" s="2"/>
      <c r="J49" s="2"/>
      <c r="K49" s="2"/>
    </row>
    <row r="50" spans="1:11" ht="24" customHeight="1">
      <c r="A50" s="52">
        <v>-15</v>
      </c>
      <c r="B50" s="1" t="s">
        <v>543</v>
      </c>
      <c r="C50" s="2">
        <f>'Budget Detail FY 2023-30'!M334</f>
        <v>1206896</v>
      </c>
      <c r="D50" s="2">
        <f>'Budget Detail FY 2023-30'!N334</f>
        <v>1099892</v>
      </c>
      <c r="E50" s="2">
        <f>'Budget Detail FY 2023-30'!O334</f>
        <v>1190000</v>
      </c>
      <c r="F50" s="2">
        <f>'Budget Detail FY 2023-30'!P334</f>
        <v>1140000</v>
      </c>
      <c r="G50" s="2">
        <f>'Budget Detail FY 2023-30'!Q334</f>
        <v>1475000</v>
      </c>
      <c r="H50" s="2">
        <f>'Budget Detail FY 2023-30'!R334</f>
        <v>1150741</v>
      </c>
      <c r="I50" s="2">
        <f>'Budget Detail FY 2023-30'!S334</f>
        <v>1326131</v>
      </c>
      <c r="J50" s="2">
        <f>'Budget Detail FY 2023-30'!T334</f>
        <v>1349404</v>
      </c>
      <c r="K50" s="2">
        <f>'Budget Detail FY 2023-30'!U334</f>
        <v>1373144</v>
      </c>
    </row>
    <row r="51" spans="1:11" ht="24" customHeight="1">
      <c r="A51" s="52">
        <v>-79</v>
      </c>
      <c r="B51" s="1" t="s">
        <v>614</v>
      </c>
      <c r="C51" s="2">
        <f>'Budget Detail FY 2023-30'!M995</f>
        <v>2978143</v>
      </c>
      <c r="D51" s="2">
        <f>'Budget Detail FY 2023-30'!N995</f>
        <v>3291804</v>
      </c>
      <c r="E51" s="2">
        <f>'Budget Detail FY 2023-30'!O995</f>
        <v>3907403</v>
      </c>
      <c r="F51" s="2">
        <f>'Budget Detail FY 2023-30'!P995</f>
        <v>3888104</v>
      </c>
      <c r="G51" s="2">
        <f>'Budget Detail FY 2023-30'!Q995</f>
        <v>4219254</v>
      </c>
      <c r="H51" s="2">
        <f>'Budget Detail FY 2023-30'!R995</f>
        <v>4712888</v>
      </c>
      <c r="I51" s="2">
        <f>'Budget Detail FY 2023-30'!S995</f>
        <v>4746267</v>
      </c>
      <c r="J51" s="2">
        <f>'Budget Detail FY 2023-30'!T995</f>
        <v>4908315</v>
      </c>
      <c r="K51" s="2">
        <f>'Budget Detail FY 2023-30'!U995</f>
        <v>5123783</v>
      </c>
    </row>
    <row r="52" spans="1:11" ht="24" customHeight="1">
      <c r="A52" s="52">
        <v>-72</v>
      </c>
      <c r="B52" s="1" t="s">
        <v>460</v>
      </c>
      <c r="C52" s="2">
        <f>'Fund Cover Sheets'!C490</f>
        <v>33843</v>
      </c>
      <c r="D52" s="2">
        <f>'Fund Cover Sheets'!D490</f>
        <v>0</v>
      </c>
      <c r="E52" s="2">
        <f>'Fund Cover Sheets'!E490</f>
        <v>0</v>
      </c>
      <c r="F52" s="2">
        <f>'Fund Cover Sheets'!F490</f>
        <v>0</v>
      </c>
      <c r="G52" s="2">
        <f>'Fund Cover Sheets'!G490</f>
        <v>0</v>
      </c>
      <c r="H52" s="2">
        <f>'Fund Cover Sheets'!H490</f>
        <v>0</v>
      </c>
      <c r="I52" s="2">
        <f>'Fund Cover Sheets'!I490</f>
        <v>0</v>
      </c>
      <c r="J52" s="2">
        <f>'Fund Cover Sheets'!J490</f>
        <v>0</v>
      </c>
      <c r="K52" s="2">
        <f>'Fund Cover Sheets'!K490</f>
        <v>0</v>
      </c>
    </row>
    <row r="53" spans="1:11" ht="24" customHeight="1">
      <c r="A53" s="52">
        <v>-87</v>
      </c>
      <c r="B53" s="1" t="s">
        <v>395</v>
      </c>
      <c r="C53" s="2">
        <f>'Budget Detail FY 2023-30'!M1133</f>
        <v>224353</v>
      </c>
      <c r="D53" s="2">
        <f>'Budget Detail FY 2023-30'!N1133</f>
        <v>227477</v>
      </c>
      <c r="E53" s="2">
        <f>'Budget Detail FY 2023-30'!O1133</f>
        <v>225781</v>
      </c>
      <c r="F53" s="2">
        <f>'Budget Detail FY 2023-30'!P1133</f>
        <v>225709</v>
      </c>
      <c r="G53" s="2">
        <f>'Budget Detail FY 2023-30'!Q1133</f>
        <v>378957</v>
      </c>
      <c r="H53" s="2">
        <f>'Budget Detail FY 2023-30'!R1133</f>
        <v>374478</v>
      </c>
      <c r="I53" s="2">
        <f>'Budget Detail FY 2023-30'!S1133</f>
        <v>375784</v>
      </c>
      <c r="J53" s="2">
        <f>'Budget Detail FY 2023-30'!T1133</f>
        <v>376474</v>
      </c>
      <c r="K53" s="2">
        <f>'Budget Detail FY 2023-30'!U1133</f>
        <v>381409</v>
      </c>
    </row>
    <row r="54" spans="1:11" ht="24" customHeight="1">
      <c r="A54" s="52">
        <v>-88</v>
      </c>
      <c r="B54" s="1" t="s">
        <v>397</v>
      </c>
      <c r="C54" s="2">
        <f>'Budget Detail FY 2023-30'!M1162</f>
        <v>75930</v>
      </c>
      <c r="D54" s="2">
        <f>'Budget Detail FY 2023-30'!N1162</f>
        <v>77041</v>
      </c>
      <c r="E54" s="2">
        <f>'Budget Detail FY 2023-30'!O1162</f>
        <v>923967</v>
      </c>
      <c r="F54" s="2">
        <f>'Budget Detail FY 2023-30'!P1162</f>
        <v>146098</v>
      </c>
      <c r="G54" s="2">
        <f>'Budget Detail FY 2023-30'!Q1162</f>
        <v>88822</v>
      </c>
      <c r="H54" s="2">
        <f>'Budget Detail FY 2023-30'!R1162</f>
        <v>91568</v>
      </c>
      <c r="I54" s="2">
        <f>'Budget Detail FY 2023-30'!S1162</f>
        <v>94090</v>
      </c>
      <c r="J54" s="2">
        <f>'Budget Detail FY 2023-30'!T1162</f>
        <v>96688</v>
      </c>
      <c r="K54" s="2">
        <f>'Budget Detail FY 2023-30'!U1162</f>
        <v>99364</v>
      </c>
    </row>
    <row r="55" spans="1:11" ht="24" customHeight="1">
      <c r="A55" s="52">
        <v>-89</v>
      </c>
      <c r="B55" s="1" t="s">
        <v>951</v>
      </c>
      <c r="C55" s="2">
        <f>'Fund Cover Sheets'!C737</f>
        <v>3371</v>
      </c>
      <c r="D55" s="2">
        <f>'Fund Cover Sheets'!D737</f>
        <v>16913</v>
      </c>
      <c r="E55" s="2">
        <f>'Fund Cover Sheets'!E737</f>
        <v>172000</v>
      </c>
      <c r="F55" s="2">
        <f>'Fund Cover Sheets'!F737</f>
        <v>203675</v>
      </c>
      <c r="G55" s="2">
        <f>'Fund Cover Sheets'!G737</f>
        <v>187020</v>
      </c>
      <c r="H55" s="2">
        <f>'Fund Cover Sheets'!H737</f>
        <v>187891</v>
      </c>
      <c r="I55" s="2">
        <f>'Fund Cover Sheets'!I737</f>
        <v>188788</v>
      </c>
      <c r="J55" s="2">
        <f>'Fund Cover Sheets'!J737</f>
        <v>189712</v>
      </c>
      <c r="K55" s="2">
        <f>'Fund Cover Sheets'!K737</f>
        <v>190663</v>
      </c>
    </row>
    <row r="56" spans="1:11" ht="24" customHeight="1">
      <c r="A56" s="52">
        <v>-11</v>
      </c>
      <c r="B56" s="1" t="s">
        <v>615</v>
      </c>
      <c r="C56" s="2">
        <f>'Budget Detail FY 2023-30'!M291</f>
        <v>6043</v>
      </c>
      <c r="D56" s="2">
        <f>'Budget Detail FY 2023-30'!N291</f>
        <v>10274</v>
      </c>
      <c r="E56" s="2">
        <f>'Budget Detail FY 2023-30'!O291</f>
        <v>60640</v>
      </c>
      <c r="F56" s="2">
        <f>'Budget Detail FY 2023-30'!P291</f>
        <v>13640</v>
      </c>
      <c r="G56" s="2">
        <f>'Budget Detail FY 2023-30'!Q291</f>
        <v>65640</v>
      </c>
      <c r="H56" s="2">
        <f>'Budget Detail FY 2023-30'!R291</f>
        <v>15368</v>
      </c>
      <c r="I56" s="2">
        <f>'Budget Detail FY 2023-30'!S291</f>
        <v>15368</v>
      </c>
      <c r="J56" s="2">
        <f>'Budget Detail FY 2023-30'!T291</f>
        <v>15368</v>
      </c>
      <c r="K56" s="2">
        <f>'Budget Detail FY 2023-30'!U291</f>
        <v>17442</v>
      </c>
    </row>
    <row r="57" spans="1:11" ht="24" customHeight="1">
      <c r="A57" s="52">
        <v>-12</v>
      </c>
      <c r="B57" s="1" t="s">
        <v>616</v>
      </c>
      <c r="C57" s="2">
        <f>'Budget Detail FY 2023-30'!M309</f>
        <v>11600</v>
      </c>
      <c r="D57" s="2">
        <f>'Budget Detail FY 2023-30'!N309</f>
        <v>19670</v>
      </c>
      <c r="E57" s="2">
        <f>'Budget Detail FY 2023-30'!O309</f>
        <v>23640</v>
      </c>
      <c r="F57" s="2">
        <f>'Budget Detail FY 2023-30'!P309</f>
        <v>23640</v>
      </c>
      <c r="G57" s="2">
        <f>'Budget Detail FY 2023-30'!Q309</f>
        <v>43640</v>
      </c>
      <c r="H57" s="2">
        <f>'Budget Detail FY 2023-30'!R309</f>
        <v>20368</v>
      </c>
      <c r="I57" s="2">
        <f>'Budget Detail FY 2023-30'!S309</f>
        <v>20368</v>
      </c>
      <c r="J57" s="2">
        <f>'Budget Detail FY 2023-30'!T309</f>
        <v>20368</v>
      </c>
      <c r="K57" s="2">
        <f>'Budget Detail FY 2023-30'!U309</f>
        <v>22442</v>
      </c>
    </row>
    <row r="58" spans="1:11">
      <c r="C58" s="2"/>
      <c r="D58" s="2"/>
      <c r="E58" s="2"/>
      <c r="F58" s="2"/>
      <c r="G58" s="2"/>
      <c r="H58" s="2"/>
      <c r="I58" s="2"/>
      <c r="J58" s="2"/>
      <c r="K58" s="2"/>
    </row>
    <row r="59" spans="1:11" ht="24" customHeight="1">
      <c r="A59" s="46" t="s">
        <v>1222</v>
      </c>
      <c r="C59" s="2">
        <f>'Budget Detail FY 2023-30'!M629</f>
        <v>329798</v>
      </c>
      <c r="D59" s="2">
        <f>'Budget Detail FY 2023-30'!N629</f>
        <v>0</v>
      </c>
      <c r="E59" s="2">
        <f>'Budget Detail FY 2023-30'!O629</f>
        <v>0</v>
      </c>
      <c r="F59" s="2">
        <f>'Budget Detail FY 2023-30'!P629</f>
        <v>0</v>
      </c>
      <c r="G59" s="2">
        <f>'Budget Detail FY 2023-30'!Q629</f>
        <v>0</v>
      </c>
      <c r="H59" s="2">
        <f>'Budget Detail FY 2023-30'!R629</f>
        <v>0</v>
      </c>
      <c r="I59" s="2">
        <f>'Budget Detail FY 2023-30'!S629</f>
        <v>0</v>
      </c>
      <c r="J59" s="2">
        <f>'Budget Detail FY 2023-30'!T629</f>
        <v>0</v>
      </c>
      <c r="K59" s="2">
        <f>'Budget Detail FY 2023-30'!U629</f>
        <v>0</v>
      </c>
    </row>
    <row r="60" spans="1:11">
      <c r="A60" s="46"/>
      <c r="C60" s="2"/>
      <c r="D60" s="2"/>
      <c r="E60" s="2"/>
      <c r="F60" s="2"/>
      <c r="G60" s="2"/>
      <c r="H60" s="2"/>
      <c r="I60" s="2"/>
      <c r="J60" s="2"/>
      <c r="K60" s="2"/>
    </row>
    <row r="61" spans="1:11" ht="24" customHeight="1">
      <c r="A61" s="46" t="s">
        <v>618</v>
      </c>
      <c r="C61" s="2"/>
      <c r="D61" s="2"/>
      <c r="E61" s="2"/>
      <c r="F61" s="2"/>
      <c r="G61" s="2"/>
      <c r="H61" s="2"/>
      <c r="I61" s="2"/>
      <c r="J61" s="2"/>
      <c r="K61" s="2"/>
    </row>
    <row r="62" spans="1:11" ht="24" customHeight="1">
      <c r="A62" s="52">
        <v>-25</v>
      </c>
      <c r="B62" s="1" t="s">
        <v>712</v>
      </c>
      <c r="C62" s="2">
        <f>'Budget Detail FY 2023-30'!M590</f>
        <v>1317216</v>
      </c>
      <c r="D62" s="2">
        <f>'Budget Detail FY 2023-30'!N590</f>
        <v>2058800</v>
      </c>
      <c r="E62" s="2">
        <f>'Budget Detail FY 2023-30'!O590</f>
        <v>3326455</v>
      </c>
      <c r="F62" s="2">
        <f>'Budget Detail FY 2023-30'!P590</f>
        <v>3046271</v>
      </c>
      <c r="G62" s="2">
        <f>'Budget Detail FY 2023-30'!Q590</f>
        <v>1251952</v>
      </c>
      <c r="H62" s="2">
        <f>'Budget Detail FY 2023-30'!R590</f>
        <v>1924068</v>
      </c>
      <c r="I62" s="2">
        <f>'Budget Detail FY 2023-30'!S590</f>
        <v>2225174</v>
      </c>
      <c r="J62" s="2">
        <f>'Budget Detail FY 2023-30'!T590</f>
        <v>1400868</v>
      </c>
      <c r="K62" s="2">
        <f>'Budget Detail FY 2023-30'!U590</f>
        <v>1785819</v>
      </c>
    </row>
    <row r="63" spans="1:11" ht="24" customHeight="1">
      <c r="A63" s="52">
        <v>-23</v>
      </c>
      <c r="B63" s="1" t="s">
        <v>620</v>
      </c>
      <c r="C63" s="2">
        <f>'Budget Detail FY 2023-30'!M426+'Budget Detail FY 2023-30'!M420</f>
        <v>2709110</v>
      </c>
      <c r="D63" s="2">
        <f>'Budget Detail FY 2023-30'!N426+'Budget Detail FY 2023-30'!N420</f>
        <v>2349173</v>
      </c>
      <c r="E63" s="2">
        <f>'Budget Detail FY 2023-30'!O426+'Budget Detail FY 2023-30'!O420</f>
        <v>7688447</v>
      </c>
      <c r="F63" s="2">
        <f>'Budget Detail FY 2023-30'!P426+'Budget Detail FY 2023-30'!P420</f>
        <v>6538655</v>
      </c>
      <c r="G63" s="2">
        <f>'Budget Detail FY 2023-30'!Q426+'Budget Detail FY 2023-30'!Q420</f>
        <v>10991669</v>
      </c>
      <c r="H63" s="2">
        <f>'Budget Detail FY 2023-30'!R426+'Budget Detail FY 2023-30'!R420</f>
        <v>7296991</v>
      </c>
      <c r="I63" s="2">
        <f>'Budget Detail FY 2023-30'!S426+'Budget Detail FY 2023-30'!S420</f>
        <v>5287500</v>
      </c>
      <c r="J63" s="2">
        <f>'Budget Detail FY 2023-30'!T426+'Budget Detail FY 2023-30'!T420</f>
        <v>3703820</v>
      </c>
      <c r="K63" s="2">
        <f>'Budget Detail FY 2023-30'!U426+'Budget Detail FY 2023-30'!U420</f>
        <v>2268385</v>
      </c>
    </row>
    <row r="64" spans="1:11" ht="24" customHeight="1">
      <c r="A64" s="52">
        <v>-24</v>
      </c>
      <c r="B64" s="1" t="s">
        <v>1163</v>
      </c>
      <c r="C64" s="2">
        <f>'Budget Detail FY 2023-30'!M491</f>
        <v>9411658</v>
      </c>
      <c r="D64" s="2">
        <f>'Budget Detail FY 2023-30'!N491</f>
        <v>1575145</v>
      </c>
      <c r="E64" s="2">
        <f>'Budget Detail FY 2023-30'!O491</f>
        <v>11337961</v>
      </c>
      <c r="F64" s="2">
        <f>'Budget Detail FY 2023-30'!P491</f>
        <v>4061264</v>
      </c>
      <c r="G64" s="2">
        <f>'Budget Detail FY 2023-30'!Q491</f>
        <v>31827532</v>
      </c>
      <c r="H64" s="2">
        <f>'Budget Detail FY 2023-30'!R491</f>
        <v>9483857</v>
      </c>
      <c r="I64" s="2">
        <f>'Budget Detail FY 2023-30'!S491</f>
        <v>3890274</v>
      </c>
      <c r="J64" s="2">
        <f>'Budget Detail FY 2023-30'!T491</f>
        <v>3752243</v>
      </c>
      <c r="K64" s="2">
        <f>'Budget Detail FY 2023-30'!U491</f>
        <v>3733551</v>
      </c>
    </row>
    <row r="65" spans="1:11">
      <c r="C65" s="2"/>
      <c r="D65" s="2"/>
      <c r="E65" s="2"/>
      <c r="F65" s="2"/>
      <c r="G65" s="2"/>
      <c r="H65" s="2"/>
      <c r="I65" s="2"/>
      <c r="J65" s="2"/>
      <c r="K65" s="2"/>
    </row>
    <row r="66" spans="1:11" ht="24" customHeight="1">
      <c r="A66" s="46" t="s">
        <v>621</v>
      </c>
      <c r="C66" s="2"/>
      <c r="D66" s="2"/>
      <c r="E66" s="2"/>
      <c r="F66" s="2"/>
      <c r="G66" s="2"/>
      <c r="H66" s="2"/>
      <c r="I66" s="2"/>
      <c r="J66" s="2"/>
      <c r="K66" s="2"/>
    </row>
    <row r="67" spans="1:11" ht="24" customHeight="1">
      <c r="A67" s="52">
        <v>-51</v>
      </c>
      <c r="B67" s="1" t="s">
        <v>458</v>
      </c>
      <c r="C67" s="2">
        <f>'Budget Detail FY 2023-30'!M770+'Budget Detail FY 2023-30'!M773</f>
        <v>5948207</v>
      </c>
      <c r="D67" s="2">
        <f>'Budget Detail FY 2023-30'!N770+'Budget Detail FY 2023-30'!N773</f>
        <v>15598643</v>
      </c>
      <c r="E67" s="2">
        <f>'Budget Detail FY 2023-30'!O770+'Budget Detail FY 2023-30'!O773</f>
        <v>40206233</v>
      </c>
      <c r="F67" s="2">
        <f>'Budget Detail FY 2023-30'!P770+'Budget Detail FY 2023-30'!P773</f>
        <v>36963693</v>
      </c>
      <c r="G67" s="2">
        <f>'Budget Detail FY 2023-30'!Q770+'Budget Detail FY 2023-30'!Q773</f>
        <v>110611404</v>
      </c>
      <c r="H67" s="2">
        <f>'Budget Detail FY 2023-30'!R770+'Budget Detail FY 2023-30'!R773</f>
        <v>61630238</v>
      </c>
      <c r="I67" s="2">
        <f>'Budget Detail FY 2023-30'!S770+'Budget Detail FY 2023-30'!S773</f>
        <v>49307186</v>
      </c>
      <c r="J67" s="2">
        <f>'Budget Detail FY 2023-30'!T770+'Budget Detail FY 2023-30'!T773</f>
        <v>15124023</v>
      </c>
      <c r="K67" s="2">
        <f>'Budget Detail FY 2023-30'!U770+'Budget Detail FY 2023-30'!U773</f>
        <v>13844492</v>
      </c>
    </row>
    <row r="68" spans="1:11" ht="24" customHeight="1">
      <c r="A68" s="52">
        <v>-52</v>
      </c>
      <c r="B68" s="1" t="s">
        <v>459</v>
      </c>
      <c r="C68" s="2">
        <f>'Budget Detail FY 2023-30'!M871+'Budget Detail FY 2023-30'!M868</f>
        <v>5243444</v>
      </c>
      <c r="D68" s="2">
        <f>'Budget Detail FY 2023-30'!N871+'Budget Detail FY 2023-30'!N868</f>
        <v>2528165</v>
      </c>
      <c r="E68" s="2">
        <f>'Budget Detail FY 2023-30'!O871+'Budget Detail FY 2023-30'!O868</f>
        <v>6363532</v>
      </c>
      <c r="F68" s="2">
        <f>'Budget Detail FY 2023-30'!P871+'Budget Detail FY 2023-30'!P868</f>
        <v>4527018</v>
      </c>
      <c r="G68" s="2">
        <f>'Budget Detail FY 2023-30'!Q871+'Budget Detail FY 2023-30'!Q868</f>
        <v>7283833</v>
      </c>
      <c r="H68" s="2">
        <f>'Budget Detail FY 2023-30'!R871+'Budget Detail FY 2023-30'!R868</f>
        <v>2917270</v>
      </c>
      <c r="I68" s="2">
        <f>'Budget Detail FY 2023-30'!S871+'Budget Detail FY 2023-30'!S868</f>
        <v>2659417</v>
      </c>
      <c r="J68" s="2">
        <f>'Budget Detail FY 2023-30'!T871+'Budget Detail FY 2023-30'!T868</f>
        <v>2744822</v>
      </c>
      <c r="K68" s="2">
        <f>'Budget Detail FY 2023-30'!U871+'Budget Detail FY 2023-30'!U868</f>
        <v>2924353</v>
      </c>
    </row>
    <row r="69" spans="1:11">
      <c r="C69" s="2"/>
      <c r="D69" s="2"/>
      <c r="E69" s="2"/>
      <c r="F69" s="2"/>
      <c r="G69" s="2"/>
      <c r="H69" s="2"/>
      <c r="I69" s="2"/>
      <c r="J69" s="2"/>
      <c r="K69" s="2"/>
    </row>
    <row r="70" spans="1:11" ht="24" customHeight="1">
      <c r="A70" s="46" t="s">
        <v>622</v>
      </c>
      <c r="C70" s="2"/>
      <c r="D70" s="2"/>
      <c r="E70" s="2"/>
      <c r="F70" s="2"/>
      <c r="G70" s="2"/>
      <c r="H70" s="2"/>
      <c r="I70" s="2"/>
      <c r="J70" s="2"/>
      <c r="K70" s="2"/>
    </row>
    <row r="71" spans="1:11" ht="24" customHeight="1">
      <c r="A71" s="52">
        <v>-82</v>
      </c>
      <c r="B71" s="1" t="s">
        <v>452</v>
      </c>
      <c r="C71" s="2">
        <f>'Budget Detail FY 2023-30'!M1072</f>
        <v>1797103</v>
      </c>
      <c r="D71" s="2">
        <f>'Budget Detail FY 2023-30'!N1072</f>
        <v>1804930</v>
      </c>
      <c r="E71" s="2">
        <f>'Budget Detail FY 2023-30'!O1072</f>
        <v>1995272</v>
      </c>
      <c r="F71" s="2">
        <f>'Budget Detail FY 2023-30'!P1072</f>
        <v>1854276</v>
      </c>
      <c r="G71" s="2">
        <f>'Budget Detail FY 2023-30'!Q1072</f>
        <v>1335485</v>
      </c>
      <c r="H71" s="2">
        <f>'Budget Detail FY 2023-30'!R1072</f>
        <v>1278686</v>
      </c>
      <c r="I71" s="2">
        <f>'Budget Detail FY 2023-30'!S1072</f>
        <v>1318526</v>
      </c>
      <c r="J71" s="2">
        <f>'Budget Detail FY 2023-30'!T1072</f>
        <v>1360205</v>
      </c>
      <c r="K71" s="2">
        <f>'Budget Detail FY 2023-30'!U1072</f>
        <v>1404835</v>
      </c>
    </row>
    <row r="72" spans="1:11" ht="24" customHeight="1">
      <c r="A72" s="52">
        <v>-84</v>
      </c>
      <c r="B72" s="1" t="s">
        <v>623</v>
      </c>
      <c r="C72" s="2">
        <f>'Budget Detail FY 2023-30'!M1102</f>
        <v>66279</v>
      </c>
      <c r="D72" s="2">
        <f>'Budget Detail FY 2023-30'!N1102</f>
        <v>87060</v>
      </c>
      <c r="E72" s="2">
        <f>'Budget Detail FY 2023-30'!O1102</f>
        <v>549000</v>
      </c>
      <c r="F72" s="2">
        <f>'Budget Detail FY 2023-30'!P1102</f>
        <v>296000</v>
      </c>
      <c r="G72" s="2">
        <f>'Budget Detail FY 2023-30'!Q1102</f>
        <v>128000</v>
      </c>
      <c r="H72" s="2">
        <f>'Budget Detail FY 2023-30'!R1102</f>
        <v>165500</v>
      </c>
      <c r="I72" s="2">
        <f>'Budget Detail FY 2023-30'!S1102</f>
        <v>228500</v>
      </c>
      <c r="J72" s="2">
        <f>'Budget Detail FY 2023-30'!T1102</f>
        <v>177000</v>
      </c>
      <c r="K72" s="2">
        <f>'Budget Detail FY 2023-30'!U1102</f>
        <v>119500</v>
      </c>
    </row>
    <row r="73" spans="1:11">
      <c r="C73" s="2"/>
      <c r="D73" s="2"/>
      <c r="E73" s="2"/>
      <c r="F73" s="2"/>
      <c r="G73" s="2"/>
      <c r="H73" s="2"/>
      <c r="I73" s="2"/>
      <c r="J73" s="2"/>
      <c r="K73" s="2"/>
    </row>
    <row r="74" spans="1:11" ht="24" customHeight="1" thickBot="1">
      <c r="A74" s="6"/>
      <c r="B74" s="47" t="s">
        <v>1108</v>
      </c>
      <c r="C74" s="303">
        <f>SUM(C47:C73)</f>
        <v>55523103</v>
      </c>
      <c r="D74" s="303">
        <f t="shared" ref="D74:K74" si="1">SUM(D47:D73)</f>
        <v>54673647</v>
      </c>
      <c r="E74" s="303">
        <f t="shared" si="1"/>
        <v>102940122</v>
      </c>
      <c r="F74" s="303">
        <f t="shared" si="1"/>
        <v>88278542</v>
      </c>
      <c r="G74" s="303">
        <f t="shared" si="1"/>
        <v>195626821</v>
      </c>
      <c r="H74" s="303">
        <f t="shared" si="1"/>
        <v>117386319</v>
      </c>
      <c r="I74" s="303">
        <f t="shared" si="1"/>
        <v>98814059</v>
      </c>
      <c r="J74" s="303">
        <f t="shared" si="1"/>
        <v>62905378</v>
      </c>
      <c r="K74" s="303">
        <f t="shared" si="1"/>
        <v>62704428</v>
      </c>
    </row>
    <row r="75" spans="1:11" ht="15.75" thickTop="1"/>
    <row r="405" spans="13:18">
      <c r="M405" s="1">
        <v>6000</v>
      </c>
      <c r="N405" s="1">
        <v>6000</v>
      </c>
      <c r="O405" s="1">
        <v>6000</v>
      </c>
      <c r="P405" s="1">
        <v>6000</v>
      </c>
      <c r="Q405" s="1">
        <v>6000</v>
      </c>
    </row>
    <row r="407" spans="13:18">
      <c r="R407" s="1" t="s">
        <v>1024</v>
      </c>
    </row>
  </sheetData>
  <mergeCells count="6">
    <mergeCell ref="A41:K41"/>
    <mergeCell ref="A1:K1"/>
    <mergeCell ref="A2:K2"/>
    <mergeCell ref="A3:K3"/>
    <mergeCell ref="A39:K39"/>
    <mergeCell ref="A40:K40"/>
  </mergeCells>
  <phoneticPr fontId="57" type="noConversion"/>
  <printOptions horizontalCentered="1"/>
  <pageMargins left="0" right="0" top="0.25" bottom="0.25" header="0" footer="0"/>
  <pageSetup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409"/>
  <sheetViews>
    <sheetView zoomScale="75" zoomScaleNormal="75" workbookViewId="0">
      <selection activeCell="H37" sqref="H37:H38"/>
    </sheetView>
  </sheetViews>
  <sheetFormatPr defaultColWidth="10.42578125" defaultRowHeight="15"/>
  <cols>
    <col min="1" max="1" width="6" style="1" customWidth="1"/>
    <col min="2" max="2" width="25.85546875" style="1" customWidth="1"/>
    <col min="3" max="3" width="14.7109375" style="1" customWidth="1"/>
    <col min="4" max="5" width="14.28515625" style="1" bestFit="1" customWidth="1"/>
    <col min="6" max="6" width="13.7109375" style="1" customWidth="1"/>
    <col min="7" max="7" width="15.5703125" style="1" bestFit="1" customWidth="1"/>
    <col min="8" max="10" width="13.7109375" style="1" customWidth="1"/>
    <col min="11" max="11" width="17.28515625" style="1" bestFit="1" customWidth="1"/>
    <col min="12" max="12" width="15.5703125" style="1" bestFit="1" customWidth="1"/>
    <col min="13" max="13" width="14.7109375" style="1" customWidth="1"/>
    <col min="14" max="16384" width="10.42578125" style="1"/>
  </cols>
  <sheetData>
    <row r="1" spans="1:13" ht="24" customHeight="1">
      <c r="A1" s="490" t="s">
        <v>610</v>
      </c>
      <c r="B1" s="490"/>
      <c r="C1" s="490"/>
      <c r="D1" s="490"/>
      <c r="E1" s="490"/>
      <c r="F1" s="490"/>
      <c r="G1" s="490"/>
      <c r="H1" s="490"/>
      <c r="I1" s="490"/>
      <c r="J1" s="490"/>
      <c r="K1" s="490"/>
      <c r="L1" s="490"/>
      <c r="M1" s="405"/>
    </row>
    <row r="2" spans="1:13" ht="24" customHeight="1">
      <c r="A2" s="491" t="s">
        <v>1113</v>
      </c>
      <c r="B2" s="491"/>
      <c r="C2" s="491"/>
      <c r="D2" s="491"/>
      <c r="E2" s="491"/>
      <c r="F2" s="491"/>
      <c r="G2" s="491"/>
      <c r="H2" s="491"/>
      <c r="I2" s="491"/>
      <c r="J2" s="491"/>
      <c r="K2" s="491"/>
      <c r="L2" s="491"/>
      <c r="M2" s="406"/>
    </row>
    <row r="3" spans="1:13" ht="24" customHeight="1">
      <c r="A3" s="490" t="s">
        <v>1403</v>
      </c>
      <c r="B3" s="490"/>
      <c r="C3" s="490"/>
      <c r="D3" s="490"/>
      <c r="E3" s="490"/>
      <c r="F3" s="490"/>
      <c r="G3" s="490"/>
      <c r="H3" s="490"/>
      <c r="I3" s="490"/>
      <c r="J3" s="490"/>
      <c r="K3" s="490"/>
      <c r="L3" s="490"/>
      <c r="M3" s="405"/>
    </row>
    <row r="4" spans="1:13" ht="15" customHeight="1"/>
    <row r="5" spans="1:13" ht="15" customHeight="1">
      <c r="K5" s="43" t="s">
        <v>624</v>
      </c>
    </row>
    <row r="6" spans="1:13" ht="15" customHeight="1">
      <c r="D6" s="43" t="s">
        <v>625</v>
      </c>
      <c r="E6" s="43" t="s">
        <v>626</v>
      </c>
      <c r="F6" s="43" t="s">
        <v>627</v>
      </c>
      <c r="G6" s="43" t="s">
        <v>628</v>
      </c>
      <c r="H6" s="43" t="s">
        <v>629</v>
      </c>
      <c r="I6" s="43" t="s">
        <v>630</v>
      </c>
      <c r="J6" s="43" t="s">
        <v>631</v>
      </c>
      <c r="K6" s="43" t="s">
        <v>632</v>
      </c>
      <c r="L6" s="43" t="s">
        <v>633</v>
      </c>
    </row>
    <row r="7" spans="1:13" ht="15" customHeight="1" thickBot="1">
      <c r="A7" s="44"/>
      <c r="B7" s="44" t="s">
        <v>611</v>
      </c>
      <c r="C7" s="50" t="s">
        <v>557</v>
      </c>
      <c r="D7" s="50" t="s">
        <v>634</v>
      </c>
      <c r="E7" s="45" t="s">
        <v>635</v>
      </c>
      <c r="F7" s="45" t="s">
        <v>636</v>
      </c>
      <c r="G7" s="45" t="s">
        <v>637</v>
      </c>
      <c r="H7" s="45" t="s">
        <v>638</v>
      </c>
      <c r="I7" s="45" t="s">
        <v>639</v>
      </c>
      <c r="J7" s="45" t="s">
        <v>640</v>
      </c>
      <c r="K7" s="45" t="s">
        <v>641</v>
      </c>
      <c r="L7" s="45" t="s">
        <v>642</v>
      </c>
    </row>
    <row r="8" spans="1:13" ht="15" customHeight="1">
      <c r="C8" s="51"/>
      <c r="D8" s="51"/>
      <c r="E8" s="43"/>
      <c r="F8" s="43"/>
      <c r="G8" s="43"/>
      <c r="H8" s="43"/>
      <c r="I8" s="43"/>
      <c r="J8" s="43"/>
      <c r="K8" s="43"/>
      <c r="L8" s="43"/>
    </row>
    <row r="9" spans="1:13" ht="15" customHeight="1"/>
    <row r="10" spans="1:13" ht="24" customHeight="1">
      <c r="A10" s="46" t="s">
        <v>1221</v>
      </c>
      <c r="C10" s="49">
        <f>'Fund Cover Sheets'!G11</f>
        <v>17404813</v>
      </c>
      <c r="D10" s="49">
        <f>'Fund Cover Sheets'!G12</f>
        <v>4535663</v>
      </c>
      <c r="E10" s="49">
        <f>'Fund Cover Sheets'!G13</f>
        <v>750000</v>
      </c>
      <c r="F10" s="49">
        <f>'Fund Cover Sheets'!G14</f>
        <v>95400</v>
      </c>
      <c r="G10" s="49">
        <f>'Fund Cover Sheets'!G15</f>
        <v>2457154</v>
      </c>
      <c r="H10" s="49">
        <f>'Fund Cover Sheets'!G16</f>
        <v>400000</v>
      </c>
      <c r="I10" s="49">
        <f>'Fund Cover Sheets'!G17</f>
        <v>50000</v>
      </c>
      <c r="J10" s="49">
        <f>'Fund Cover Sheets'!G18</f>
        <v>45583</v>
      </c>
      <c r="K10" s="49">
        <v>0</v>
      </c>
      <c r="L10" s="49">
        <f>SUM(C10:K10)</f>
        <v>25738613</v>
      </c>
    </row>
    <row r="11" spans="1:13" ht="15" customHeight="1">
      <c r="A11" s="46"/>
      <c r="C11" s="2"/>
      <c r="D11" s="2"/>
      <c r="E11" s="2"/>
      <c r="F11" s="2"/>
      <c r="G11" s="2"/>
      <c r="H11" s="2"/>
      <c r="I11" s="2"/>
      <c r="J11" s="2"/>
      <c r="K11" s="2"/>
      <c r="L11" s="2"/>
    </row>
    <row r="12" spans="1:13" ht="24" customHeight="1">
      <c r="A12" s="46" t="s">
        <v>613</v>
      </c>
      <c r="C12" s="2"/>
      <c r="D12" s="2"/>
      <c r="E12" s="2"/>
      <c r="F12" s="2"/>
      <c r="G12" s="2"/>
      <c r="H12" s="2"/>
      <c r="I12" s="2"/>
      <c r="J12" s="2"/>
      <c r="K12" s="2"/>
      <c r="L12" s="2"/>
    </row>
    <row r="13" spans="1:13" ht="24" customHeight="1">
      <c r="A13" s="52">
        <v>-15</v>
      </c>
      <c r="B13" s="1" t="s">
        <v>543</v>
      </c>
      <c r="C13" s="2">
        <v>0</v>
      </c>
      <c r="D13" s="2">
        <f>'Fund Cover Sheets'!G129</f>
        <v>1120830</v>
      </c>
      <c r="E13" s="2">
        <v>0</v>
      </c>
      <c r="F13" s="2">
        <v>0</v>
      </c>
      <c r="G13" s="2">
        <v>0</v>
      </c>
      <c r="H13" s="2">
        <f>'Fund Cover Sheets'!G130</f>
        <v>5000</v>
      </c>
      <c r="I13" s="2">
        <v>0</v>
      </c>
      <c r="J13" s="2">
        <v>0</v>
      </c>
      <c r="K13" s="2">
        <v>0</v>
      </c>
      <c r="L13" s="2">
        <f t="shared" ref="L13:L20" si="0">SUM(C13:K13)</f>
        <v>1125830</v>
      </c>
    </row>
    <row r="14" spans="1:13" ht="24" customHeight="1">
      <c r="A14" s="52">
        <v>-79</v>
      </c>
      <c r="B14" s="1" t="s">
        <v>614</v>
      </c>
      <c r="C14" s="2">
        <v>0</v>
      </c>
      <c r="D14" s="2">
        <v>0</v>
      </c>
      <c r="E14" s="2">
        <v>0</v>
      </c>
      <c r="F14" s="2">
        <v>0</v>
      </c>
      <c r="G14" s="2">
        <f>'Fund Cover Sheets'!G521</f>
        <v>795000</v>
      </c>
      <c r="H14" s="2">
        <f>'Fund Cover Sheets'!G522</f>
        <v>4000</v>
      </c>
      <c r="I14" s="2">
        <f>'Fund Cover Sheets'!G523</f>
        <v>0</v>
      </c>
      <c r="J14" s="2">
        <f>'Fund Cover Sheets'!G524</f>
        <v>346952</v>
      </c>
      <c r="K14" s="2">
        <f>'Fund Cover Sheets'!G527</f>
        <v>2896780</v>
      </c>
      <c r="L14" s="2">
        <f t="shared" si="0"/>
        <v>4042732</v>
      </c>
    </row>
    <row r="15" spans="1:13" ht="24" customHeight="1">
      <c r="A15" s="52">
        <v>-72</v>
      </c>
      <c r="B15" s="1" t="s">
        <v>460</v>
      </c>
      <c r="C15" s="2">
        <v>0</v>
      </c>
      <c r="D15" s="2">
        <v>0</v>
      </c>
      <c r="E15" s="2">
        <v>0</v>
      </c>
      <c r="F15" s="2">
        <v>0</v>
      </c>
      <c r="G15" s="2">
        <v>0</v>
      </c>
      <c r="H15" s="2">
        <v>0</v>
      </c>
      <c r="I15" s="2">
        <v>0</v>
      </c>
      <c r="J15" s="2">
        <v>0</v>
      </c>
      <c r="K15" s="2">
        <v>0</v>
      </c>
      <c r="L15" s="2">
        <f t="shared" si="0"/>
        <v>0</v>
      </c>
    </row>
    <row r="16" spans="1:13" ht="24" customHeight="1">
      <c r="A16" s="52">
        <v>-87</v>
      </c>
      <c r="B16" s="1" t="s">
        <v>395</v>
      </c>
      <c r="C16" s="2">
        <f>'Fund Cover Sheets'!G653</f>
        <v>249100</v>
      </c>
      <c r="D16" s="2">
        <v>0</v>
      </c>
      <c r="E16" s="2">
        <v>0</v>
      </c>
      <c r="F16" s="2">
        <v>0</v>
      </c>
      <c r="G16" s="2">
        <v>0</v>
      </c>
      <c r="H16" s="2">
        <v>0</v>
      </c>
      <c r="I16" s="2">
        <v>0</v>
      </c>
      <c r="J16" s="2">
        <v>0</v>
      </c>
      <c r="K16" s="2">
        <v>0</v>
      </c>
      <c r="L16" s="2">
        <f t="shared" si="0"/>
        <v>249100</v>
      </c>
    </row>
    <row r="17" spans="1:12" ht="24" customHeight="1">
      <c r="A17" s="52">
        <v>-88</v>
      </c>
      <c r="B17" s="1" t="s">
        <v>397</v>
      </c>
      <c r="C17" s="2">
        <f>'Fund Cover Sheets'!G691</f>
        <v>396672</v>
      </c>
      <c r="D17" s="2">
        <v>0</v>
      </c>
      <c r="E17" s="2">
        <v>0</v>
      </c>
      <c r="F17" s="2">
        <v>0</v>
      </c>
      <c r="G17" s="2">
        <v>0</v>
      </c>
      <c r="H17" s="2">
        <v>0</v>
      </c>
      <c r="I17" s="2">
        <v>0</v>
      </c>
      <c r="J17" s="2">
        <v>0</v>
      </c>
      <c r="K17" s="2">
        <v>0</v>
      </c>
      <c r="L17" s="2">
        <f t="shared" si="0"/>
        <v>396672</v>
      </c>
    </row>
    <row r="18" spans="1:12" ht="24" customHeight="1">
      <c r="A18" s="52">
        <v>-89</v>
      </c>
      <c r="B18" s="1" t="s">
        <v>951</v>
      </c>
      <c r="C18" s="2">
        <f>'Fund Cover Sheets'!G729</f>
        <v>296932</v>
      </c>
      <c r="D18" s="2">
        <v>0</v>
      </c>
      <c r="E18" s="2">
        <v>0</v>
      </c>
      <c r="F18" s="2">
        <v>0</v>
      </c>
      <c r="G18" s="2">
        <v>0</v>
      </c>
      <c r="H18" s="2">
        <v>0</v>
      </c>
      <c r="I18" s="2">
        <v>0</v>
      </c>
      <c r="J18" s="2">
        <v>0</v>
      </c>
      <c r="K18" s="2">
        <v>0</v>
      </c>
      <c r="L18" s="2">
        <f t="shared" si="0"/>
        <v>296932</v>
      </c>
    </row>
    <row r="19" spans="1:12" ht="24" customHeight="1">
      <c r="A19" s="52">
        <v>-11</v>
      </c>
      <c r="B19" s="1" t="s">
        <v>615</v>
      </c>
      <c r="C19" s="2">
        <f>'Fund Cover Sheets'!G60</f>
        <v>24000</v>
      </c>
      <c r="D19" s="2">
        <v>0</v>
      </c>
      <c r="E19" s="2">
        <v>0</v>
      </c>
      <c r="F19" s="2">
        <v>0</v>
      </c>
      <c r="G19" s="2">
        <v>0</v>
      </c>
      <c r="H19" s="2">
        <v>0</v>
      </c>
      <c r="I19" s="2">
        <v>0</v>
      </c>
      <c r="J19" s="2">
        <v>0</v>
      </c>
      <c r="K19" s="2">
        <v>0</v>
      </c>
      <c r="L19" s="2">
        <f t="shared" si="0"/>
        <v>24000</v>
      </c>
    </row>
    <row r="20" spans="1:12" ht="24" customHeight="1">
      <c r="A20" s="52">
        <v>-12</v>
      </c>
      <c r="B20" s="1" t="s">
        <v>616</v>
      </c>
      <c r="C20" s="2">
        <f>'Fund Cover Sheets'!G95</f>
        <v>22000</v>
      </c>
      <c r="D20" s="2">
        <v>0</v>
      </c>
      <c r="E20" s="2">
        <v>0</v>
      </c>
      <c r="F20" s="2">
        <v>0</v>
      </c>
      <c r="G20" s="2">
        <v>0</v>
      </c>
      <c r="H20" s="2">
        <v>0</v>
      </c>
      <c r="I20" s="2">
        <v>0</v>
      </c>
      <c r="J20" s="2">
        <v>0</v>
      </c>
      <c r="K20" s="2">
        <v>0</v>
      </c>
      <c r="L20" s="2">
        <f t="shared" si="0"/>
        <v>22000</v>
      </c>
    </row>
    <row r="21" spans="1:12">
      <c r="C21" s="2"/>
      <c r="D21" s="2"/>
      <c r="E21" s="2"/>
      <c r="F21" s="2"/>
      <c r="G21" s="2"/>
      <c r="H21" s="2"/>
      <c r="I21" s="2"/>
      <c r="J21" s="2"/>
      <c r="K21" s="2"/>
      <c r="L21" s="2"/>
    </row>
    <row r="22" spans="1:12" ht="24" customHeight="1">
      <c r="A22" s="46" t="s">
        <v>1222</v>
      </c>
      <c r="C22" s="2">
        <v>0</v>
      </c>
      <c r="D22" s="2">
        <v>0</v>
      </c>
      <c r="E22" s="2">
        <f>'Fund Cover Sheets'!G343</f>
        <v>0</v>
      </c>
      <c r="F22" s="2">
        <v>0</v>
      </c>
      <c r="G22" s="2">
        <v>0</v>
      </c>
      <c r="H22" s="2">
        <v>0</v>
      </c>
      <c r="I22" s="2">
        <v>0</v>
      </c>
      <c r="J22" s="2">
        <v>0</v>
      </c>
      <c r="K22" s="2">
        <f>'Fund Cover Sheets'!G346</f>
        <v>0</v>
      </c>
      <c r="L22" s="2">
        <f>SUM(C22:K22)</f>
        <v>0</v>
      </c>
    </row>
    <row r="23" spans="1:12" ht="15" customHeight="1">
      <c r="A23" s="46"/>
      <c r="C23" s="2"/>
      <c r="D23" s="2"/>
      <c r="E23" s="2"/>
      <c r="F23" s="2"/>
      <c r="G23" s="2"/>
      <c r="H23" s="2"/>
      <c r="I23" s="2"/>
      <c r="J23" s="2"/>
      <c r="K23" s="2"/>
      <c r="L23" s="2"/>
    </row>
    <row r="24" spans="1:12" ht="24" customHeight="1">
      <c r="A24" s="46" t="s">
        <v>618</v>
      </c>
      <c r="C24" s="2"/>
      <c r="D24" s="2"/>
      <c r="E24" s="2"/>
      <c r="F24" s="2"/>
      <c r="G24" s="2"/>
      <c r="H24" s="2"/>
      <c r="I24" s="2"/>
      <c r="J24" s="2"/>
      <c r="K24" s="2"/>
      <c r="L24" s="2"/>
    </row>
    <row r="25" spans="1:12" ht="24" customHeight="1">
      <c r="A25" s="52">
        <v>-25</v>
      </c>
      <c r="B25" s="1" t="s">
        <v>712</v>
      </c>
      <c r="C25" s="2">
        <v>0</v>
      </c>
      <c r="D25" s="2">
        <f>'Fund Cover Sheets'!G264</f>
        <v>0</v>
      </c>
      <c r="E25" s="2">
        <f>'Fund Cover Sheets'!G265</f>
        <v>112500</v>
      </c>
      <c r="F25" s="2">
        <f>'Fund Cover Sheets'!G266</f>
        <v>10750</v>
      </c>
      <c r="G25" s="2">
        <f>'Fund Cover Sheets'!G267</f>
        <v>376666</v>
      </c>
      <c r="H25" s="2">
        <v>0</v>
      </c>
      <c r="I25" s="2">
        <f>'Fund Cover Sheets'!G268</f>
        <v>0</v>
      </c>
      <c r="J25" s="2">
        <f>'Fund Cover Sheets'!G269</f>
        <v>1000</v>
      </c>
      <c r="K25" s="2">
        <f>'Fund Cover Sheets'!G272</f>
        <v>107000</v>
      </c>
      <c r="L25" s="2">
        <f>SUM(C25:K25)</f>
        <v>607916</v>
      </c>
    </row>
    <row r="26" spans="1:12" ht="24" customHeight="1">
      <c r="A26" s="52">
        <v>-23</v>
      </c>
      <c r="B26" s="1" t="s">
        <v>620</v>
      </c>
      <c r="C26" s="2">
        <v>0</v>
      </c>
      <c r="D26" s="2">
        <f>'Fund Cover Sheets'!G166</f>
        <v>44296</v>
      </c>
      <c r="E26" s="5">
        <f>'Fund Cover Sheets'!G167</f>
        <v>105000</v>
      </c>
      <c r="F26" s="2">
        <v>0</v>
      </c>
      <c r="G26" s="2">
        <f>'Fund Cover Sheets'!G168</f>
        <v>963050</v>
      </c>
      <c r="H26" s="2">
        <f>'Fund Cover Sheets'!G169</f>
        <v>5000</v>
      </c>
      <c r="I26" s="2">
        <f>'Fund Cover Sheets'!G170</f>
        <v>4106314</v>
      </c>
      <c r="J26" s="2">
        <v>0</v>
      </c>
      <c r="K26" s="2">
        <f>'Fund Cover Sheets'!G173</f>
        <v>2437018</v>
      </c>
      <c r="L26" s="2">
        <f>SUM(C26:K26)</f>
        <v>7660678</v>
      </c>
    </row>
    <row r="27" spans="1:12" ht="24" customHeight="1">
      <c r="A27" s="52">
        <v>-24</v>
      </c>
      <c r="B27" s="1" t="s">
        <v>1163</v>
      </c>
      <c r="C27" s="2">
        <v>0</v>
      </c>
      <c r="D27" s="2">
        <v>0</v>
      </c>
      <c r="E27" s="5">
        <f>'Fund Cover Sheets'!G215</f>
        <v>30000</v>
      </c>
      <c r="F27" s="2">
        <v>0</v>
      </c>
      <c r="G27" s="2">
        <f>'Fund Cover Sheets'!G216</f>
        <v>341181</v>
      </c>
      <c r="H27" s="2">
        <f>'Fund Cover Sheets'!G217</f>
        <v>650000</v>
      </c>
      <c r="I27" s="2">
        <v>0</v>
      </c>
      <c r="J27" s="2">
        <f>'Fund Cover Sheets'!G218</f>
        <v>514408</v>
      </c>
      <c r="K27" s="2">
        <f>'Fund Cover Sheets'!G221</f>
        <v>2196406</v>
      </c>
      <c r="L27" s="2">
        <f>SUM(C27:K27)</f>
        <v>3731995</v>
      </c>
    </row>
    <row r="28" spans="1:12">
      <c r="C28" s="2"/>
      <c r="D28" s="2"/>
      <c r="E28" s="5"/>
      <c r="F28" s="2"/>
      <c r="G28" s="2"/>
      <c r="H28" s="2"/>
      <c r="I28" s="2"/>
      <c r="J28" s="2"/>
      <c r="K28" s="2"/>
      <c r="L28" s="2"/>
    </row>
    <row r="29" spans="1:12" ht="24" customHeight="1">
      <c r="A29" s="46" t="s">
        <v>621</v>
      </c>
      <c r="C29" s="2"/>
      <c r="D29" s="2"/>
      <c r="E29" s="2"/>
      <c r="F29" s="2"/>
      <c r="G29" s="2"/>
      <c r="H29" s="2"/>
      <c r="I29" s="2"/>
      <c r="J29" s="2"/>
      <c r="K29" s="2"/>
      <c r="L29" s="2"/>
    </row>
    <row r="30" spans="1:12" ht="24" customHeight="1">
      <c r="A30" s="52">
        <v>-51</v>
      </c>
      <c r="B30" s="1" t="s">
        <v>458</v>
      </c>
      <c r="C30" s="2">
        <f>'Fund Cover Sheets'!G380</f>
        <v>734400</v>
      </c>
      <c r="D30" s="2">
        <f>'Fund Cover Sheets'!G381</f>
        <v>300000</v>
      </c>
      <c r="E30" s="2">
        <v>0</v>
      </c>
      <c r="F30" s="2">
        <v>0</v>
      </c>
      <c r="G30" s="2">
        <f>'Fund Cover Sheets'!G382</f>
        <v>8715451</v>
      </c>
      <c r="H30" s="2">
        <f>'Fund Cover Sheets'!G383</f>
        <v>300000</v>
      </c>
      <c r="I30" s="2">
        <f>'Fund Cover Sheets'!G384</f>
        <v>2326100</v>
      </c>
      <c r="J30" s="2">
        <f>'Fund Cover Sheets'!G385</f>
        <v>115938</v>
      </c>
      <c r="K30" s="2">
        <f>'Fund Cover Sheets'!G388</f>
        <v>92108151</v>
      </c>
      <c r="L30" s="2">
        <f>SUM(C30:K30)</f>
        <v>104600040</v>
      </c>
    </row>
    <row r="31" spans="1:12" ht="24" customHeight="1">
      <c r="A31" s="52">
        <v>-52</v>
      </c>
      <c r="B31" s="1" t="s">
        <v>459</v>
      </c>
      <c r="C31" s="2">
        <v>0</v>
      </c>
      <c r="D31" s="2">
        <v>0</v>
      </c>
      <c r="E31" s="2">
        <v>0</v>
      </c>
      <c r="F31" s="2">
        <v>0</v>
      </c>
      <c r="G31" s="2">
        <f>'Fund Cover Sheets'!G431</f>
        <v>2045260</v>
      </c>
      <c r="H31" s="2">
        <f>'Fund Cover Sheets'!G432</f>
        <v>20000</v>
      </c>
      <c r="I31" s="2">
        <f>'Fund Cover Sheets'!G433</f>
        <v>1779500</v>
      </c>
      <c r="J31" s="2">
        <v>0</v>
      </c>
      <c r="K31" s="2">
        <f>'Fund Cover Sheets'!G436</f>
        <v>663581</v>
      </c>
      <c r="L31" s="2">
        <f>SUM(C31:K31)</f>
        <v>4508341</v>
      </c>
    </row>
    <row r="32" spans="1:12" ht="15" customHeight="1">
      <c r="C32" s="2"/>
      <c r="D32" s="2"/>
      <c r="E32" s="2"/>
      <c r="F32" s="2"/>
      <c r="G32" s="2"/>
      <c r="H32" s="2"/>
      <c r="I32" s="2"/>
      <c r="J32" s="2"/>
      <c r="K32" s="2"/>
      <c r="L32" s="2"/>
    </row>
    <row r="33" spans="1:13" ht="24" customHeight="1">
      <c r="A33" s="46" t="s">
        <v>622</v>
      </c>
      <c r="C33" s="2"/>
      <c r="D33" s="2"/>
      <c r="E33" s="2"/>
      <c r="F33" s="2"/>
      <c r="G33" s="2"/>
      <c r="H33" s="2"/>
      <c r="I33" s="2"/>
      <c r="J33" s="2"/>
      <c r="K33" s="2"/>
      <c r="L33" s="2"/>
    </row>
    <row r="34" spans="1:13" ht="24" customHeight="1">
      <c r="A34" s="52">
        <v>-82</v>
      </c>
      <c r="B34" s="1" t="s">
        <v>452</v>
      </c>
      <c r="C34" s="2">
        <f>'Fund Cover Sheets'!G564</f>
        <v>1066623</v>
      </c>
      <c r="D34" s="2">
        <f>'Fund Cover Sheets'!G565</f>
        <v>40176</v>
      </c>
      <c r="E34" s="2">
        <v>0</v>
      </c>
      <c r="F34" s="2">
        <f>'Fund Cover Sheets'!G566</f>
        <v>1600</v>
      </c>
      <c r="G34" s="2">
        <f>'Fund Cover Sheets'!G567</f>
        <v>14500</v>
      </c>
      <c r="H34" s="2">
        <f>'Fund Cover Sheets'!G568</f>
        <v>20000</v>
      </c>
      <c r="I34" s="2">
        <v>0</v>
      </c>
      <c r="J34" s="2">
        <f>'Fund Cover Sheets'!G569</f>
        <v>4200</v>
      </c>
      <c r="K34" s="2">
        <f>'Fund Cover Sheets'!G572</f>
        <v>40672</v>
      </c>
      <c r="L34" s="2">
        <f>SUM(C34:K34)</f>
        <v>1187771</v>
      </c>
    </row>
    <row r="35" spans="1:13" ht="24" customHeight="1">
      <c r="A35" s="52">
        <v>-84</v>
      </c>
      <c r="B35" s="1" t="s">
        <v>623</v>
      </c>
      <c r="C35" s="2">
        <v>0</v>
      </c>
      <c r="D35" s="2">
        <v>0</v>
      </c>
      <c r="E35" s="2">
        <f>'Fund Cover Sheets'!G613</f>
        <v>50000</v>
      </c>
      <c r="F35" s="2">
        <v>0</v>
      </c>
      <c r="G35" s="2">
        <v>0</v>
      </c>
      <c r="H35" s="2">
        <f>'Fund Cover Sheets'!G614</f>
        <v>750</v>
      </c>
      <c r="I35" s="2">
        <v>0</v>
      </c>
      <c r="J35" s="2">
        <v>0</v>
      </c>
      <c r="K35" s="2">
        <v>0</v>
      </c>
      <c r="L35" s="2">
        <f>SUM(C35:K35)</f>
        <v>50750</v>
      </c>
    </row>
    <row r="36" spans="1:13" ht="15" customHeight="1">
      <c r="A36" s="46"/>
      <c r="C36" s="2"/>
      <c r="D36" s="2"/>
      <c r="E36" s="2"/>
      <c r="F36" s="2"/>
      <c r="G36" s="2"/>
      <c r="H36" s="2"/>
      <c r="I36" s="2"/>
      <c r="J36" s="2"/>
      <c r="K36" s="2"/>
      <c r="L36" s="2"/>
    </row>
    <row r="37" spans="1:13" ht="24" customHeight="1" thickBot="1">
      <c r="A37" s="6"/>
      <c r="B37" s="47" t="s">
        <v>667</v>
      </c>
      <c r="C37" s="303">
        <f t="shared" ref="C37:J37" si="1">SUM(C10:C36)</f>
        <v>20194540</v>
      </c>
      <c r="D37" s="303">
        <f t="shared" si="1"/>
        <v>6040965</v>
      </c>
      <c r="E37" s="303">
        <f t="shared" si="1"/>
        <v>1047500</v>
      </c>
      <c r="F37" s="303">
        <f t="shared" si="1"/>
        <v>107750</v>
      </c>
      <c r="G37" s="303">
        <f t="shared" si="1"/>
        <v>15708262</v>
      </c>
      <c r="H37" s="303">
        <f t="shared" si="1"/>
        <v>1404750</v>
      </c>
      <c r="I37" s="303">
        <f t="shared" si="1"/>
        <v>8261914</v>
      </c>
      <c r="J37" s="303">
        <f t="shared" si="1"/>
        <v>1028081</v>
      </c>
      <c r="K37" s="303">
        <f>SUM(K10:K36)</f>
        <v>100449608</v>
      </c>
      <c r="L37" s="303">
        <f>SUM(L10:L36)</f>
        <v>154243370</v>
      </c>
    </row>
    <row r="38" spans="1:13" ht="15" customHeight="1" thickTop="1">
      <c r="C38" s="2"/>
      <c r="D38" s="2"/>
      <c r="E38" s="2"/>
      <c r="F38" s="2"/>
      <c r="G38" s="2"/>
      <c r="H38" s="2"/>
      <c r="I38" s="2"/>
      <c r="J38" s="2"/>
      <c r="K38" s="2"/>
      <c r="L38" s="2"/>
    </row>
    <row r="39" spans="1:13" ht="15" customHeight="1">
      <c r="C39" s="53"/>
      <c r="D39" s="53"/>
      <c r="E39" s="53"/>
      <c r="F39" s="53"/>
      <c r="G39" s="53"/>
      <c r="H39" s="53"/>
      <c r="I39" s="53"/>
      <c r="J39" s="53"/>
      <c r="K39" s="53"/>
      <c r="L39" s="53"/>
      <c r="M39" s="53"/>
    </row>
    <row r="40" spans="1:13" ht="24" customHeight="1">
      <c r="A40" s="490" t="s">
        <v>610</v>
      </c>
      <c r="B40" s="490"/>
      <c r="C40" s="490"/>
      <c r="D40" s="490"/>
      <c r="E40" s="490"/>
      <c r="F40" s="490"/>
      <c r="G40" s="490"/>
      <c r="H40" s="490"/>
      <c r="I40" s="490"/>
      <c r="J40" s="490"/>
      <c r="K40" s="490"/>
      <c r="L40" s="490"/>
      <c r="M40" s="2"/>
    </row>
    <row r="41" spans="1:13" ht="24" customHeight="1">
      <c r="A41" s="491" t="s">
        <v>1114</v>
      </c>
      <c r="B41" s="491"/>
      <c r="C41" s="491"/>
      <c r="D41" s="491"/>
      <c r="E41" s="491"/>
      <c r="F41" s="491"/>
      <c r="G41" s="491"/>
      <c r="H41" s="491"/>
      <c r="I41" s="491"/>
      <c r="J41" s="491"/>
      <c r="K41" s="491"/>
      <c r="L41" s="491"/>
    </row>
    <row r="42" spans="1:13" ht="24" customHeight="1">
      <c r="A42" s="490" t="s">
        <v>1403</v>
      </c>
      <c r="B42" s="490"/>
      <c r="C42" s="490"/>
      <c r="D42" s="490"/>
      <c r="E42" s="490"/>
      <c r="F42" s="490"/>
      <c r="G42" s="490"/>
      <c r="H42" s="490"/>
      <c r="I42" s="490"/>
      <c r="J42" s="490"/>
      <c r="K42" s="490"/>
      <c r="L42" s="490"/>
      <c r="M42" s="2"/>
    </row>
    <row r="43" spans="1:13" ht="15" customHeight="1">
      <c r="M43" s="2"/>
    </row>
    <row r="44" spans="1:13" ht="15" customHeight="1">
      <c r="K44" s="43" t="s">
        <v>624</v>
      </c>
      <c r="M44" s="2"/>
    </row>
    <row r="45" spans="1:13" ht="15" customHeight="1">
      <c r="C45" s="43"/>
      <c r="D45" s="43"/>
      <c r="E45" s="43" t="s">
        <v>643</v>
      </c>
      <c r="F45" s="43"/>
      <c r="G45" s="43" t="s">
        <v>644</v>
      </c>
      <c r="I45" s="43" t="s">
        <v>1240</v>
      </c>
      <c r="J45" s="43" t="s">
        <v>645</v>
      </c>
      <c r="K45" s="43" t="s">
        <v>646</v>
      </c>
      <c r="L45" s="43" t="s">
        <v>633</v>
      </c>
      <c r="M45" s="2"/>
    </row>
    <row r="46" spans="1:13" ht="15" customHeight="1" thickBot="1">
      <c r="A46" s="44"/>
      <c r="B46" s="44" t="s">
        <v>611</v>
      </c>
      <c r="C46" s="50" t="s">
        <v>567</v>
      </c>
      <c r="D46" s="50" t="s">
        <v>568</v>
      </c>
      <c r="E46" s="45" t="s">
        <v>647</v>
      </c>
      <c r="F46" s="45" t="s">
        <v>570</v>
      </c>
      <c r="G46" s="45" t="s">
        <v>648</v>
      </c>
      <c r="H46" s="45" t="s">
        <v>1032</v>
      </c>
      <c r="I46" s="45" t="s">
        <v>1241</v>
      </c>
      <c r="J46" s="45" t="s">
        <v>649</v>
      </c>
      <c r="K46" s="45" t="s">
        <v>650</v>
      </c>
      <c r="L46" s="45" t="s">
        <v>642</v>
      </c>
      <c r="M46" s="2"/>
    </row>
    <row r="47" spans="1:13" ht="15" customHeight="1">
      <c r="C47" s="51"/>
      <c r="D47" s="51"/>
      <c r="E47" s="43"/>
      <c r="F47" s="43"/>
      <c r="G47" s="43"/>
      <c r="J47" s="43"/>
      <c r="K47" s="43"/>
      <c r="L47" s="43"/>
      <c r="M47" s="2"/>
    </row>
    <row r="48" spans="1:13" ht="15" customHeight="1">
      <c r="M48" s="2"/>
    </row>
    <row r="49" spans="1:13" ht="24" customHeight="1">
      <c r="A49" s="46" t="s">
        <v>1221</v>
      </c>
      <c r="C49" s="49">
        <f>'Fund Cover Sheets'!G23</f>
        <v>7534493</v>
      </c>
      <c r="D49" s="49">
        <f>'Fund Cover Sheets'!G24</f>
        <v>4428683</v>
      </c>
      <c r="E49" s="49">
        <f>'Fund Cover Sheets'!G25</f>
        <v>7503289</v>
      </c>
      <c r="F49" s="49">
        <f>'Fund Cover Sheets'!G26</f>
        <v>359097</v>
      </c>
      <c r="G49" s="49">
        <v>0</v>
      </c>
      <c r="H49" s="49">
        <f>'Fund Cover Sheets'!G27</f>
        <v>0</v>
      </c>
      <c r="I49" s="49">
        <v>0</v>
      </c>
      <c r="J49" s="49">
        <v>0</v>
      </c>
      <c r="K49" s="49">
        <f>'Fund Cover Sheets'!G30</f>
        <v>5913051</v>
      </c>
      <c r="L49" s="49">
        <f>SUM(C49:K49)</f>
        <v>25738613</v>
      </c>
      <c r="M49" s="2"/>
    </row>
    <row r="50" spans="1:13" ht="15" customHeight="1">
      <c r="A50" s="46"/>
      <c r="C50" s="2"/>
      <c r="D50" s="2"/>
      <c r="E50" s="2"/>
      <c r="F50" s="2"/>
      <c r="G50" s="2"/>
      <c r="I50" s="2"/>
      <c r="J50" s="2"/>
      <c r="K50" s="2"/>
      <c r="L50" s="2"/>
      <c r="M50" s="2"/>
    </row>
    <row r="51" spans="1:13" ht="24" customHeight="1">
      <c r="A51" s="46" t="s">
        <v>613</v>
      </c>
      <c r="C51" s="2"/>
      <c r="D51" s="2"/>
      <c r="E51" s="2"/>
      <c r="F51" s="2"/>
      <c r="G51" s="2"/>
      <c r="I51" s="2"/>
      <c r="J51" s="2"/>
      <c r="K51" s="2"/>
      <c r="L51" s="2"/>
      <c r="M51" s="5"/>
    </row>
    <row r="52" spans="1:13" ht="24" customHeight="1">
      <c r="A52" s="52">
        <v>-15</v>
      </c>
      <c r="B52" s="1" t="s">
        <v>543</v>
      </c>
      <c r="C52" s="2">
        <v>0</v>
      </c>
      <c r="D52" s="2">
        <v>0</v>
      </c>
      <c r="E52" s="2">
        <v>0</v>
      </c>
      <c r="F52" s="2">
        <f>'Fund Cover Sheets'!G135</f>
        <v>150000</v>
      </c>
      <c r="G52" s="2">
        <f>'Fund Cover Sheets'!G136</f>
        <v>1325000</v>
      </c>
      <c r="H52" s="261">
        <v>0</v>
      </c>
      <c r="I52" s="2">
        <v>0</v>
      </c>
      <c r="J52" s="2">
        <v>0</v>
      </c>
      <c r="K52" s="2">
        <v>0</v>
      </c>
      <c r="L52" s="2">
        <f t="shared" ref="L52:L59" si="2">SUM(C52:K52)</f>
        <v>1475000</v>
      </c>
      <c r="M52" s="5"/>
    </row>
    <row r="53" spans="1:13" ht="24" customHeight="1">
      <c r="A53" s="52">
        <v>-79</v>
      </c>
      <c r="B53" s="1" t="s">
        <v>614</v>
      </c>
      <c r="C53" s="2">
        <f>'Fund Cover Sheets'!G531</f>
        <v>1966733</v>
      </c>
      <c r="D53" s="2">
        <f>'Fund Cover Sheets'!G532</f>
        <v>737280</v>
      </c>
      <c r="E53" s="2">
        <f>'Fund Cover Sheets'!G533</f>
        <v>657242</v>
      </c>
      <c r="F53" s="2">
        <f>'Fund Cover Sheets'!G534</f>
        <v>857999</v>
      </c>
      <c r="G53" s="2">
        <v>0</v>
      </c>
      <c r="H53" s="261">
        <v>0</v>
      </c>
      <c r="I53" s="2">
        <v>0</v>
      </c>
      <c r="J53" s="2">
        <v>0</v>
      </c>
      <c r="K53" s="2">
        <v>0</v>
      </c>
      <c r="L53" s="2">
        <f t="shared" si="2"/>
        <v>4219254</v>
      </c>
      <c r="M53" s="5"/>
    </row>
    <row r="54" spans="1:13" ht="24" customHeight="1">
      <c r="A54" s="52">
        <v>-72</v>
      </c>
      <c r="B54" s="1" t="s">
        <v>460</v>
      </c>
      <c r="C54" s="2">
        <v>0</v>
      </c>
      <c r="D54" s="2">
        <v>0</v>
      </c>
      <c r="E54" s="2">
        <f>'Fund Cover Sheets'!G486</f>
        <v>0</v>
      </c>
      <c r="F54" s="2">
        <v>0</v>
      </c>
      <c r="G54" s="2">
        <v>0</v>
      </c>
      <c r="H54" s="261">
        <v>0</v>
      </c>
      <c r="I54" s="2">
        <v>0</v>
      </c>
      <c r="J54" s="2">
        <v>0</v>
      </c>
      <c r="K54" s="2">
        <v>0</v>
      </c>
      <c r="L54" s="2">
        <f t="shared" si="2"/>
        <v>0</v>
      </c>
      <c r="M54" s="5"/>
    </row>
    <row r="55" spans="1:13" ht="24" customHeight="1">
      <c r="A55" s="52">
        <v>-87</v>
      </c>
      <c r="B55" s="1" t="s">
        <v>395</v>
      </c>
      <c r="C55" s="2">
        <v>0</v>
      </c>
      <c r="D55" s="2">
        <v>0</v>
      </c>
      <c r="E55" s="2">
        <f>'Fund Cover Sheets'!G660</f>
        <v>14258</v>
      </c>
      <c r="F55" s="2">
        <v>0</v>
      </c>
      <c r="G55" s="2">
        <v>0</v>
      </c>
      <c r="H55" s="261">
        <v>0</v>
      </c>
      <c r="I55" s="2">
        <v>0</v>
      </c>
      <c r="J55" s="2">
        <f>'Fund Cover Sheets'!G661</f>
        <v>364699</v>
      </c>
      <c r="K55" s="2">
        <v>0</v>
      </c>
      <c r="L55" s="2">
        <f t="shared" si="2"/>
        <v>378957</v>
      </c>
      <c r="M55" s="5"/>
    </row>
    <row r="56" spans="1:13" ht="24" customHeight="1">
      <c r="A56" s="52">
        <v>-88</v>
      </c>
      <c r="B56" s="1" t="s">
        <v>397</v>
      </c>
      <c r="C56" s="2">
        <v>0</v>
      </c>
      <c r="D56" s="2">
        <v>0</v>
      </c>
      <c r="E56" s="2">
        <f>'Fund Cover Sheets'!G698</f>
        <v>83822</v>
      </c>
      <c r="F56" s="2">
        <v>0</v>
      </c>
      <c r="G56" s="2">
        <f>'Fund Cover Sheets'!G699</f>
        <v>5000</v>
      </c>
      <c r="H56" s="261">
        <v>0</v>
      </c>
      <c r="I56" s="2">
        <v>0</v>
      </c>
      <c r="J56" s="2">
        <v>0</v>
      </c>
      <c r="K56" s="2">
        <v>0</v>
      </c>
      <c r="L56" s="2">
        <f t="shared" si="2"/>
        <v>88822</v>
      </c>
      <c r="M56" s="5"/>
    </row>
    <row r="57" spans="1:13" ht="24" customHeight="1">
      <c r="A57" s="52">
        <v>-89</v>
      </c>
      <c r="B57" s="1" t="s">
        <v>951</v>
      </c>
      <c r="C57" s="2">
        <v>0</v>
      </c>
      <c r="D57" s="2">
        <v>0</v>
      </c>
      <c r="E57" s="2">
        <f>'Fund Cover Sheets'!G734</f>
        <v>32020</v>
      </c>
      <c r="F57" s="2">
        <v>0</v>
      </c>
      <c r="G57" s="2">
        <f>'Fund Cover Sheets'!H735</f>
        <v>5000</v>
      </c>
      <c r="H57" s="261">
        <v>0</v>
      </c>
      <c r="I57" s="2">
        <v>0</v>
      </c>
      <c r="J57" s="2">
        <f>'Fund Cover Sheets'!G736</f>
        <v>150000</v>
      </c>
      <c r="K57" s="2">
        <v>0</v>
      </c>
      <c r="L57" s="2">
        <f t="shared" si="2"/>
        <v>187020</v>
      </c>
      <c r="M57" s="5"/>
    </row>
    <row r="58" spans="1:13" ht="24" customHeight="1">
      <c r="A58" s="52">
        <v>-11</v>
      </c>
      <c r="B58" s="1" t="s">
        <v>615</v>
      </c>
      <c r="C58" s="2">
        <v>0</v>
      </c>
      <c r="D58" s="2">
        <v>0</v>
      </c>
      <c r="E58" s="2">
        <f>'Fund Cover Sheets'!G64</f>
        <v>65640</v>
      </c>
      <c r="F58" s="2">
        <v>0</v>
      </c>
      <c r="G58" s="2">
        <v>0</v>
      </c>
      <c r="H58" s="261">
        <v>0</v>
      </c>
      <c r="I58" s="2">
        <v>0</v>
      </c>
      <c r="J58" s="2">
        <v>0</v>
      </c>
      <c r="K58" s="2">
        <v>0</v>
      </c>
      <c r="L58" s="2">
        <f t="shared" si="2"/>
        <v>65640</v>
      </c>
      <c r="M58" s="5"/>
    </row>
    <row r="59" spans="1:13" ht="24" customHeight="1">
      <c r="A59" s="52">
        <v>-12</v>
      </c>
      <c r="B59" s="1" t="s">
        <v>616</v>
      </c>
      <c r="C59" s="2">
        <v>0</v>
      </c>
      <c r="D59" s="2">
        <v>0</v>
      </c>
      <c r="E59" s="2">
        <f>'Fund Cover Sheets'!G99</f>
        <v>43640</v>
      </c>
      <c r="F59" s="2">
        <v>0</v>
      </c>
      <c r="G59" s="2">
        <v>0</v>
      </c>
      <c r="H59" s="261">
        <v>0</v>
      </c>
      <c r="I59" s="2">
        <v>0</v>
      </c>
      <c r="J59" s="2">
        <v>0</v>
      </c>
      <c r="K59" s="2">
        <v>0</v>
      </c>
      <c r="L59" s="2">
        <f t="shared" si="2"/>
        <v>43640</v>
      </c>
      <c r="M59" s="5"/>
    </row>
    <row r="60" spans="1:13">
      <c r="C60" s="2"/>
      <c r="D60" s="2"/>
      <c r="E60" s="2"/>
      <c r="F60" s="2"/>
      <c r="G60" s="2"/>
      <c r="H60" s="261"/>
      <c r="I60" s="2"/>
      <c r="J60" s="2"/>
      <c r="K60" s="2"/>
      <c r="L60" s="2"/>
      <c r="M60" s="5"/>
    </row>
    <row r="61" spans="1:13" ht="24" customHeight="1">
      <c r="A61" s="46" t="s">
        <v>1222</v>
      </c>
      <c r="C61" s="2">
        <v>0</v>
      </c>
      <c r="D61" s="2">
        <v>0</v>
      </c>
      <c r="E61" s="2">
        <f>'Fund Cover Sheets'!G350</f>
        <v>0</v>
      </c>
      <c r="F61" s="2">
        <v>0</v>
      </c>
      <c r="G61" s="2">
        <v>0</v>
      </c>
      <c r="H61" s="261">
        <v>0</v>
      </c>
      <c r="I61" s="2">
        <v>0</v>
      </c>
      <c r="J61" s="2">
        <f>'Fund Cover Sheets'!G351</f>
        <v>0</v>
      </c>
      <c r="K61" s="2">
        <v>0</v>
      </c>
      <c r="L61" s="2">
        <f>SUM(C61:K61)</f>
        <v>0</v>
      </c>
      <c r="M61" s="5"/>
    </row>
    <row r="62" spans="1:13">
      <c r="A62" s="46"/>
      <c r="C62" s="2"/>
      <c r="D62" s="2"/>
      <c r="E62" s="2"/>
      <c r="F62" s="2"/>
      <c r="G62" s="2"/>
      <c r="H62" s="261"/>
      <c r="I62" s="2"/>
      <c r="J62" s="2"/>
      <c r="K62" s="2"/>
      <c r="L62" s="2"/>
    </row>
    <row r="63" spans="1:13" ht="24" customHeight="1">
      <c r="A63" s="46" t="s">
        <v>618</v>
      </c>
      <c r="C63" s="2"/>
      <c r="D63" s="2"/>
      <c r="E63" s="2"/>
      <c r="F63" s="2"/>
      <c r="G63" s="2"/>
      <c r="H63" s="261"/>
      <c r="I63" s="2"/>
      <c r="J63" s="2"/>
      <c r="K63" s="2"/>
      <c r="L63" s="2"/>
    </row>
    <row r="64" spans="1:13" ht="24" customHeight="1">
      <c r="A64" s="52">
        <v>-25</v>
      </c>
      <c r="B64" s="1" t="s">
        <v>712</v>
      </c>
      <c r="C64" s="2">
        <v>0</v>
      </c>
      <c r="D64" s="2">
        <v>0</v>
      </c>
      <c r="E64" s="2">
        <f>'Fund Cover Sheets'!G282+'Fund Cover Sheets'!G292+'Fund Cover Sheets'!G300</f>
        <v>40250</v>
      </c>
      <c r="F64" s="2">
        <f>'Fund Cover Sheets'!G293+'Fund Cover Sheets'!G287</f>
        <v>111303</v>
      </c>
      <c r="G64" s="2">
        <f>'Fund Cover Sheets'!G283+'Fund Cover Sheets'!G294+'Fund Cover Sheets'!G301</f>
        <v>1028829</v>
      </c>
      <c r="H64" s="261">
        <v>0</v>
      </c>
      <c r="I64" s="2">
        <v>0</v>
      </c>
      <c r="J64" s="2">
        <f>'Fund Cover Sheets'!G295+'Fund Cover Sheets'!G302</f>
        <v>71570</v>
      </c>
      <c r="K64" s="2">
        <v>0</v>
      </c>
      <c r="L64" s="2">
        <f>SUM(C64:K64)</f>
        <v>1251952</v>
      </c>
    </row>
    <row r="65" spans="1:12" ht="24" customHeight="1">
      <c r="A65" s="52">
        <v>-23</v>
      </c>
      <c r="B65" s="1" t="s">
        <v>620</v>
      </c>
      <c r="C65" s="2">
        <v>0</v>
      </c>
      <c r="D65" s="2">
        <v>0</v>
      </c>
      <c r="E65" s="2">
        <f>'Fund Cover Sheets'!G177</f>
        <v>140332</v>
      </c>
      <c r="F65" s="2">
        <f>'Fund Cover Sheets'!G178</f>
        <v>165000</v>
      </c>
      <c r="G65" s="2">
        <f>'Fund Cover Sheets'!G179</f>
        <v>10315833</v>
      </c>
      <c r="H65" s="261">
        <v>0</v>
      </c>
      <c r="I65" s="2">
        <v>0</v>
      </c>
      <c r="J65" s="2">
        <f>'Fund Cover Sheets'!G180</f>
        <v>315138</v>
      </c>
      <c r="K65" s="2">
        <f>'Fund Cover Sheets'!G183</f>
        <v>55366</v>
      </c>
      <c r="L65" s="2">
        <f>SUM(C65:K65)</f>
        <v>10991669</v>
      </c>
    </row>
    <row r="66" spans="1:12" ht="24" customHeight="1">
      <c r="A66" s="52">
        <v>-24</v>
      </c>
      <c r="B66" s="1" t="s">
        <v>1163</v>
      </c>
      <c r="C66" s="2">
        <f>'Fund Cover Sheets'!G225</f>
        <v>181423</v>
      </c>
      <c r="D66" s="2">
        <f>'Fund Cover Sheets'!G226</f>
        <v>63361</v>
      </c>
      <c r="E66" s="2">
        <f>'Fund Cover Sheets'!G227</f>
        <v>157250</v>
      </c>
      <c r="F66" s="2">
        <f>'Fund Cover Sheets'!G228</f>
        <v>51500</v>
      </c>
      <c r="G66" s="2">
        <f>'Fund Cover Sheets'!G229</f>
        <v>27882187</v>
      </c>
      <c r="H66" s="261">
        <v>0</v>
      </c>
      <c r="I66" s="2">
        <v>0</v>
      </c>
      <c r="J66" s="2">
        <f>'Fund Cover Sheets'!G230</f>
        <v>3491811</v>
      </c>
      <c r="K66" s="2">
        <v>0</v>
      </c>
      <c r="L66" s="2">
        <f>SUM(C66:K66)</f>
        <v>31827532</v>
      </c>
    </row>
    <row r="67" spans="1:12">
      <c r="C67" s="2"/>
      <c r="D67" s="2"/>
      <c r="E67" s="2"/>
      <c r="F67" s="2"/>
      <c r="G67" s="2"/>
      <c r="H67" s="261"/>
      <c r="I67" s="2"/>
      <c r="J67" s="2"/>
      <c r="K67" s="2"/>
      <c r="L67" s="2"/>
    </row>
    <row r="68" spans="1:12" ht="24" customHeight="1">
      <c r="A68" s="46" t="s">
        <v>621</v>
      </c>
      <c r="C68" s="2"/>
      <c r="D68" s="2"/>
      <c r="E68" s="2"/>
      <c r="F68" s="2"/>
      <c r="G68" s="2"/>
      <c r="H68" s="261"/>
      <c r="I68" s="2"/>
      <c r="J68" s="2"/>
      <c r="K68" s="2"/>
      <c r="L68" s="2"/>
    </row>
    <row r="69" spans="1:12" ht="24" customHeight="1">
      <c r="A69" s="52">
        <v>-51</v>
      </c>
      <c r="B69" s="1" t="s">
        <v>458</v>
      </c>
      <c r="C69" s="2">
        <f>'Fund Cover Sheets'!G392</f>
        <v>733740</v>
      </c>
      <c r="D69" s="2">
        <f>'Fund Cover Sheets'!G393</f>
        <v>370058</v>
      </c>
      <c r="E69" s="2">
        <f>'Fund Cover Sheets'!G394</f>
        <v>3913780</v>
      </c>
      <c r="F69" s="2">
        <f>'Fund Cover Sheets'!G395</f>
        <v>560662</v>
      </c>
      <c r="G69" s="2">
        <f>'Fund Cover Sheets'!G396</f>
        <v>101198562</v>
      </c>
      <c r="H69" s="261">
        <v>0</v>
      </c>
      <c r="I69" s="2">
        <v>0</v>
      </c>
      <c r="J69" s="2">
        <f>'Fund Cover Sheets'!G397</f>
        <v>2938899</v>
      </c>
      <c r="K69" s="2">
        <f>'Fund Cover Sheets'!G400</f>
        <v>895703</v>
      </c>
      <c r="L69" s="2">
        <f>SUM(C69:K69)</f>
        <v>110611404</v>
      </c>
    </row>
    <row r="70" spans="1:12" ht="24" customHeight="1">
      <c r="A70" s="52">
        <v>-52</v>
      </c>
      <c r="B70" s="1" t="s">
        <v>459</v>
      </c>
      <c r="C70" s="2">
        <f>'Fund Cover Sheets'!G440</f>
        <v>506999</v>
      </c>
      <c r="D70" s="2">
        <f>'Fund Cover Sheets'!G441</f>
        <v>271309</v>
      </c>
      <c r="E70" s="2">
        <f>'Fund Cover Sheets'!G442</f>
        <v>299250</v>
      </c>
      <c r="F70" s="2">
        <f>'Fund Cover Sheets'!G443</f>
        <v>99910</v>
      </c>
      <c r="G70" s="2">
        <f>'Fund Cover Sheets'!G444</f>
        <v>4096000</v>
      </c>
      <c r="H70" s="261">
        <v>0</v>
      </c>
      <c r="I70" s="2">
        <f>'Fund Cover Sheets'!G445</f>
        <v>37500</v>
      </c>
      <c r="J70" s="2">
        <f>'Fund Cover Sheets'!G446</f>
        <v>1077162</v>
      </c>
      <c r="K70" s="2">
        <f>'Fund Cover Sheets'!G449</f>
        <v>895703</v>
      </c>
      <c r="L70" s="2">
        <f>SUM(C70:K70)</f>
        <v>7283833</v>
      </c>
    </row>
    <row r="71" spans="1:12">
      <c r="C71" s="2"/>
      <c r="D71" s="2"/>
      <c r="E71" s="2"/>
      <c r="F71" s="2"/>
      <c r="G71" s="2"/>
      <c r="H71" s="261"/>
      <c r="I71" s="2"/>
      <c r="J71" s="2"/>
      <c r="K71" s="2"/>
      <c r="L71" s="2"/>
    </row>
    <row r="72" spans="1:12" ht="24" customHeight="1">
      <c r="A72" s="46" t="s">
        <v>622</v>
      </c>
      <c r="C72" s="2"/>
      <c r="D72" s="2"/>
      <c r="E72" s="2"/>
      <c r="F72" s="2"/>
      <c r="G72" s="2"/>
      <c r="H72" s="261"/>
      <c r="I72" s="2"/>
      <c r="J72" s="2"/>
      <c r="K72" s="2"/>
      <c r="L72" s="2"/>
    </row>
    <row r="73" spans="1:12" ht="24" customHeight="1">
      <c r="A73" s="52">
        <v>-82</v>
      </c>
      <c r="B73" s="1" t="s">
        <v>452</v>
      </c>
      <c r="C73" s="2">
        <f>'Fund Cover Sheets'!G576</f>
        <v>600594</v>
      </c>
      <c r="D73" s="2">
        <f>'Fund Cover Sheets'!G577</f>
        <v>271599</v>
      </c>
      <c r="E73" s="2">
        <f>'Fund Cover Sheets'!G578</f>
        <v>387792</v>
      </c>
      <c r="F73" s="2">
        <f>'Fund Cover Sheets'!G579</f>
        <v>75500</v>
      </c>
      <c r="G73" s="2">
        <v>0</v>
      </c>
      <c r="H73" s="261">
        <v>0</v>
      </c>
      <c r="I73" s="2">
        <v>0</v>
      </c>
      <c r="J73" s="2">
        <f>'Fund Cover Sheets'!G580</f>
        <v>0</v>
      </c>
      <c r="K73" s="2">
        <v>0</v>
      </c>
      <c r="L73" s="2">
        <f>SUM(C73:K73)</f>
        <v>1335485</v>
      </c>
    </row>
    <row r="74" spans="1:12" ht="24" customHeight="1">
      <c r="A74" s="52">
        <v>-84</v>
      </c>
      <c r="B74" s="1" t="s">
        <v>623</v>
      </c>
      <c r="C74" s="2">
        <v>0</v>
      </c>
      <c r="D74" s="2">
        <v>0</v>
      </c>
      <c r="E74" s="2">
        <f>'Fund Cover Sheets'!G619</f>
        <v>0</v>
      </c>
      <c r="F74" s="2">
        <f>'Fund Cover Sheets'!G620</f>
        <v>43000</v>
      </c>
      <c r="G74" s="2">
        <f>'Fund Cover Sheets'!G621</f>
        <v>85000</v>
      </c>
      <c r="H74" s="261">
        <v>0</v>
      </c>
      <c r="I74" s="2">
        <v>0</v>
      </c>
      <c r="J74" s="2">
        <v>0</v>
      </c>
      <c r="K74" s="2">
        <v>0</v>
      </c>
      <c r="L74" s="2">
        <f>SUM(C74:K74)</f>
        <v>128000</v>
      </c>
    </row>
    <row r="75" spans="1:12">
      <c r="C75" s="2"/>
      <c r="D75" s="2"/>
      <c r="E75" s="2"/>
      <c r="F75" s="2"/>
      <c r="G75" s="2"/>
      <c r="H75" s="261"/>
      <c r="I75" s="2"/>
      <c r="J75" s="2"/>
      <c r="K75" s="2"/>
      <c r="L75" s="2"/>
    </row>
    <row r="76" spans="1:12" ht="24" customHeight="1" thickBot="1">
      <c r="A76" s="6"/>
      <c r="B76" s="47" t="s">
        <v>668</v>
      </c>
      <c r="C76" s="303">
        <f t="shared" ref="C76:I76" si="3">SUM(C49:C75)</f>
        <v>11523982</v>
      </c>
      <c r="D76" s="303">
        <f t="shared" si="3"/>
        <v>6142290</v>
      </c>
      <c r="E76" s="303">
        <f t="shared" si="3"/>
        <v>13338565</v>
      </c>
      <c r="F76" s="303">
        <f t="shared" si="3"/>
        <v>2473971</v>
      </c>
      <c r="G76" s="303">
        <f t="shared" si="3"/>
        <v>145941411</v>
      </c>
      <c r="H76" s="303">
        <f t="shared" si="3"/>
        <v>0</v>
      </c>
      <c r="I76" s="303">
        <f t="shared" si="3"/>
        <v>37500</v>
      </c>
      <c r="J76" s="303">
        <f>SUM(J49:J75)</f>
        <v>8409279</v>
      </c>
      <c r="K76" s="303">
        <f>SUM(K49:K75)</f>
        <v>7759823</v>
      </c>
      <c r="L76" s="303">
        <f>SUM(L49:L75)</f>
        <v>195626821</v>
      </c>
    </row>
    <row r="77" spans="1:12" ht="15.75" thickTop="1">
      <c r="C77" s="48"/>
      <c r="D77" s="48"/>
      <c r="E77" s="48"/>
      <c r="F77" s="48"/>
      <c r="G77" s="48"/>
      <c r="H77" s="261"/>
      <c r="I77" s="48"/>
    </row>
    <row r="78" spans="1:12">
      <c r="C78" s="48"/>
      <c r="D78" s="48"/>
      <c r="E78" s="48"/>
      <c r="F78" s="48"/>
      <c r="G78" s="48"/>
      <c r="H78" s="261"/>
      <c r="I78" s="48"/>
    </row>
    <row r="79" spans="1:12">
      <c r="C79" s="48"/>
      <c r="D79" s="48"/>
      <c r="E79" s="48"/>
      <c r="F79" s="48"/>
      <c r="G79" s="48"/>
      <c r="H79" s="261"/>
      <c r="I79" s="48"/>
    </row>
    <row r="80" spans="1:12">
      <c r="C80" s="48"/>
      <c r="D80" s="48"/>
      <c r="E80" s="48"/>
      <c r="F80" s="48"/>
      <c r="G80" s="48"/>
      <c r="H80" s="2"/>
      <c r="I80" s="48"/>
    </row>
    <row r="81" spans="3:9">
      <c r="C81" s="48"/>
      <c r="D81" s="48"/>
      <c r="E81" s="48"/>
      <c r="F81" s="48"/>
      <c r="G81" s="48"/>
      <c r="H81" s="2"/>
      <c r="I81" s="48"/>
    </row>
    <row r="82" spans="3:9">
      <c r="C82" s="48"/>
      <c r="D82" s="48"/>
      <c r="E82" s="48"/>
      <c r="F82" s="48"/>
      <c r="G82" s="48"/>
      <c r="H82" s="2"/>
      <c r="I82" s="48"/>
    </row>
    <row r="83" spans="3:9">
      <c r="C83" s="48"/>
      <c r="D83" s="48"/>
      <c r="E83" s="48"/>
      <c r="F83" s="48"/>
      <c r="G83" s="48"/>
      <c r="H83" s="2"/>
      <c r="I83" s="48"/>
    </row>
    <row r="84" spans="3:9">
      <c r="C84" s="48"/>
      <c r="D84" s="48"/>
      <c r="E84" s="48"/>
      <c r="F84" s="48"/>
      <c r="G84" s="48"/>
      <c r="H84" s="2"/>
      <c r="I84" s="48"/>
    </row>
    <row r="85" spans="3:9">
      <c r="C85" s="48"/>
      <c r="D85" s="48"/>
      <c r="E85" s="48"/>
      <c r="F85" s="48"/>
      <c r="G85" s="48"/>
      <c r="H85" s="2"/>
      <c r="I85" s="48"/>
    </row>
    <row r="86" spans="3:9">
      <c r="C86" s="48"/>
      <c r="D86" s="48"/>
      <c r="E86" s="48"/>
      <c r="F86" s="48"/>
      <c r="G86" s="48"/>
      <c r="H86" s="2"/>
      <c r="I86" s="48"/>
    </row>
    <row r="87" spans="3:9">
      <c r="C87" s="48"/>
      <c r="D87" s="48"/>
      <c r="E87" s="48"/>
      <c r="F87" s="48"/>
      <c r="G87" s="48"/>
      <c r="H87" s="2"/>
      <c r="I87" s="48"/>
    </row>
    <row r="88" spans="3:9">
      <c r="C88" s="48"/>
      <c r="D88" s="48"/>
      <c r="E88" s="48"/>
      <c r="F88" s="48"/>
      <c r="G88" s="48"/>
      <c r="H88" s="48"/>
      <c r="I88" s="48"/>
    </row>
    <row r="89" spans="3:9">
      <c r="C89" s="48"/>
      <c r="D89" s="48"/>
      <c r="E89" s="48"/>
      <c r="F89" s="48"/>
      <c r="G89" s="48"/>
      <c r="H89" s="48"/>
      <c r="I89" s="48"/>
    </row>
    <row r="90" spans="3:9">
      <c r="C90" s="48"/>
      <c r="D90" s="48"/>
      <c r="E90" s="48"/>
      <c r="F90" s="48"/>
      <c r="G90" s="48"/>
      <c r="H90" s="48"/>
      <c r="I90" s="48"/>
    </row>
    <row r="91" spans="3:9">
      <c r="C91" s="48"/>
      <c r="D91" s="48"/>
      <c r="E91" s="48"/>
      <c r="F91" s="48"/>
      <c r="G91" s="48"/>
      <c r="H91" s="48"/>
      <c r="I91" s="48"/>
    </row>
    <row r="92" spans="3:9">
      <c r="C92" s="48"/>
      <c r="D92" s="48"/>
      <c r="E92" s="48"/>
      <c r="F92" s="48"/>
      <c r="G92" s="48"/>
      <c r="H92" s="48"/>
      <c r="I92" s="48"/>
    </row>
    <row r="93" spans="3:9">
      <c r="C93" s="48"/>
      <c r="D93" s="48"/>
      <c r="E93" s="48"/>
      <c r="F93" s="48"/>
      <c r="G93" s="48"/>
      <c r="H93" s="48"/>
      <c r="I93" s="48"/>
    </row>
    <row r="94" spans="3:9">
      <c r="C94" s="48"/>
      <c r="D94" s="48"/>
      <c r="E94" s="48"/>
      <c r="F94" s="48"/>
      <c r="G94" s="48"/>
      <c r="H94" s="48"/>
      <c r="I94" s="48"/>
    </row>
    <row r="95" spans="3:9">
      <c r="C95" s="48"/>
      <c r="D95" s="48"/>
      <c r="E95" s="48"/>
      <c r="F95" s="48"/>
      <c r="G95" s="48"/>
      <c r="H95" s="48"/>
      <c r="I95" s="48"/>
    </row>
    <row r="96" spans="3:9">
      <c r="C96" s="48"/>
      <c r="D96" s="48"/>
      <c r="E96" s="48"/>
      <c r="F96" s="48"/>
      <c r="G96" s="48"/>
      <c r="H96" s="48"/>
      <c r="I96" s="48"/>
    </row>
    <row r="97" spans="3:9">
      <c r="C97" s="48"/>
      <c r="D97" s="48"/>
      <c r="E97" s="48"/>
      <c r="F97" s="48"/>
      <c r="G97" s="48"/>
      <c r="H97" s="48"/>
      <c r="I97" s="48"/>
    </row>
    <row r="98" spans="3:9">
      <c r="C98" s="48"/>
      <c r="D98" s="48"/>
      <c r="E98" s="48"/>
      <c r="F98" s="48"/>
      <c r="G98" s="48"/>
      <c r="H98" s="48"/>
      <c r="I98" s="48"/>
    </row>
    <row r="99" spans="3:9">
      <c r="C99" s="48"/>
      <c r="D99" s="48"/>
      <c r="E99" s="48"/>
      <c r="F99" s="48"/>
      <c r="G99" s="48"/>
      <c r="H99" s="48"/>
      <c r="I99" s="48"/>
    </row>
    <row r="100" spans="3:9">
      <c r="C100" s="48"/>
      <c r="D100" s="48"/>
      <c r="E100" s="48"/>
      <c r="F100" s="48"/>
      <c r="G100" s="48"/>
      <c r="H100" s="48"/>
      <c r="I100" s="48"/>
    </row>
    <row r="101" spans="3:9">
      <c r="C101" s="48"/>
      <c r="D101" s="48"/>
      <c r="E101" s="48"/>
      <c r="F101" s="48"/>
      <c r="G101" s="48"/>
      <c r="H101" s="48"/>
      <c r="I101" s="48"/>
    </row>
    <row r="102" spans="3:9">
      <c r="C102" s="48"/>
      <c r="D102" s="48"/>
      <c r="E102" s="48"/>
      <c r="F102" s="48"/>
      <c r="G102" s="48"/>
      <c r="H102" s="48"/>
      <c r="I102" s="48"/>
    </row>
    <row r="103" spans="3:9">
      <c r="C103" s="48"/>
      <c r="D103" s="48"/>
      <c r="E103" s="48"/>
      <c r="F103" s="48"/>
      <c r="G103" s="48"/>
      <c r="H103" s="48"/>
      <c r="I103" s="48"/>
    </row>
    <row r="104" spans="3:9">
      <c r="C104" s="48"/>
      <c r="D104" s="48"/>
      <c r="E104" s="48"/>
      <c r="F104" s="48"/>
      <c r="G104" s="48"/>
      <c r="H104" s="48"/>
      <c r="I104" s="48"/>
    </row>
    <row r="105" spans="3:9">
      <c r="C105" s="48"/>
      <c r="D105" s="48"/>
      <c r="E105" s="48"/>
      <c r="F105" s="48"/>
      <c r="G105" s="48"/>
      <c r="H105" s="48"/>
      <c r="I105" s="48"/>
    </row>
    <row r="106" spans="3:9">
      <c r="C106" s="48"/>
      <c r="D106" s="48"/>
      <c r="E106" s="48"/>
      <c r="F106" s="48"/>
      <c r="G106" s="48"/>
      <c r="H106" s="48"/>
      <c r="I106" s="48"/>
    </row>
    <row r="107" spans="3:9">
      <c r="C107" s="48"/>
      <c r="D107" s="48"/>
      <c r="E107" s="48"/>
      <c r="F107" s="48"/>
      <c r="G107" s="48"/>
      <c r="H107" s="48"/>
      <c r="I107" s="48"/>
    </row>
    <row r="108" spans="3:9">
      <c r="C108" s="48"/>
      <c r="D108" s="48"/>
      <c r="E108" s="48"/>
      <c r="F108" s="48"/>
      <c r="G108" s="48"/>
      <c r="H108" s="48"/>
      <c r="I108" s="48"/>
    </row>
    <row r="109" spans="3:9">
      <c r="C109" s="48"/>
      <c r="D109" s="48"/>
      <c r="E109" s="48"/>
      <c r="F109" s="48"/>
      <c r="G109" s="48"/>
      <c r="H109" s="48"/>
      <c r="I109" s="48"/>
    </row>
    <row r="110" spans="3:9">
      <c r="C110" s="48"/>
      <c r="D110" s="48"/>
      <c r="E110" s="48"/>
      <c r="F110" s="48"/>
      <c r="G110" s="48"/>
      <c r="H110" s="48"/>
      <c r="I110" s="48"/>
    </row>
    <row r="409" spans="14:14">
      <c r="N409" s="1" t="s">
        <v>1024</v>
      </c>
    </row>
  </sheetData>
  <mergeCells count="6">
    <mergeCell ref="A40:L40"/>
    <mergeCell ref="A41:L41"/>
    <mergeCell ref="A42:L42"/>
    <mergeCell ref="A1:L1"/>
    <mergeCell ref="A2:L2"/>
    <mergeCell ref="A3:L3"/>
  </mergeCells>
  <printOptions horizontalCentered="1"/>
  <pageMargins left="0" right="0" top="0.25" bottom="0.25" header="0" footer="0"/>
  <pageSetup scale="74" orientation="landscape" r:id="rId1"/>
  <rowBreaks count="1" manualBreakCount="1">
    <brk id="39"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406"/>
  <sheetViews>
    <sheetView zoomScale="75" zoomScaleNormal="75" workbookViewId="0">
      <selection activeCell="G6" sqref="G6"/>
    </sheetView>
  </sheetViews>
  <sheetFormatPr defaultColWidth="10.42578125" defaultRowHeight="15"/>
  <cols>
    <col min="1" max="1" width="5.85546875" style="9" customWidth="1"/>
    <col min="2" max="2" width="25.7109375" style="9" customWidth="1"/>
    <col min="3" max="4" width="14.7109375" style="9" customWidth="1"/>
    <col min="5" max="11" width="14.7109375" style="61" customWidth="1"/>
    <col min="12" max="13" width="10.42578125" style="61"/>
    <col min="14" max="14" width="29" style="61" customWidth="1"/>
    <col min="15" max="16384" width="10.42578125" style="61"/>
  </cols>
  <sheetData>
    <row r="1" spans="1:16" ht="24" customHeight="1">
      <c r="A1" s="490" t="s">
        <v>610</v>
      </c>
      <c r="B1" s="490"/>
      <c r="C1" s="490"/>
      <c r="D1" s="490"/>
      <c r="E1" s="490"/>
      <c r="F1" s="490"/>
      <c r="G1" s="490"/>
      <c r="H1" s="490"/>
      <c r="I1" s="490"/>
      <c r="J1" s="490"/>
      <c r="K1" s="490"/>
      <c r="M1" s="74"/>
      <c r="N1" s="73"/>
      <c r="O1" s="73"/>
    </row>
    <row r="2" spans="1:16" ht="24" customHeight="1">
      <c r="A2" s="491" t="s">
        <v>660</v>
      </c>
      <c r="B2" s="491"/>
      <c r="C2" s="491"/>
      <c r="D2" s="491"/>
      <c r="E2" s="491"/>
      <c r="F2" s="491"/>
      <c r="G2" s="491"/>
      <c r="H2" s="491"/>
      <c r="I2" s="491"/>
      <c r="J2" s="491"/>
      <c r="K2" s="491"/>
      <c r="L2" s="62"/>
      <c r="M2" s="62"/>
      <c r="N2" s="62"/>
      <c r="O2" s="62"/>
      <c r="P2" s="62"/>
    </row>
    <row r="3" spans="1:16" ht="24" customHeight="1">
      <c r="A3" s="490" t="s">
        <v>1402</v>
      </c>
      <c r="B3" s="490"/>
      <c r="C3" s="490"/>
      <c r="D3" s="490"/>
      <c r="E3" s="490"/>
      <c r="F3" s="490"/>
      <c r="G3" s="490"/>
      <c r="H3" s="490"/>
      <c r="I3" s="490"/>
      <c r="J3" s="490"/>
      <c r="K3" s="490"/>
    </row>
    <row r="4" spans="1:16" ht="15" customHeight="1">
      <c r="A4" s="63"/>
      <c r="B4" s="63"/>
      <c r="C4" s="63"/>
      <c r="D4" s="63"/>
      <c r="E4" s="63"/>
      <c r="F4" s="63"/>
      <c r="G4" s="63"/>
      <c r="H4" s="63"/>
    </row>
    <row r="5" spans="1:16" ht="15" customHeight="1">
      <c r="B5" s="10"/>
      <c r="C5" s="43"/>
      <c r="D5" s="1"/>
      <c r="E5" s="427" t="str">
        <f>'Budget Detail FY 2023-30'!$O$2</f>
        <v>FY 2025</v>
      </c>
      <c r="F5" s="1"/>
      <c r="G5" s="427" t="str">
        <f>'Budget Detail FY 2023-30'!$Q$2</f>
        <v>FY 2026</v>
      </c>
      <c r="H5" s="1"/>
      <c r="I5" s="1"/>
      <c r="J5" s="1"/>
      <c r="K5" s="1"/>
    </row>
    <row r="6" spans="1:16" ht="15" customHeight="1">
      <c r="C6" s="427" t="str">
        <f>'Budget Detail FY 2023-30'!$M$2</f>
        <v>FY 2023</v>
      </c>
      <c r="D6" s="427" t="str">
        <f>'Budget Detail FY 2023-30'!$N$2</f>
        <v>FY 2024</v>
      </c>
      <c r="E6" s="43" t="s">
        <v>556</v>
      </c>
      <c r="F6" s="427" t="str">
        <f>'Budget Detail FY 2023-30'!$P$2</f>
        <v>FY 2025</v>
      </c>
      <c r="G6" s="43" t="s">
        <v>556</v>
      </c>
      <c r="H6" s="427" t="str">
        <f>'Budget Detail FY 2023-30'!$R$2</f>
        <v>FY 2027</v>
      </c>
      <c r="I6" s="427" t="str">
        <f>'Budget Detail FY 2023-30'!$S$2</f>
        <v>FY 2028</v>
      </c>
      <c r="J6" s="427" t="str">
        <f>'Budget Detail FY 2023-30'!$T$2</f>
        <v>FY 2029</v>
      </c>
      <c r="K6" s="427" t="str">
        <f>'Budget Detail FY 2023-30'!$U$2</f>
        <v>FY 2030</v>
      </c>
    </row>
    <row r="7" spans="1:16" ht="15" customHeight="1" thickBot="1">
      <c r="B7" s="25" t="s">
        <v>611</v>
      </c>
      <c r="C7" s="45" t="s">
        <v>1</v>
      </c>
      <c r="D7" s="45" t="s">
        <v>1</v>
      </c>
      <c r="E7" s="45" t="s">
        <v>526</v>
      </c>
      <c r="F7" s="45" t="s">
        <v>19</v>
      </c>
      <c r="G7" s="45" t="s">
        <v>526</v>
      </c>
      <c r="H7" s="45" t="s">
        <v>19</v>
      </c>
      <c r="I7" s="45" t="s">
        <v>19</v>
      </c>
      <c r="J7" s="45" t="s">
        <v>19</v>
      </c>
      <c r="K7" s="45" t="s">
        <v>19</v>
      </c>
    </row>
    <row r="8" spans="1:16" ht="15" customHeight="1">
      <c r="B8" s="10"/>
      <c r="C8" s="43"/>
      <c r="D8" s="43"/>
      <c r="E8" s="43"/>
      <c r="F8" s="43"/>
      <c r="G8" s="43"/>
      <c r="H8" s="43"/>
      <c r="I8" s="43"/>
      <c r="J8" s="43"/>
      <c r="K8" s="43"/>
    </row>
    <row r="9" spans="1:16" ht="24" customHeight="1">
      <c r="A9" s="123" t="s">
        <v>1221</v>
      </c>
      <c r="C9" s="49">
        <f>'Fund Cover Sheets'!C35</f>
        <v>10996607</v>
      </c>
      <c r="D9" s="49">
        <f>'Fund Cover Sheets'!D35</f>
        <v>11317511</v>
      </c>
      <c r="E9" s="49">
        <f>'Fund Cover Sheets'!E35</f>
        <v>10996607</v>
      </c>
      <c r="F9" s="49">
        <f>'Fund Cover Sheets'!F35</f>
        <v>11317511</v>
      </c>
      <c r="G9" s="49">
        <f>'Fund Cover Sheets'!G35</f>
        <v>11317511</v>
      </c>
      <c r="H9" s="49">
        <f>'Fund Cover Sheets'!H35</f>
        <v>11317511</v>
      </c>
      <c r="I9" s="49">
        <f>'Fund Cover Sheets'!I35</f>
        <v>11317511</v>
      </c>
      <c r="J9" s="49">
        <f>'Fund Cover Sheets'!J35</f>
        <v>11317511</v>
      </c>
      <c r="K9" s="49">
        <f>'Fund Cover Sheets'!K35</f>
        <v>9991746</v>
      </c>
    </row>
    <row r="10" spans="1:16" ht="15" customHeight="1">
      <c r="A10" s="64"/>
      <c r="C10" s="2"/>
      <c r="D10" s="2"/>
      <c r="E10" s="2"/>
      <c r="F10" s="2"/>
      <c r="G10" s="2"/>
      <c r="H10" s="2"/>
      <c r="I10" s="15"/>
      <c r="J10" s="15"/>
      <c r="K10" s="15"/>
    </row>
    <row r="11" spans="1:16" ht="15" customHeight="1">
      <c r="A11" s="64"/>
      <c r="C11" s="2"/>
      <c r="D11" s="2"/>
      <c r="E11" s="2"/>
      <c r="F11" s="2"/>
      <c r="G11" s="2"/>
      <c r="H11" s="2"/>
      <c r="I11" s="15"/>
      <c r="J11" s="15"/>
      <c r="K11" s="15"/>
    </row>
    <row r="12" spans="1:16" ht="15" customHeight="1">
      <c r="A12" s="64"/>
      <c r="C12" s="2"/>
      <c r="D12" s="2"/>
      <c r="E12" s="2"/>
      <c r="F12" s="2"/>
      <c r="G12" s="2"/>
      <c r="H12" s="2"/>
      <c r="I12" s="15"/>
      <c r="J12" s="15"/>
      <c r="K12" s="15"/>
    </row>
    <row r="13" spans="1:16" ht="24" customHeight="1">
      <c r="A13" s="46" t="s">
        <v>613</v>
      </c>
      <c r="B13" s="1"/>
      <c r="C13" s="2"/>
      <c r="D13" s="2"/>
      <c r="E13" s="2"/>
      <c r="F13" s="2"/>
      <c r="G13" s="2"/>
      <c r="H13" s="2"/>
      <c r="I13" s="15"/>
      <c r="J13" s="15"/>
      <c r="K13" s="15"/>
    </row>
    <row r="14" spans="1:16" ht="24" customHeight="1">
      <c r="A14" s="52">
        <v>-15</v>
      </c>
      <c r="B14" s="1" t="s">
        <v>543</v>
      </c>
      <c r="C14" s="2">
        <f>'Fund Cover Sheets'!C141</f>
        <v>319840</v>
      </c>
      <c r="D14" s="2">
        <f>'Fund Cover Sheets'!D141</f>
        <v>350976</v>
      </c>
      <c r="E14" s="2">
        <f>'Fund Cover Sheets'!E141</f>
        <v>125921</v>
      </c>
      <c r="F14" s="2">
        <f>'Fund Cover Sheets'!F141</f>
        <v>354814</v>
      </c>
      <c r="G14" s="2">
        <f>'Fund Cover Sheets'!G141</f>
        <v>5644</v>
      </c>
      <c r="H14" s="2">
        <f>'Fund Cover Sheets'!H141</f>
        <v>0</v>
      </c>
      <c r="I14" s="2">
        <f>'Fund Cover Sheets'!I141</f>
        <v>0</v>
      </c>
      <c r="J14" s="2">
        <f>'Fund Cover Sheets'!J141</f>
        <v>0</v>
      </c>
      <c r="K14" s="2">
        <f>'Fund Cover Sheets'!K141</f>
        <v>0</v>
      </c>
    </row>
    <row r="15" spans="1:16" ht="24" customHeight="1">
      <c r="A15" s="52">
        <v>-79</v>
      </c>
      <c r="B15" s="1" t="s">
        <v>614</v>
      </c>
      <c r="C15" s="2">
        <f>'Fund Cover Sheets'!C539</f>
        <v>243804</v>
      </c>
      <c r="D15" s="2">
        <f>'Fund Cover Sheets'!D539</f>
        <v>496532</v>
      </c>
      <c r="E15" s="2">
        <f>'Fund Cover Sheets'!E539</f>
        <v>0</v>
      </c>
      <c r="F15" s="2">
        <f>'Fund Cover Sheets'!F539</f>
        <v>153598</v>
      </c>
      <c r="G15" s="2">
        <f>'Fund Cover Sheets'!G539</f>
        <v>-22924</v>
      </c>
      <c r="H15" s="2">
        <f>'Fund Cover Sheets'!H539</f>
        <v>-22924</v>
      </c>
      <c r="I15" s="2">
        <f>'Fund Cover Sheets'!I539</f>
        <v>-22924</v>
      </c>
      <c r="J15" s="2">
        <f>'Fund Cover Sheets'!J539</f>
        <v>-22924</v>
      </c>
      <c r="K15" s="2">
        <f>'Fund Cover Sheets'!K539</f>
        <v>-22924</v>
      </c>
    </row>
    <row r="16" spans="1:16" ht="24" customHeight="1">
      <c r="A16" s="52">
        <v>-72</v>
      </c>
      <c r="B16" s="1" t="s">
        <v>460</v>
      </c>
      <c r="C16" s="2">
        <f>'Fund Cover Sheets'!C494</f>
        <v>0</v>
      </c>
      <c r="D16" s="2">
        <f>'Fund Cover Sheets'!D494</f>
        <v>0</v>
      </c>
      <c r="E16" s="2">
        <f>'Fund Cover Sheets'!E494</f>
        <v>0</v>
      </c>
      <c r="F16" s="2">
        <f>'Fund Cover Sheets'!F494</f>
        <v>0</v>
      </c>
      <c r="G16" s="2">
        <f>'Fund Cover Sheets'!G494</f>
        <v>0</v>
      </c>
      <c r="H16" s="2">
        <f>'Fund Cover Sheets'!H494</f>
        <v>0</v>
      </c>
      <c r="I16" s="2">
        <f>'Fund Cover Sheets'!I494</f>
        <v>0</v>
      </c>
      <c r="J16" s="2">
        <f>'Fund Cover Sheets'!J494</f>
        <v>0</v>
      </c>
      <c r="K16" s="2">
        <f>'Fund Cover Sheets'!K494</f>
        <v>0</v>
      </c>
    </row>
    <row r="17" spans="1:11" ht="24" customHeight="1">
      <c r="A17" s="52">
        <v>-87</v>
      </c>
      <c r="B17" s="1" t="s">
        <v>395</v>
      </c>
      <c r="C17" s="2">
        <f>'Fund Cover Sheets'!C666</f>
        <v>-1175044</v>
      </c>
      <c r="D17" s="2">
        <f>'Fund Cover Sheets'!D666</f>
        <v>-1175727</v>
      </c>
      <c r="E17" s="2">
        <f>'Fund Cover Sheets'!E666</f>
        <v>-1168663</v>
      </c>
      <c r="F17" s="2">
        <f>'Fund Cover Sheets'!F666</f>
        <v>-1173158</v>
      </c>
      <c r="G17" s="2">
        <f>'Fund Cover Sheets'!G666</f>
        <v>-1303015</v>
      </c>
      <c r="H17" s="2">
        <f>'Fund Cover Sheets'!H666</f>
        <v>-1422165</v>
      </c>
      <c r="I17" s="2">
        <f>'Fund Cover Sheets'!I666</f>
        <v>-1536238</v>
      </c>
      <c r="J17" s="2">
        <f>'Fund Cover Sheets'!J666</f>
        <v>-1644458</v>
      </c>
      <c r="K17" s="2">
        <f>'Fund Cover Sheets'!K666</f>
        <v>0</v>
      </c>
    </row>
    <row r="18" spans="1:11" ht="24" customHeight="1">
      <c r="A18" s="52">
        <v>-88</v>
      </c>
      <c r="B18" s="1" t="s">
        <v>397</v>
      </c>
      <c r="C18" s="2">
        <f>'Fund Cover Sheets'!C704</f>
        <v>-1614928</v>
      </c>
      <c r="D18" s="2">
        <f>'Fund Cover Sheets'!D704</f>
        <v>-1570512</v>
      </c>
      <c r="E18" s="2">
        <f>'Fund Cover Sheets'!E704</f>
        <v>-2511902</v>
      </c>
      <c r="F18" s="2">
        <f>'Fund Cover Sheets'!F704</f>
        <v>-1316691</v>
      </c>
      <c r="G18" s="2">
        <f>'Fund Cover Sheets'!G704</f>
        <v>-1008841</v>
      </c>
      <c r="H18" s="2">
        <f>'Fund Cover Sheets'!H704</f>
        <v>-693820</v>
      </c>
      <c r="I18" s="2">
        <f>'Fund Cover Sheets'!I704</f>
        <v>-371156</v>
      </c>
      <c r="J18" s="2">
        <f>'Fund Cover Sheets'!J704</f>
        <v>-40671</v>
      </c>
      <c r="K18" s="2">
        <f>'Fund Cover Sheets'!K704</f>
        <v>297817</v>
      </c>
    </row>
    <row r="19" spans="1:11" ht="24" customHeight="1">
      <c r="A19" s="52">
        <v>-89</v>
      </c>
      <c r="B19" s="1" t="s">
        <v>951</v>
      </c>
      <c r="C19" s="2">
        <f>'Fund Cover Sheets'!C741</f>
        <v>87577</v>
      </c>
      <c r="D19" s="2">
        <f>'Fund Cover Sheets'!D741</f>
        <v>216129</v>
      </c>
      <c r="E19" s="2">
        <f>'Fund Cover Sheets'!E741</f>
        <v>351144</v>
      </c>
      <c r="F19" s="2">
        <f>'Fund Cover Sheets'!F741</f>
        <v>228177</v>
      </c>
      <c r="G19" s="2">
        <f>'Fund Cover Sheets'!G741</f>
        <v>338089</v>
      </c>
      <c r="H19" s="2">
        <f>'Fund Cover Sheets'!H741</f>
        <v>454553</v>
      </c>
      <c r="I19" s="2">
        <f>'Fund Cover Sheets'!I741</f>
        <v>577729</v>
      </c>
      <c r="J19" s="2">
        <f>'Fund Cover Sheets'!J741</f>
        <v>707780</v>
      </c>
      <c r="K19" s="2">
        <f>'Fund Cover Sheets'!K741</f>
        <v>844874</v>
      </c>
    </row>
    <row r="20" spans="1:11" ht="24" customHeight="1">
      <c r="A20" s="52">
        <v>-11</v>
      </c>
      <c r="B20" s="1" t="s">
        <v>615</v>
      </c>
      <c r="C20" s="2">
        <f>'Fund Cover Sheets'!C69</f>
        <v>37034</v>
      </c>
      <c r="D20" s="2">
        <f>'Fund Cover Sheets'!D69</f>
        <v>50777</v>
      </c>
      <c r="E20" s="2">
        <f>'Fund Cover Sheets'!E69</f>
        <v>10771</v>
      </c>
      <c r="F20" s="2">
        <f>'Fund Cover Sheets'!F69</f>
        <v>61167</v>
      </c>
      <c r="G20" s="2">
        <f>'Fund Cover Sheets'!G69</f>
        <v>19527</v>
      </c>
      <c r="H20" s="2">
        <f>'Fund Cover Sheets'!H69</f>
        <v>28159</v>
      </c>
      <c r="I20" s="2">
        <f>'Fund Cover Sheets'!I69</f>
        <v>36791</v>
      </c>
      <c r="J20" s="2">
        <f>'Fund Cover Sheets'!J69</f>
        <v>45423</v>
      </c>
      <c r="K20" s="2">
        <f>'Fund Cover Sheets'!K69</f>
        <v>51981</v>
      </c>
    </row>
    <row r="21" spans="1:11" ht="24" customHeight="1">
      <c r="A21" s="52">
        <v>-12</v>
      </c>
      <c r="B21" s="1" t="s">
        <v>616</v>
      </c>
      <c r="C21" s="2">
        <f>'Fund Cover Sheets'!C104</f>
        <v>11786</v>
      </c>
      <c r="D21" s="2">
        <f>'Fund Cover Sheets'!D104</f>
        <v>13131</v>
      </c>
      <c r="E21" s="2">
        <f>'Fund Cover Sheets'!E104</f>
        <v>9161</v>
      </c>
      <c r="F21" s="2">
        <f>'Fund Cover Sheets'!F104</f>
        <v>10517</v>
      </c>
      <c r="G21" s="2">
        <f>'Fund Cover Sheets'!G104</f>
        <v>-11123</v>
      </c>
      <c r="H21" s="2">
        <f>'Fund Cover Sheets'!H104</f>
        <v>-8491</v>
      </c>
      <c r="I21" s="2">
        <f>'Fund Cover Sheets'!I104</f>
        <v>-4859</v>
      </c>
      <c r="J21" s="2">
        <f>'Fund Cover Sheets'!J104</f>
        <v>-1227</v>
      </c>
      <c r="K21" s="2">
        <f>'Fund Cover Sheets'!K104</f>
        <v>331</v>
      </c>
    </row>
    <row r="22" spans="1:11">
      <c r="A22" s="1"/>
      <c r="B22" s="1"/>
      <c r="C22" s="2"/>
      <c r="D22" s="2"/>
      <c r="E22" s="2"/>
      <c r="F22" s="2"/>
      <c r="G22" s="2"/>
      <c r="H22" s="2"/>
      <c r="I22" s="2"/>
      <c r="J22" s="2"/>
      <c r="K22" s="2"/>
    </row>
    <row r="23" spans="1:11">
      <c r="A23" s="1"/>
      <c r="B23" s="1"/>
      <c r="C23" s="2"/>
      <c r="D23" s="2"/>
      <c r="E23" s="2"/>
      <c r="F23" s="2"/>
      <c r="G23" s="2"/>
      <c r="H23" s="2"/>
      <c r="I23" s="2"/>
      <c r="J23" s="2"/>
      <c r="K23" s="2"/>
    </row>
    <row r="24" spans="1:11">
      <c r="A24" s="1"/>
      <c r="B24" s="1"/>
      <c r="C24" s="2"/>
      <c r="D24" s="2"/>
      <c r="E24" s="2"/>
      <c r="F24" s="2"/>
      <c r="G24" s="2"/>
      <c r="H24" s="2"/>
      <c r="I24" s="2"/>
      <c r="J24" s="2"/>
      <c r="K24" s="2"/>
    </row>
    <row r="25" spans="1:11" ht="24" customHeight="1">
      <c r="A25" s="46" t="s">
        <v>1222</v>
      </c>
      <c r="B25" s="1"/>
      <c r="C25" s="2">
        <f>'Fund Cover Sheets'!C356</f>
        <v>0</v>
      </c>
      <c r="D25" s="2">
        <f>'Fund Cover Sheets'!D356</f>
        <v>0</v>
      </c>
      <c r="E25" s="2">
        <f>'Fund Cover Sheets'!E356</f>
        <v>0</v>
      </c>
      <c r="F25" s="2">
        <f>'Fund Cover Sheets'!F356</f>
        <v>0</v>
      </c>
      <c r="G25" s="2">
        <f>'Fund Cover Sheets'!G356</f>
        <v>0</v>
      </c>
      <c r="H25" s="2">
        <f>'Fund Cover Sheets'!H356</f>
        <v>0</v>
      </c>
      <c r="I25" s="2">
        <f>'Fund Cover Sheets'!I356</f>
        <v>0</v>
      </c>
      <c r="J25" s="2">
        <f>'Fund Cover Sheets'!J356</f>
        <v>0</v>
      </c>
      <c r="K25" s="2">
        <f>'Fund Cover Sheets'!K356</f>
        <v>0</v>
      </c>
    </row>
    <row r="26" spans="1:11">
      <c r="A26" s="46"/>
      <c r="B26" s="1"/>
      <c r="C26" s="2"/>
      <c r="D26" s="2"/>
      <c r="E26" s="2"/>
      <c r="F26" s="2"/>
      <c r="G26" s="2"/>
      <c r="H26" s="2"/>
      <c r="I26" s="2"/>
      <c r="J26" s="2"/>
      <c r="K26" s="2"/>
    </row>
    <row r="27" spans="1:11">
      <c r="A27" s="46"/>
      <c r="B27" s="1"/>
      <c r="C27" s="2"/>
      <c r="D27" s="2"/>
      <c r="E27" s="2"/>
      <c r="F27" s="2"/>
      <c r="G27" s="2"/>
      <c r="H27" s="2"/>
      <c r="I27" s="2"/>
      <c r="J27" s="2"/>
      <c r="K27" s="2"/>
    </row>
    <row r="28" spans="1:11">
      <c r="A28" s="1"/>
      <c r="B28" s="1"/>
      <c r="C28" s="2"/>
      <c r="D28" s="2"/>
      <c r="E28" s="2"/>
      <c r="F28" s="2"/>
      <c r="G28" s="2"/>
      <c r="H28" s="2"/>
      <c r="I28" s="2"/>
      <c r="J28" s="2"/>
      <c r="K28" s="2"/>
    </row>
    <row r="29" spans="1:11" ht="24" customHeight="1">
      <c r="A29" s="46" t="s">
        <v>618</v>
      </c>
      <c r="B29" s="1"/>
      <c r="C29" s="2"/>
      <c r="D29" s="2"/>
      <c r="E29" s="2"/>
      <c r="F29" s="2"/>
      <c r="G29" s="2"/>
      <c r="H29" s="2"/>
      <c r="I29" s="2"/>
      <c r="J29" s="2"/>
      <c r="K29" s="2"/>
    </row>
    <row r="30" spans="1:11" ht="24" customHeight="1">
      <c r="A30" s="52">
        <v>-25</v>
      </c>
      <c r="B30" s="1" t="s">
        <v>712</v>
      </c>
      <c r="C30" s="2">
        <f>'Fund Cover Sheets'!C319</f>
        <v>1432503</v>
      </c>
      <c r="D30" s="2">
        <f>'Fund Cover Sheets'!D319</f>
        <v>1581655</v>
      </c>
      <c r="E30" s="2">
        <f>'Fund Cover Sheets'!E319</f>
        <v>193275</v>
      </c>
      <c r="F30" s="2">
        <f>'Fund Cover Sheets'!F319</f>
        <v>645728</v>
      </c>
      <c r="G30" s="2">
        <f>'Fund Cover Sheets'!G319</f>
        <v>1692</v>
      </c>
      <c r="H30" s="2">
        <f>'Fund Cover Sheets'!H319</f>
        <v>0</v>
      </c>
      <c r="I30" s="2">
        <f>'Fund Cover Sheets'!I319</f>
        <v>0</v>
      </c>
      <c r="J30" s="2">
        <f>'Fund Cover Sheets'!J319</f>
        <v>0</v>
      </c>
      <c r="K30" s="2">
        <f>'Fund Cover Sheets'!K319</f>
        <v>0</v>
      </c>
    </row>
    <row r="31" spans="1:11" ht="24" customHeight="1">
      <c r="A31" s="52">
        <v>-23</v>
      </c>
      <c r="B31" s="1" t="s">
        <v>620</v>
      </c>
      <c r="C31" s="2">
        <f>'Fund Cover Sheets'!C188</f>
        <v>4785053</v>
      </c>
      <c r="D31" s="2">
        <f>'Fund Cover Sheets'!D188</f>
        <v>5788454</v>
      </c>
      <c r="E31" s="2">
        <f>'Fund Cover Sheets'!E188</f>
        <v>1164373</v>
      </c>
      <c r="F31" s="2">
        <f>'Fund Cover Sheets'!F188</f>
        <v>3453678</v>
      </c>
      <c r="G31" s="2">
        <f>'Fund Cover Sheets'!G188</f>
        <v>122687</v>
      </c>
      <c r="H31" s="2">
        <f>'Fund Cover Sheets'!H188</f>
        <v>3934305</v>
      </c>
      <c r="I31" s="2">
        <f>'Fund Cover Sheets'!I188</f>
        <v>525557</v>
      </c>
      <c r="J31" s="2">
        <f>'Fund Cover Sheets'!J188</f>
        <v>0</v>
      </c>
      <c r="K31" s="2">
        <f>'Fund Cover Sheets'!K188</f>
        <v>0</v>
      </c>
    </row>
    <row r="32" spans="1:11" ht="24" customHeight="1">
      <c r="A32" s="52">
        <v>-24</v>
      </c>
      <c r="B32" s="1" t="s">
        <v>1163</v>
      </c>
      <c r="C32" s="2">
        <f>'Fund Cover Sheets'!C236</f>
        <v>1865907</v>
      </c>
      <c r="D32" s="2">
        <f>'Fund Cover Sheets'!D236</f>
        <v>2405630</v>
      </c>
      <c r="E32" s="2">
        <f>'Fund Cover Sheets'!E236</f>
        <v>34272751</v>
      </c>
      <c r="F32" s="2">
        <f>'Fund Cover Sheets'!F236</f>
        <v>39640422</v>
      </c>
      <c r="G32" s="2">
        <f>'Fund Cover Sheets'!G236</f>
        <v>11544885</v>
      </c>
      <c r="H32" s="2">
        <f>'Fund Cover Sheets'!H236</f>
        <v>5353075</v>
      </c>
      <c r="I32" s="2">
        <f>'Fund Cover Sheets'!I236</f>
        <v>4808103</v>
      </c>
      <c r="J32" s="2">
        <f>'Fund Cover Sheets'!J236</f>
        <v>4873486</v>
      </c>
      <c r="K32" s="2">
        <f>'Fund Cover Sheets'!K236</f>
        <v>4883488</v>
      </c>
    </row>
    <row r="33" spans="1:11">
      <c r="A33" s="1"/>
      <c r="B33" s="1"/>
      <c r="C33" s="2"/>
      <c r="D33" s="2"/>
      <c r="E33" s="2"/>
      <c r="F33" s="2"/>
      <c r="G33" s="2"/>
      <c r="H33" s="2"/>
      <c r="I33" s="2"/>
      <c r="J33" s="2"/>
      <c r="K33" s="2"/>
    </row>
    <row r="34" spans="1:11">
      <c r="A34" s="1"/>
      <c r="B34" s="1"/>
      <c r="C34" s="2"/>
      <c r="D34" s="2"/>
      <c r="E34" s="2"/>
      <c r="F34" s="2"/>
      <c r="G34" s="2"/>
      <c r="H34" s="2"/>
      <c r="I34" s="2"/>
      <c r="J34" s="2"/>
      <c r="K34" s="2"/>
    </row>
    <row r="35" spans="1:11">
      <c r="A35" s="1"/>
      <c r="B35" s="1"/>
      <c r="C35" s="2"/>
      <c r="D35" s="2"/>
      <c r="E35" s="2"/>
      <c r="F35" s="2"/>
      <c r="G35" s="2"/>
      <c r="H35" s="2"/>
      <c r="I35" s="2"/>
      <c r="J35" s="2"/>
      <c r="K35" s="2"/>
    </row>
    <row r="36" spans="1:11" ht="24" customHeight="1">
      <c r="A36" s="46" t="s">
        <v>661</v>
      </c>
      <c r="B36" s="1"/>
      <c r="C36" s="2"/>
      <c r="D36" s="2"/>
      <c r="E36" s="2"/>
      <c r="F36" s="2"/>
      <c r="G36" s="2"/>
      <c r="H36" s="2"/>
      <c r="I36" s="2"/>
      <c r="J36" s="2"/>
      <c r="K36" s="2"/>
    </row>
    <row r="37" spans="1:11" ht="24" customHeight="1">
      <c r="A37" s="52">
        <v>-51</v>
      </c>
      <c r="B37" s="1" t="s">
        <v>458</v>
      </c>
      <c r="C37" s="2">
        <f>'Fund Cover Sheets'!C405</f>
        <v>3955973</v>
      </c>
      <c r="D37" s="2">
        <f>'Fund Cover Sheets'!D405</f>
        <v>6812139</v>
      </c>
      <c r="E37" s="2">
        <f>'Fund Cover Sheets'!E405</f>
        <v>17778651</v>
      </c>
      <c r="F37" s="2">
        <f>'Fund Cover Sheets'!F405</f>
        <v>9650303</v>
      </c>
      <c r="G37" s="2">
        <f>'Fund Cover Sheets'!G405</f>
        <v>3638939</v>
      </c>
      <c r="H37" s="2">
        <f>'Fund Cover Sheets'!H405</f>
        <v>2244199</v>
      </c>
      <c r="I37" s="2">
        <f>'Fund Cover Sheets'!I405</f>
        <v>6576581</v>
      </c>
      <c r="J37" s="2">
        <f>'Fund Cover Sheets'!J405</f>
        <v>7913363</v>
      </c>
      <c r="K37" s="2">
        <f>'Fund Cover Sheets'!K405</f>
        <v>12599458</v>
      </c>
    </row>
    <row r="38" spans="1:11" ht="24" customHeight="1">
      <c r="A38" s="52">
        <v>-52</v>
      </c>
      <c r="B38" s="1" t="s">
        <v>459</v>
      </c>
      <c r="C38" s="2">
        <f>'Fund Cover Sheets'!C454</f>
        <v>2517832</v>
      </c>
      <c r="D38" s="2">
        <f>'Fund Cover Sheets'!D454</f>
        <v>3778857</v>
      </c>
      <c r="E38" s="2">
        <f>'Fund Cover Sheets'!E454</f>
        <v>2811787</v>
      </c>
      <c r="F38" s="2">
        <f>'Fund Cover Sheets'!F454</f>
        <v>4840435</v>
      </c>
      <c r="G38" s="2">
        <f>'Fund Cover Sheets'!G454</f>
        <v>2064943</v>
      </c>
      <c r="H38" s="2">
        <f>'Fund Cover Sheets'!H454</f>
        <v>1291980</v>
      </c>
      <c r="I38" s="2">
        <f>'Fund Cover Sheets'!I454</f>
        <v>857466</v>
      </c>
      <c r="J38" s="2">
        <f>'Fund Cover Sheets'!J454</f>
        <v>431862</v>
      </c>
      <c r="K38" s="2">
        <f>'Fund Cover Sheets'!K454</f>
        <v>-105058</v>
      </c>
    </row>
    <row r="39" spans="1:11">
      <c r="A39" s="1"/>
      <c r="B39" s="1"/>
      <c r="C39" s="2"/>
      <c r="D39" s="2"/>
      <c r="E39" s="2"/>
      <c r="F39" s="2"/>
      <c r="G39" s="2"/>
      <c r="H39" s="2"/>
      <c r="I39" s="2"/>
      <c r="J39" s="2"/>
      <c r="K39" s="2"/>
    </row>
    <row r="40" spans="1:11">
      <c r="A40" s="1"/>
      <c r="B40" s="1"/>
      <c r="C40" s="2"/>
      <c r="D40" s="2"/>
      <c r="E40" s="2"/>
      <c r="F40" s="2"/>
      <c r="G40" s="2"/>
      <c r="H40" s="2"/>
      <c r="I40" s="2"/>
      <c r="J40" s="2"/>
      <c r="K40" s="2"/>
    </row>
    <row r="41" spans="1:11">
      <c r="A41" s="1"/>
      <c r="B41" s="1"/>
      <c r="C41" s="2"/>
      <c r="D41" s="2"/>
      <c r="E41" s="2"/>
      <c r="F41" s="2"/>
      <c r="G41" s="2"/>
      <c r="H41" s="2"/>
      <c r="I41" s="2"/>
      <c r="J41" s="2"/>
      <c r="K41" s="2"/>
    </row>
    <row r="42" spans="1:11" ht="24" customHeight="1">
      <c r="A42" s="46" t="s">
        <v>622</v>
      </c>
      <c r="B42" s="1"/>
      <c r="C42" s="2"/>
      <c r="D42" s="2"/>
      <c r="E42" s="2"/>
      <c r="F42" s="2"/>
      <c r="G42" s="2"/>
      <c r="H42" s="2"/>
      <c r="I42" s="2"/>
      <c r="J42" s="2"/>
      <c r="K42" s="2"/>
    </row>
    <row r="43" spans="1:11" ht="24" customHeight="1">
      <c r="A43" s="52">
        <v>-82</v>
      </c>
      <c r="B43" s="1" t="s">
        <v>452</v>
      </c>
      <c r="C43" s="2">
        <f>'Fund Cover Sheets'!C585</f>
        <v>793959</v>
      </c>
      <c r="D43" s="2">
        <f>'Fund Cover Sheets'!D585</f>
        <v>882883</v>
      </c>
      <c r="E43" s="2">
        <f>'Fund Cover Sheets'!E585</f>
        <v>835892</v>
      </c>
      <c r="F43" s="2">
        <f>'Fund Cover Sheets'!F585</f>
        <v>1023292</v>
      </c>
      <c r="G43" s="2">
        <f>'Fund Cover Sheets'!G585</f>
        <v>875578</v>
      </c>
      <c r="H43" s="2">
        <f>'Fund Cover Sheets'!H585</f>
        <v>838060</v>
      </c>
      <c r="I43" s="2">
        <f>'Fund Cover Sheets'!I585</f>
        <v>806053</v>
      </c>
      <c r="J43" s="2">
        <f>'Fund Cover Sheets'!J585</f>
        <v>775863</v>
      </c>
      <c r="K43" s="2">
        <f>'Fund Cover Sheets'!K585</f>
        <v>740128</v>
      </c>
    </row>
    <row r="44" spans="1:11" ht="24" customHeight="1">
      <c r="A44" s="52">
        <v>-84</v>
      </c>
      <c r="B44" s="1" t="s">
        <v>623</v>
      </c>
      <c r="C44" s="2">
        <f>'Fund Cover Sheets'!C626</f>
        <v>251559</v>
      </c>
      <c r="D44" s="2">
        <f>'Fund Cover Sheets'!D626</f>
        <v>333847</v>
      </c>
      <c r="E44" s="2">
        <f>'Fund Cover Sheets'!E626</f>
        <v>-161999</v>
      </c>
      <c r="F44" s="2">
        <f>'Fund Cover Sheets'!F626</f>
        <v>129347</v>
      </c>
      <c r="G44" s="2">
        <f>'Fund Cover Sheets'!G626</f>
        <v>52097</v>
      </c>
      <c r="H44" s="2">
        <f>'Fund Cover Sheets'!H626</f>
        <v>-63203</v>
      </c>
      <c r="I44" s="2">
        <f>'Fund Cover Sheets'!I626</f>
        <v>-241503</v>
      </c>
      <c r="J44" s="2">
        <f>'Fund Cover Sheets'!J626</f>
        <v>-368303</v>
      </c>
      <c r="K44" s="2">
        <f>'Fund Cover Sheets'!K626</f>
        <v>-437603</v>
      </c>
    </row>
    <row r="45" spans="1:11">
      <c r="A45" s="46"/>
      <c r="B45" s="1"/>
      <c r="C45" s="2"/>
      <c r="D45" s="2"/>
      <c r="E45" s="2"/>
      <c r="F45" s="2"/>
      <c r="G45" s="2"/>
      <c r="H45" s="2"/>
      <c r="I45" s="2"/>
      <c r="J45" s="2"/>
      <c r="K45" s="2"/>
    </row>
    <row r="46" spans="1:11">
      <c r="B46" s="1"/>
      <c r="C46" s="65"/>
      <c r="D46" s="65"/>
      <c r="E46" s="65"/>
      <c r="F46" s="65"/>
      <c r="G46" s="2"/>
      <c r="H46" s="2"/>
      <c r="I46" s="15"/>
      <c r="J46" s="15"/>
      <c r="K46" s="15"/>
    </row>
    <row r="47" spans="1:11" ht="24" customHeight="1" thickBot="1">
      <c r="B47" s="58" t="s">
        <v>659</v>
      </c>
      <c r="C47" s="304">
        <f>SUM(C9:C46)</f>
        <v>24509462</v>
      </c>
      <c r="D47" s="304">
        <f>SUM(D9:D46)</f>
        <v>31282282</v>
      </c>
      <c r="E47" s="304">
        <f t="shared" ref="E47:K47" si="0">SUM(E9:E46)</f>
        <v>64707769</v>
      </c>
      <c r="F47" s="304">
        <f t="shared" si="0"/>
        <v>69019140</v>
      </c>
      <c r="G47" s="304">
        <f t="shared" si="0"/>
        <v>27635689</v>
      </c>
      <c r="H47" s="304">
        <f t="shared" si="0"/>
        <v>23251239</v>
      </c>
      <c r="I47" s="304">
        <f t="shared" si="0"/>
        <v>23329111</v>
      </c>
      <c r="J47" s="304">
        <f t="shared" si="0"/>
        <v>23987705</v>
      </c>
      <c r="K47" s="304">
        <f t="shared" si="0"/>
        <v>28844238</v>
      </c>
    </row>
    <row r="48" spans="1:11" ht="15.75" thickTop="1">
      <c r="B48" s="1"/>
      <c r="C48" s="15"/>
      <c r="D48" s="15"/>
      <c r="E48" s="15"/>
      <c r="F48" s="15"/>
      <c r="G48" s="15"/>
      <c r="H48" s="15"/>
      <c r="I48" s="15"/>
      <c r="J48" s="15"/>
      <c r="K48" s="15"/>
    </row>
    <row r="49" spans="1:11">
      <c r="A49" s="66" t="s">
        <v>662</v>
      </c>
      <c r="B49" s="67" t="s">
        <v>722</v>
      </c>
      <c r="C49" s="15"/>
      <c r="D49" s="15"/>
      <c r="E49" s="15"/>
      <c r="F49" s="15"/>
      <c r="G49" s="15"/>
      <c r="H49" s="15"/>
      <c r="I49" s="15"/>
      <c r="J49" s="15"/>
      <c r="K49" s="15"/>
    </row>
    <row r="50" spans="1:11">
      <c r="B50" s="1"/>
      <c r="C50" s="15"/>
      <c r="D50" s="15"/>
      <c r="E50" s="15"/>
      <c r="F50" s="15"/>
      <c r="G50" s="15"/>
      <c r="H50" s="15"/>
      <c r="I50" s="15"/>
      <c r="J50" s="15"/>
      <c r="K50" s="15"/>
    </row>
    <row r="51" spans="1:11">
      <c r="B51" s="1"/>
      <c r="C51" s="15"/>
      <c r="D51" s="15"/>
      <c r="E51" s="15"/>
      <c r="F51" s="15"/>
      <c r="G51" s="15"/>
      <c r="H51" s="15"/>
      <c r="I51" s="15"/>
      <c r="J51" s="15"/>
      <c r="K51" s="15"/>
    </row>
    <row r="52" spans="1:11">
      <c r="B52" s="1"/>
      <c r="C52" s="15"/>
      <c r="D52" s="15"/>
      <c r="E52" s="15"/>
      <c r="F52" s="15"/>
      <c r="G52" s="15"/>
      <c r="H52" s="15"/>
      <c r="I52" s="15"/>
      <c r="J52" s="15"/>
      <c r="K52" s="15"/>
    </row>
    <row r="53" spans="1:11">
      <c r="B53" s="1"/>
      <c r="C53" s="15"/>
      <c r="D53" s="15"/>
      <c r="E53" s="15"/>
      <c r="F53" s="15"/>
      <c r="G53" s="15"/>
      <c r="H53" s="15"/>
      <c r="I53" s="15"/>
      <c r="J53" s="15"/>
      <c r="K53" s="15"/>
    </row>
    <row r="54" spans="1:11">
      <c r="C54" s="15"/>
      <c r="D54" s="15"/>
      <c r="E54" s="15"/>
      <c r="F54" s="15"/>
      <c r="G54" s="15"/>
      <c r="H54" s="15"/>
      <c r="I54" s="15"/>
      <c r="J54" s="15"/>
      <c r="K54" s="15"/>
    </row>
    <row r="55" spans="1:11">
      <c r="C55" s="15"/>
      <c r="D55" s="15"/>
      <c r="E55" s="15"/>
      <c r="F55" s="15"/>
      <c r="G55" s="15"/>
      <c r="H55" s="15"/>
      <c r="I55" s="15"/>
      <c r="J55" s="15"/>
      <c r="K55" s="15"/>
    </row>
    <row r="56" spans="1:11">
      <c r="C56" s="15"/>
      <c r="D56" s="15"/>
      <c r="E56" s="15"/>
      <c r="F56" s="15"/>
      <c r="G56" s="15"/>
      <c r="H56" s="15"/>
      <c r="I56" s="15"/>
      <c r="J56" s="15"/>
      <c r="K56" s="15"/>
    </row>
    <row r="57" spans="1:11">
      <c r="C57" s="15"/>
      <c r="D57" s="15"/>
      <c r="E57" s="15"/>
      <c r="F57" s="15"/>
      <c r="G57" s="15"/>
      <c r="H57" s="15"/>
      <c r="I57" s="15"/>
      <c r="J57" s="15"/>
      <c r="K57" s="15"/>
    </row>
    <row r="58" spans="1:11">
      <c r="C58" s="15"/>
      <c r="D58" s="15"/>
      <c r="E58" s="15"/>
      <c r="F58" s="15"/>
      <c r="G58" s="15"/>
      <c r="H58" s="15"/>
      <c r="I58" s="15"/>
      <c r="J58" s="15"/>
      <c r="K58" s="15"/>
    </row>
    <row r="59" spans="1:11">
      <c r="C59" s="15"/>
      <c r="D59" s="15"/>
      <c r="E59" s="15"/>
      <c r="F59" s="15"/>
      <c r="G59" s="15"/>
      <c r="H59" s="15"/>
      <c r="I59" s="15"/>
      <c r="J59" s="15"/>
      <c r="K59" s="15"/>
    </row>
    <row r="60" spans="1:11">
      <c r="C60" s="15"/>
      <c r="D60" s="15"/>
      <c r="E60" s="15"/>
      <c r="F60" s="15"/>
      <c r="G60" s="15"/>
      <c r="H60" s="15"/>
      <c r="I60" s="15"/>
      <c r="J60" s="15"/>
      <c r="K60" s="15"/>
    </row>
    <row r="61" spans="1:11">
      <c r="C61" s="15"/>
      <c r="D61" s="15"/>
      <c r="E61" s="15"/>
      <c r="F61" s="15"/>
      <c r="G61" s="15"/>
      <c r="H61" s="15"/>
      <c r="I61" s="15"/>
      <c r="J61" s="15"/>
      <c r="K61" s="15"/>
    </row>
    <row r="62" spans="1:11">
      <c r="A62" s="61"/>
      <c r="B62" s="61"/>
      <c r="C62" s="15"/>
      <c r="D62" s="15"/>
      <c r="E62" s="15"/>
      <c r="F62" s="15"/>
      <c r="G62" s="15"/>
      <c r="H62" s="15"/>
      <c r="I62" s="15"/>
      <c r="J62" s="15"/>
      <c r="K62" s="15"/>
    </row>
    <row r="63" spans="1:11">
      <c r="A63" s="61"/>
      <c r="B63" s="61"/>
      <c r="C63" s="15"/>
      <c r="D63" s="15"/>
      <c r="E63" s="15"/>
      <c r="F63" s="15"/>
      <c r="G63" s="15"/>
      <c r="H63" s="15"/>
      <c r="I63" s="15"/>
      <c r="J63" s="15"/>
      <c r="K63" s="15"/>
    </row>
    <row r="64" spans="1:11">
      <c r="A64" s="61"/>
      <c r="B64" s="61"/>
      <c r="C64" s="15"/>
      <c r="D64" s="15"/>
      <c r="E64" s="15"/>
      <c r="F64" s="15"/>
      <c r="G64" s="15"/>
      <c r="H64" s="15"/>
      <c r="I64" s="15"/>
      <c r="J64" s="15"/>
      <c r="K64" s="15"/>
    </row>
    <row r="65" spans="1:11">
      <c r="A65" s="61"/>
      <c r="B65" s="61"/>
      <c r="C65" s="15"/>
      <c r="D65" s="15"/>
      <c r="E65" s="15"/>
      <c r="F65" s="15"/>
      <c r="G65" s="15"/>
      <c r="H65" s="15"/>
      <c r="I65" s="15"/>
      <c r="J65" s="15"/>
      <c r="K65" s="15"/>
    </row>
    <row r="66" spans="1:11">
      <c r="A66" s="61"/>
      <c r="B66" s="61"/>
      <c r="C66" s="15"/>
      <c r="D66" s="15"/>
      <c r="E66" s="15"/>
      <c r="F66" s="15"/>
      <c r="G66" s="15"/>
      <c r="H66" s="15"/>
      <c r="I66" s="15"/>
      <c r="J66" s="15"/>
      <c r="K66" s="15"/>
    </row>
    <row r="67" spans="1:11">
      <c r="A67" s="61"/>
      <c r="B67" s="61"/>
      <c r="C67" s="15"/>
      <c r="D67" s="15"/>
      <c r="E67" s="15"/>
      <c r="F67" s="15"/>
      <c r="G67" s="15"/>
      <c r="H67" s="15"/>
      <c r="I67" s="15"/>
      <c r="J67" s="15"/>
      <c r="K67" s="15"/>
    </row>
    <row r="68" spans="1:11">
      <c r="A68" s="61"/>
      <c r="B68" s="61"/>
      <c r="C68" s="15"/>
      <c r="D68" s="15"/>
      <c r="E68" s="15"/>
      <c r="F68" s="15"/>
      <c r="G68" s="15"/>
      <c r="H68" s="15"/>
      <c r="I68" s="15"/>
      <c r="J68" s="15"/>
      <c r="K68" s="15"/>
    </row>
    <row r="69" spans="1:11">
      <c r="A69" s="61"/>
      <c r="B69" s="61"/>
      <c r="C69" s="15"/>
      <c r="D69" s="15"/>
      <c r="E69" s="15"/>
      <c r="F69" s="15"/>
      <c r="G69" s="15"/>
      <c r="H69" s="15"/>
      <c r="I69" s="15"/>
      <c r="J69" s="15"/>
      <c r="K69" s="15"/>
    </row>
    <row r="70" spans="1:11">
      <c r="A70" s="61"/>
      <c r="B70" s="61"/>
      <c r="C70" s="15"/>
      <c r="D70" s="15"/>
      <c r="E70" s="15"/>
      <c r="F70" s="15"/>
      <c r="G70" s="15"/>
      <c r="H70" s="15"/>
      <c r="I70" s="15"/>
      <c r="J70" s="15"/>
      <c r="K70" s="15"/>
    </row>
    <row r="71" spans="1:11">
      <c r="A71" s="61"/>
      <c r="B71" s="61"/>
      <c r="C71" s="15"/>
      <c r="D71" s="15"/>
      <c r="E71" s="15"/>
      <c r="F71" s="15"/>
      <c r="G71" s="15"/>
      <c r="H71" s="15"/>
      <c r="I71" s="15"/>
      <c r="J71" s="15"/>
      <c r="K71" s="15"/>
    </row>
    <row r="72" spans="1:11">
      <c r="A72" s="61"/>
      <c r="B72" s="61"/>
      <c r="C72" s="15"/>
      <c r="D72" s="15"/>
      <c r="E72" s="15"/>
      <c r="F72" s="15"/>
      <c r="G72" s="15"/>
      <c r="H72" s="15"/>
      <c r="I72" s="15"/>
      <c r="J72" s="15"/>
      <c r="K72" s="15"/>
    </row>
    <row r="73" spans="1:11">
      <c r="A73" s="61"/>
      <c r="B73" s="61"/>
      <c r="C73" s="15"/>
      <c r="D73" s="15"/>
      <c r="E73" s="15"/>
      <c r="F73" s="15"/>
      <c r="G73" s="15"/>
      <c r="H73" s="15"/>
      <c r="I73" s="15"/>
      <c r="J73" s="15"/>
      <c r="K73" s="15"/>
    </row>
    <row r="74" spans="1:11">
      <c r="A74" s="61"/>
      <c r="B74" s="61"/>
      <c r="E74" s="9"/>
      <c r="F74" s="9"/>
      <c r="G74" s="9"/>
      <c r="H74" s="9"/>
      <c r="I74" s="9"/>
      <c r="J74" s="9"/>
      <c r="K74" s="9"/>
    </row>
    <row r="75" spans="1:11">
      <c r="A75" s="61"/>
      <c r="B75" s="61"/>
      <c r="E75" s="9"/>
      <c r="F75" s="9"/>
      <c r="G75" s="9"/>
      <c r="H75" s="9"/>
      <c r="I75" s="9"/>
      <c r="J75" s="9"/>
      <c r="K75" s="9"/>
    </row>
    <row r="76" spans="1:11">
      <c r="A76" s="61"/>
      <c r="B76" s="61"/>
      <c r="E76" s="9"/>
      <c r="F76" s="9"/>
      <c r="G76" s="9"/>
      <c r="H76" s="9"/>
      <c r="I76" s="9"/>
      <c r="J76" s="9"/>
      <c r="K76" s="9"/>
    </row>
    <row r="77" spans="1:11">
      <c r="A77" s="61"/>
      <c r="B77" s="61"/>
      <c r="E77" s="9"/>
      <c r="F77" s="9"/>
      <c r="G77" s="9"/>
      <c r="H77" s="9"/>
      <c r="I77" s="9"/>
      <c r="J77" s="9"/>
      <c r="K77" s="9"/>
    </row>
    <row r="78" spans="1:11">
      <c r="A78" s="61"/>
      <c r="B78" s="61"/>
      <c r="C78" s="61"/>
      <c r="D78" s="61"/>
      <c r="E78" s="9"/>
      <c r="F78" s="9"/>
      <c r="G78" s="9"/>
      <c r="H78" s="9"/>
      <c r="I78" s="9"/>
      <c r="J78" s="9"/>
      <c r="K78" s="9"/>
    </row>
    <row r="79" spans="1:11">
      <c r="A79" s="61"/>
      <c r="B79" s="61"/>
      <c r="C79" s="61"/>
      <c r="D79" s="61"/>
      <c r="E79" s="9"/>
      <c r="F79" s="9"/>
      <c r="G79" s="9"/>
      <c r="H79" s="9"/>
      <c r="I79" s="9"/>
      <c r="J79" s="9"/>
      <c r="K79" s="9"/>
    </row>
    <row r="80" spans="1:11">
      <c r="A80" s="61"/>
      <c r="B80" s="61"/>
      <c r="C80" s="61"/>
      <c r="D80" s="61"/>
      <c r="E80" s="9"/>
      <c r="F80" s="9"/>
      <c r="G80" s="9"/>
      <c r="H80" s="9"/>
      <c r="I80" s="9"/>
      <c r="J80" s="9"/>
      <c r="K80" s="9"/>
    </row>
    <row r="81" spans="1:11">
      <c r="A81" s="61"/>
      <c r="B81" s="61"/>
      <c r="C81" s="61"/>
      <c r="D81" s="61"/>
      <c r="E81" s="9"/>
      <c r="F81" s="9"/>
      <c r="G81" s="9"/>
      <c r="H81" s="9"/>
      <c r="I81" s="9"/>
      <c r="J81" s="9"/>
      <c r="K81" s="9"/>
    </row>
    <row r="82" spans="1:11">
      <c r="A82" s="61"/>
      <c r="B82" s="61"/>
      <c r="C82" s="61"/>
      <c r="D82" s="61"/>
      <c r="E82" s="9"/>
      <c r="F82" s="9"/>
      <c r="G82" s="9"/>
      <c r="H82" s="9"/>
      <c r="I82" s="9"/>
      <c r="J82" s="9"/>
      <c r="K82" s="9"/>
    </row>
    <row r="83" spans="1:11">
      <c r="A83" s="61"/>
      <c r="B83" s="61"/>
      <c r="C83" s="61"/>
      <c r="D83" s="61"/>
      <c r="E83" s="9"/>
      <c r="F83" s="9"/>
      <c r="G83" s="9"/>
      <c r="H83" s="9"/>
      <c r="I83" s="9"/>
      <c r="J83" s="9"/>
      <c r="K83" s="9"/>
    </row>
    <row r="84" spans="1:11">
      <c r="A84" s="61"/>
      <c r="B84" s="61"/>
      <c r="C84" s="61"/>
      <c r="D84" s="61"/>
      <c r="E84" s="9"/>
      <c r="F84" s="9"/>
      <c r="G84" s="9"/>
      <c r="H84" s="9"/>
      <c r="I84" s="9"/>
      <c r="J84" s="9"/>
      <c r="K84" s="9"/>
    </row>
    <row r="85" spans="1:11">
      <c r="A85" s="61"/>
      <c r="B85" s="61"/>
      <c r="C85" s="61"/>
      <c r="D85" s="61"/>
      <c r="E85" s="9"/>
      <c r="F85" s="9"/>
      <c r="G85" s="9"/>
      <c r="H85" s="9"/>
      <c r="I85" s="9"/>
      <c r="J85" s="9"/>
      <c r="K85" s="9"/>
    </row>
    <row r="86" spans="1:11">
      <c r="A86" s="61"/>
      <c r="B86" s="61"/>
      <c r="C86" s="61"/>
      <c r="D86" s="61"/>
      <c r="E86" s="9"/>
      <c r="F86" s="9"/>
      <c r="G86" s="9"/>
      <c r="H86" s="9"/>
      <c r="I86" s="9"/>
      <c r="J86" s="9"/>
      <c r="K86" s="9"/>
    </row>
    <row r="87" spans="1:11">
      <c r="A87" s="61"/>
      <c r="B87" s="61"/>
      <c r="C87" s="61"/>
      <c r="D87" s="61"/>
      <c r="E87" s="9"/>
      <c r="F87" s="9"/>
      <c r="G87" s="9"/>
      <c r="H87" s="9"/>
      <c r="I87" s="9"/>
      <c r="J87" s="9"/>
      <c r="K87" s="9"/>
    </row>
    <row r="88" spans="1:11">
      <c r="A88" s="61"/>
      <c r="B88" s="61"/>
      <c r="C88" s="61"/>
      <c r="D88" s="61"/>
      <c r="E88" s="9"/>
      <c r="F88" s="9"/>
      <c r="G88" s="9"/>
      <c r="H88" s="9"/>
      <c r="I88" s="9"/>
      <c r="J88" s="9"/>
      <c r="K88" s="9"/>
    </row>
    <row r="89" spans="1:11">
      <c r="A89" s="61"/>
      <c r="B89" s="61"/>
      <c r="C89" s="61"/>
      <c r="D89" s="61"/>
      <c r="E89" s="9"/>
      <c r="F89" s="9"/>
      <c r="G89" s="9"/>
      <c r="H89" s="9"/>
      <c r="I89" s="9"/>
      <c r="J89" s="9"/>
      <c r="K89" s="9"/>
    </row>
    <row r="90" spans="1:11">
      <c r="A90" s="61"/>
      <c r="B90" s="61"/>
      <c r="C90" s="61"/>
      <c r="D90" s="61"/>
      <c r="E90" s="9"/>
      <c r="F90" s="9"/>
      <c r="G90" s="9"/>
      <c r="H90" s="9"/>
      <c r="I90" s="9"/>
      <c r="J90" s="9"/>
      <c r="K90" s="9"/>
    </row>
    <row r="91" spans="1:11">
      <c r="A91" s="61"/>
      <c r="B91" s="61"/>
      <c r="C91" s="61"/>
      <c r="D91" s="61"/>
      <c r="E91" s="9"/>
      <c r="F91" s="9"/>
      <c r="G91" s="9"/>
      <c r="H91" s="9"/>
      <c r="I91" s="9"/>
      <c r="J91" s="9"/>
      <c r="K91" s="9"/>
    </row>
    <row r="92" spans="1:11">
      <c r="A92" s="61"/>
      <c r="B92" s="61"/>
      <c r="C92" s="61"/>
      <c r="D92" s="61"/>
      <c r="E92" s="9"/>
      <c r="F92" s="9"/>
      <c r="G92" s="9"/>
      <c r="H92" s="9"/>
      <c r="I92" s="9"/>
      <c r="J92" s="9"/>
      <c r="K92" s="9"/>
    </row>
    <row r="93" spans="1:11">
      <c r="A93" s="61"/>
      <c r="B93" s="61"/>
      <c r="C93" s="61"/>
      <c r="D93" s="61"/>
      <c r="E93" s="9"/>
      <c r="F93" s="9"/>
      <c r="G93" s="9"/>
      <c r="H93" s="9"/>
      <c r="I93" s="9"/>
      <c r="J93" s="9"/>
      <c r="K93" s="9"/>
    </row>
    <row r="94" spans="1:11">
      <c r="A94" s="61"/>
      <c r="B94" s="61"/>
      <c r="C94" s="61"/>
      <c r="D94" s="61"/>
      <c r="E94" s="9"/>
      <c r="F94" s="9"/>
      <c r="G94" s="9"/>
      <c r="H94" s="9"/>
      <c r="I94" s="9"/>
      <c r="J94" s="9"/>
      <c r="K94" s="9"/>
    </row>
    <row r="95" spans="1:11">
      <c r="A95" s="61"/>
      <c r="B95" s="61"/>
      <c r="C95" s="61"/>
      <c r="D95" s="61"/>
      <c r="E95" s="9"/>
      <c r="F95" s="9"/>
      <c r="G95" s="9"/>
      <c r="H95" s="9"/>
      <c r="I95" s="9"/>
      <c r="J95" s="9"/>
      <c r="K95" s="9"/>
    </row>
    <row r="96" spans="1:11">
      <c r="A96" s="61"/>
      <c r="B96" s="61"/>
      <c r="C96" s="61"/>
      <c r="D96" s="61"/>
      <c r="E96" s="9"/>
      <c r="F96" s="9"/>
      <c r="G96" s="9"/>
      <c r="H96" s="9"/>
      <c r="I96" s="9"/>
      <c r="J96" s="9"/>
      <c r="K96" s="9"/>
    </row>
    <row r="97" spans="1:11">
      <c r="A97" s="61"/>
      <c r="B97" s="61"/>
      <c r="C97" s="61"/>
      <c r="D97" s="61"/>
      <c r="E97" s="9"/>
      <c r="F97" s="9"/>
      <c r="G97" s="9"/>
      <c r="H97" s="9"/>
      <c r="I97" s="9"/>
      <c r="J97" s="9"/>
      <c r="K97" s="9"/>
    </row>
    <row r="98" spans="1:11">
      <c r="A98" s="61"/>
      <c r="B98" s="61"/>
      <c r="C98" s="61"/>
      <c r="D98" s="61"/>
      <c r="E98" s="9"/>
      <c r="F98" s="9"/>
      <c r="G98" s="9"/>
      <c r="H98" s="9"/>
      <c r="I98" s="9"/>
      <c r="J98" s="9"/>
      <c r="K98" s="9"/>
    </row>
    <row r="99" spans="1:11">
      <c r="A99" s="61"/>
      <c r="B99" s="61"/>
      <c r="C99" s="61"/>
      <c r="D99" s="61"/>
      <c r="E99" s="9"/>
      <c r="F99" s="9"/>
      <c r="G99" s="9"/>
      <c r="H99" s="9"/>
      <c r="I99" s="9"/>
      <c r="J99" s="9"/>
      <c r="K99" s="9"/>
    </row>
    <row r="100" spans="1:11">
      <c r="A100" s="61"/>
      <c r="B100" s="61"/>
      <c r="C100" s="61"/>
      <c r="D100" s="61"/>
      <c r="E100" s="9"/>
      <c r="F100" s="9"/>
      <c r="G100" s="9"/>
      <c r="H100" s="9"/>
      <c r="I100" s="9"/>
      <c r="J100" s="9"/>
      <c r="K100" s="9"/>
    </row>
    <row r="404" spans="17:22">
      <c r="Q404" s="61">
        <v>6000</v>
      </c>
      <c r="R404" s="61">
        <v>6000</v>
      </c>
      <c r="S404" s="61">
        <v>6000</v>
      </c>
      <c r="T404" s="61">
        <v>6000</v>
      </c>
      <c r="U404" s="61">
        <v>6000</v>
      </c>
    </row>
    <row r="406" spans="17:22">
      <c r="V406" s="61" t="s">
        <v>1024</v>
      </c>
    </row>
  </sheetData>
  <mergeCells count="3">
    <mergeCell ref="A1:K1"/>
    <mergeCell ref="A2:K2"/>
    <mergeCell ref="A3:K3"/>
  </mergeCells>
  <printOptions horizontalCentered="1"/>
  <pageMargins left="0.5" right="0.1" top="0.5" bottom="0" header="0" footer="0"/>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399"/>
  <sheetViews>
    <sheetView zoomScaleNormal="100" workbookViewId="0">
      <selection activeCell="D54" sqref="D54"/>
    </sheetView>
  </sheetViews>
  <sheetFormatPr defaultColWidth="10.42578125" defaultRowHeight="15"/>
  <cols>
    <col min="1" max="1" width="2.7109375" style="9" customWidth="1"/>
    <col min="2" max="2" width="26.7109375" style="9" customWidth="1"/>
    <col min="3" max="3" width="2.7109375" style="9" customWidth="1"/>
    <col min="4" max="4" width="13.7109375" style="9" customWidth="1"/>
    <col min="5" max="5" width="2.7109375" style="9" customWidth="1"/>
    <col min="6" max="6" width="13.7109375" style="9" customWidth="1"/>
    <col min="7" max="7" width="2.7109375" style="9" customWidth="1"/>
    <col min="8" max="8" width="15.140625" style="9" bestFit="1" customWidth="1"/>
    <col min="9" max="9" width="2.7109375" style="9" customWidth="1"/>
    <col min="10" max="10" width="15.140625" style="9" bestFit="1" customWidth="1"/>
    <col min="11" max="11" width="2.7109375" style="9" customWidth="1"/>
    <col min="12" max="12" width="15.85546875" style="9" bestFit="1" customWidth="1"/>
    <col min="13" max="13" width="2.7109375" style="9" customWidth="1"/>
    <col min="14" max="14" width="14.7109375" style="9" bestFit="1" customWidth="1"/>
    <col min="15" max="16384" width="10.42578125" style="9"/>
  </cols>
  <sheetData>
    <row r="1" spans="1:14" ht="18.75">
      <c r="A1" s="490" t="s">
        <v>610</v>
      </c>
      <c r="B1" s="490"/>
      <c r="C1" s="490"/>
      <c r="D1" s="490"/>
      <c r="E1" s="490"/>
      <c r="F1" s="490"/>
      <c r="G1" s="490"/>
      <c r="H1" s="490"/>
      <c r="I1" s="490"/>
      <c r="J1" s="490"/>
      <c r="K1" s="490"/>
      <c r="L1" s="490"/>
      <c r="M1" s="490"/>
      <c r="N1" s="490"/>
    </row>
    <row r="2" spans="1:14" ht="22.5">
      <c r="A2" s="491" t="s">
        <v>1404</v>
      </c>
      <c r="B2" s="491"/>
      <c r="C2" s="491"/>
      <c r="D2" s="491"/>
      <c r="E2" s="491"/>
      <c r="F2" s="491"/>
      <c r="G2" s="491"/>
      <c r="H2" s="491"/>
      <c r="I2" s="491"/>
      <c r="J2" s="491"/>
      <c r="K2" s="491"/>
      <c r="L2" s="491"/>
      <c r="M2" s="491"/>
      <c r="N2" s="491"/>
    </row>
    <row r="3" spans="1:14" ht="18.75">
      <c r="A3" s="490" t="s">
        <v>651</v>
      </c>
      <c r="B3" s="490"/>
      <c r="C3" s="490"/>
      <c r="D3" s="490"/>
      <c r="E3" s="490"/>
      <c r="F3" s="490"/>
      <c r="G3" s="490"/>
      <c r="H3" s="490"/>
      <c r="I3" s="490"/>
      <c r="J3" s="490"/>
      <c r="K3" s="490"/>
      <c r="L3" s="490"/>
      <c r="M3" s="490"/>
      <c r="N3" s="490"/>
    </row>
    <row r="4" spans="1:14">
      <c r="B4" s="10"/>
      <c r="C4" s="10"/>
      <c r="D4" s="10"/>
      <c r="E4" s="10"/>
      <c r="F4" s="10"/>
      <c r="G4" s="10"/>
      <c r="H4" s="10"/>
      <c r="I4" s="10"/>
      <c r="J4" s="10" t="s">
        <v>653</v>
      </c>
      <c r="K4" s="10"/>
      <c r="L4" s="10"/>
      <c r="M4" s="10"/>
      <c r="N4" s="54"/>
    </row>
    <row r="5" spans="1:14">
      <c r="C5" s="10"/>
      <c r="D5" s="10" t="s">
        <v>652</v>
      </c>
      <c r="E5" s="10"/>
      <c r="F5" s="10" t="s">
        <v>653</v>
      </c>
      <c r="G5" s="10"/>
      <c r="H5" s="10" t="s">
        <v>654</v>
      </c>
      <c r="I5" s="10"/>
      <c r="J5" s="10" t="s">
        <v>632</v>
      </c>
      <c r="K5" s="10"/>
      <c r="L5" s="10" t="s">
        <v>655</v>
      </c>
      <c r="M5" s="10"/>
      <c r="N5" s="10" t="s">
        <v>656</v>
      </c>
    </row>
    <row r="6" spans="1:14" ht="15.75" thickBot="1">
      <c r="B6" s="25" t="s">
        <v>611</v>
      </c>
      <c r="C6" s="55"/>
      <c r="D6" s="55" t="s">
        <v>404</v>
      </c>
      <c r="E6" s="25"/>
      <c r="F6" s="25" t="s">
        <v>657</v>
      </c>
      <c r="G6" s="25"/>
      <c r="H6" s="25" t="s">
        <v>401</v>
      </c>
      <c r="I6" s="25"/>
      <c r="J6" s="25" t="s">
        <v>1115</v>
      </c>
      <c r="K6" s="25"/>
      <c r="L6" s="25" t="s">
        <v>658</v>
      </c>
      <c r="M6" s="25"/>
      <c r="N6" s="25" t="s">
        <v>404</v>
      </c>
    </row>
    <row r="7" spans="1:14">
      <c r="B7" s="10"/>
      <c r="C7" s="56"/>
      <c r="D7" s="56"/>
      <c r="E7" s="10"/>
      <c r="F7" s="10"/>
      <c r="G7" s="10"/>
      <c r="H7" s="10"/>
      <c r="I7" s="10"/>
      <c r="J7" s="10"/>
      <c r="K7" s="10"/>
      <c r="L7" s="10"/>
      <c r="M7" s="10"/>
      <c r="N7" s="10"/>
    </row>
    <row r="8" spans="1:14" ht="24" customHeight="1">
      <c r="A8" s="46" t="s">
        <v>612</v>
      </c>
      <c r="B8" s="1"/>
      <c r="C8" s="48"/>
      <c r="D8" s="49">
        <f>'Fund Cover Sheets'!F35</f>
        <v>11317511</v>
      </c>
      <c r="E8" s="49"/>
      <c r="F8" s="49">
        <f>'Fund Cover Sheets'!G19</f>
        <v>25738613</v>
      </c>
      <c r="G8" s="49"/>
      <c r="H8" s="49">
        <f>'Fund Cover Sheets'!G28</f>
        <v>19825562</v>
      </c>
      <c r="I8" s="49"/>
      <c r="J8" s="49">
        <f>-'Fund Cover Sheets'!G30</f>
        <v>-5913051</v>
      </c>
      <c r="K8" s="49"/>
      <c r="L8" s="49">
        <f>F8-H8+J8</f>
        <v>0</v>
      </c>
      <c r="M8" s="49"/>
      <c r="N8" s="49">
        <f>D8+L8</f>
        <v>11317511</v>
      </c>
    </row>
    <row r="9" spans="1:14">
      <c r="A9" s="46"/>
      <c r="B9" s="1"/>
      <c r="C9" s="5"/>
      <c r="D9" s="2"/>
      <c r="E9" s="2"/>
      <c r="F9" s="2"/>
      <c r="G9" s="2"/>
      <c r="H9" s="2"/>
      <c r="I9" s="2"/>
      <c r="J9" s="2"/>
      <c r="K9" s="2"/>
      <c r="L9" s="2"/>
      <c r="M9" s="2"/>
      <c r="N9" s="2"/>
    </row>
    <row r="10" spans="1:14" ht="24" customHeight="1">
      <c r="A10" s="46" t="s">
        <v>613</v>
      </c>
      <c r="B10" s="1"/>
      <c r="C10" s="5"/>
      <c r="D10" s="2"/>
      <c r="E10" s="2"/>
      <c r="F10" s="2"/>
      <c r="G10" s="2"/>
      <c r="H10" s="2"/>
      <c r="I10" s="2"/>
      <c r="J10" s="2"/>
      <c r="K10" s="2"/>
      <c r="L10" s="2"/>
      <c r="M10" s="2"/>
      <c r="N10" s="2"/>
    </row>
    <row r="11" spans="1:14" ht="24" customHeight="1">
      <c r="A11" s="46"/>
      <c r="B11" s="1" t="s">
        <v>543</v>
      </c>
      <c r="C11" s="5"/>
      <c r="D11" s="2">
        <f>'Fund Cover Sheets'!F141</f>
        <v>354814</v>
      </c>
      <c r="E11" s="2"/>
      <c r="F11" s="2">
        <f>'Fund Cover Sheets'!G132</f>
        <v>1125830</v>
      </c>
      <c r="G11" s="2"/>
      <c r="H11" s="2">
        <f>'Fund Cover Sheets'!G137</f>
        <v>1475000</v>
      </c>
      <c r="I11" s="2"/>
      <c r="J11" s="2">
        <v>0</v>
      </c>
      <c r="K11" s="2"/>
      <c r="L11" s="2">
        <f t="shared" ref="L11:L20" si="0">F11-H11+J11</f>
        <v>-349170</v>
      </c>
      <c r="M11" s="2"/>
      <c r="N11" s="2">
        <f t="shared" ref="N11:N18" si="1">D11+L11</f>
        <v>5644</v>
      </c>
    </row>
    <row r="12" spans="1:14" ht="24" customHeight="1">
      <c r="A12" s="1"/>
      <c r="B12" s="1" t="s">
        <v>614</v>
      </c>
      <c r="C12" s="5"/>
      <c r="D12" s="2">
        <f>'Fund Cover Sheets'!F539</f>
        <v>153598</v>
      </c>
      <c r="E12" s="2"/>
      <c r="F12" s="2">
        <f>'Fund Cover Sheets'!G525</f>
        <v>1145952</v>
      </c>
      <c r="G12" s="2"/>
      <c r="H12" s="2">
        <f>'Fund Cover Sheets'!G535</f>
        <v>4219254</v>
      </c>
      <c r="I12" s="2"/>
      <c r="J12" s="2">
        <f>'Fund Cover Sheets'!G527</f>
        <v>2896780</v>
      </c>
      <c r="K12" s="2"/>
      <c r="L12" s="2">
        <f t="shared" si="0"/>
        <v>-176522</v>
      </c>
      <c r="M12" s="2"/>
      <c r="N12" s="2">
        <f t="shared" si="1"/>
        <v>-22924</v>
      </c>
    </row>
    <row r="13" spans="1:14" ht="24" customHeight="1">
      <c r="A13" s="1"/>
      <c r="B13" s="1" t="s">
        <v>460</v>
      </c>
      <c r="C13" s="5"/>
      <c r="D13" s="2">
        <f>'Fund Cover Sheets'!F494</f>
        <v>0</v>
      </c>
      <c r="E13" s="2"/>
      <c r="F13" s="2">
        <f>'Fund Cover Sheets'!G483</f>
        <v>0</v>
      </c>
      <c r="G13" s="2"/>
      <c r="H13" s="2">
        <f>'Fund Cover Sheets'!G487</f>
        <v>0</v>
      </c>
      <c r="I13" s="2"/>
      <c r="J13" s="2">
        <v>0</v>
      </c>
      <c r="K13" s="2"/>
      <c r="L13" s="2">
        <f t="shared" si="0"/>
        <v>0</v>
      </c>
      <c r="M13" s="2"/>
      <c r="N13" s="2">
        <f t="shared" si="1"/>
        <v>0</v>
      </c>
    </row>
    <row r="14" spans="1:14" ht="24" customHeight="1">
      <c r="A14" s="1"/>
      <c r="B14" s="1" t="s">
        <v>395</v>
      </c>
      <c r="C14" s="5"/>
      <c r="D14" s="2">
        <f>'Fund Cover Sheets'!F666</f>
        <v>-1173158</v>
      </c>
      <c r="E14" s="7"/>
      <c r="F14" s="2">
        <f>'Fund Cover Sheets'!G654</f>
        <v>249100</v>
      </c>
      <c r="G14" s="7"/>
      <c r="H14" s="2">
        <f>'Fund Cover Sheets'!G662</f>
        <v>378957</v>
      </c>
      <c r="I14" s="7"/>
      <c r="J14" s="2">
        <v>0</v>
      </c>
      <c r="K14" s="7"/>
      <c r="L14" s="2">
        <f t="shared" si="0"/>
        <v>-129857</v>
      </c>
      <c r="M14" s="7"/>
      <c r="N14" s="2">
        <f t="shared" si="1"/>
        <v>-1303015</v>
      </c>
    </row>
    <row r="15" spans="1:14" ht="24" customHeight="1">
      <c r="A15" s="1"/>
      <c r="B15" s="1" t="s">
        <v>397</v>
      </c>
      <c r="C15" s="5"/>
      <c r="D15" s="2">
        <f>'Fund Cover Sheets'!F704</f>
        <v>-1316691</v>
      </c>
      <c r="E15" s="57"/>
      <c r="F15" s="2">
        <f>'Fund Cover Sheets'!G692</f>
        <v>396672</v>
      </c>
      <c r="G15" s="57"/>
      <c r="H15" s="2">
        <f>'Fund Cover Sheets'!G700</f>
        <v>88822</v>
      </c>
      <c r="I15" s="57"/>
      <c r="J15" s="57">
        <v>0</v>
      </c>
      <c r="K15" s="57"/>
      <c r="L15" s="2">
        <f t="shared" si="0"/>
        <v>307850</v>
      </c>
      <c r="M15" s="57"/>
      <c r="N15" s="2">
        <f t="shared" si="1"/>
        <v>-1008841</v>
      </c>
    </row>
    <row r="16" spans="1:14" ht="24" customHeight="1">
      <c r="A16" s="1"/>
      <c r="B16" s="1" t="s">
        <v>951</v>
      </c>
      <c r="C16" s="5"/>
      <c r="D16" s="2">
        <f>'Fund Cover Sheets'!F741</f>
        <v>228177</v>
      </c>
      <c r="E16" s="57"/>
      <c r="F16" s="2">
        <f>'Fund Cover Sheets'!G730</f>
        <v>296932</v>
      </c>
      <c r="G16" s="57"/>
      <c r="H16" s="2">
        <f>'Fund Cover Sheets'!G737</f>
        <v>187020</v>
      </c>
      <c r="I16" s="57"/>
      <c r="J16" s="57">
        <v>0</v>
      </c>
      <c r="K16" s="57"/>
      <c r="L16" s="2">
        <f t="shared" si="0"/>
        <v>109912</v>
      </c>
      <c r="M16" s="57"/>
      <c r="N16" s="2">
        <f t="shared" si="1"/>
        <v>338089</v>
      </c>
    </row>
    <row r="17" spans="1:14" ht="24" customHeight="1">
      <c r="A17" s="1"/>
      <c r="B17" s="1" t="s">
        <v>615</v>
      </c>
      <c r="C17" s="5"/>
      <c r="D17" s="2">
        <f>'Fund Cover Sheets'!F69</f>
        <v>61167</v>
      </c>
      <c r="E17" s="2"/>
      <c r="F17" s="2">
        <f>'Fund Cover Sheets'!G61</f>
        <v>24000</v>
      </c>
      <c r="G17" s="2"/>
      <c r="H17" s="2">
        <f>'Fund Cover Sheets'!G65</f>
        <v>65640</v>
      </c>
      <c r="I17" s="2"/>
      <c r="J17" s="2">
        <v>0</v>
      </c>
      <c r="K17" s="2"/>
      <c r="L17" s="2">
        <f t="shared" si="0"/>
        <v>-41640</v>
      </c>
      <c r="M17" s="2"/>
      <c r="N17" s="2">
        <f t="shared" si="1"/>
        <v>19527</v>
      </c>
    </row>
    <row r="18" spans="1:14" ht="24" customHeight="1">
      <c r="A18" s="1"/>
      <c r="B18" s="1" t="s">
        <v>616</v>
      </c>
      <c r="C18" s="5"/>
      <c r="D18" s="2">
        <f>'Fund Cover Sheets'!F104</f>
        <v>10517</v>
      </c>
      <c r="E18" s="7"/>
      <c r="F18" s="2">
        <f>'Fund Cover Sheets'!G96</f>
        <v>22000</v>
      </c>
      <c r="G18" s="7"/>
      <c r="H18" s="2">
        <f>'Fund Cover Sheets'!G100</f>
        <v>43640</v>
      </c>
      <c r="I18" s="7"/>
      <c r="J18" s="2">
        <v>0</v>
      </c>
      <c r="K18" s="7"/>
      <c r="L18" s="2">
        <f t="shared" si="0"/>
        <v>-21640</v>
      </c>
      <c r="M18" s="7"/>
      <c r="N18" s="2">
        <f t="shared" si="1"/>
        <v>-11123</v>
      </c>
    </row>
    <row r="19" spans="1:14">
      <c r="A19" s="1"/>
      <c r="B19" s="1"/>
      <c r="C19" s="5"/>
      <c r="D19" s="2"/>
      <c r="E19" s="2"/>
      <c r="F19" s="2"/>
      <c r="G19" s="2"/>
      <c r="H19" s="2"/>
      <c r="I19" s="2"/>
      <c r="J19" s="2"/>
      <c r="K19" s="2"/>
      <c r="L19" s="2"/>
      <c r="M19" s="2"/>
      <c r="N19" s="2"/>
    </row>
    <row r="20" spans="1:14" ht="24" customHeight="1">
      <c r="A20" s="46" t="s">
        <v>617</v>
      </c>
      <c r="B20" s="1"/>
      <c r="C20" s="5"/>
      <c r="D20" s="2">
        <f>'Fund Cover Sheets'!F356</f>
        <v>0</v>
      </c>
      <c r="E20" s="2"/>
      <c r="F20" s="2">
        <f>'Fund Cover Sheets'!G344</f>
        <v>0</v>
      </c>
      <c r="G20" s="2"/>
      <c r="H20" s="2">
        <f>'Fund Cover Sheets'!G352</f>
        <v>0</v>
      </c>
      <c r="I20" s="2"/>
      <c r="J20" s="2">
        <f>'Fund Cover Sheets'!G346</f>
        <v>0</v>
      </c>
      <c r="K20" s="2"/>
      <c r="L20" s="2">
        <f t="shared" si="0"/>
        <v>0</v>
      </c>
      <c r="M20" s="2"/>
      <c r="N20" s="2">
        <f>D20+L20</f>
        <v>0</v>
      </c>
    </row>
    <row r="21" spans="1:14">
      <c r="A21" s="1"/>
      <c r="B21" s="1"/>
      <c r="C21" s="5"/>
      <c r="D21" s="2"/>
      <c r="E21" s="57"/>
      <c r="F21" s="2"/>
      <c r="G21" s="57"/>
      <c r="H21" s="57"/>
      <c r="I21" s="57"/>
      <c r="J21" s="57"/>
      <c r="K21" s="57"/>
      <c r="L21" s="2"/>
      <c r="M21" s="57"/>
      <c r="N21" s="2"/>
    </row>
    <row r="22" spans="1:14" ht="24" customHeight="1">
      <c r="A22" s="46" t="s">
        <v>618</v>
      </c>
      <c r="B22" s="1"/>
      <c r="C22" s="5"/>
      <c r="D22" s="2"/>
      <c r="E22" s="2"/>
      <c r="F22" s="2"/>
      <c r="G22" s="2"/>
      <c r="H22" s="2"/>
      <c r="I22" s="2"/>
      <c r="J22" s="2"/>
      <c r="K22" s="2"/>
      <c r="L22" s="2"/>
      <c r="M22" s="2"/>
      <c r="N22" s="2"/>
    </row>
    <row r="23" spans="1:14" ht="24" customHeight="1">
      <c r="A23" s="1"/>
      <c r="B23" s="1" t="s">
        <v>712</v>
      </c>
      <c r="C23" s="5"/>
      <c r="D23" s="2">
        <f>'Fund Cover Sheets'!F319</f>
        <v>645728</v>
      </c>
      <c r="E23" s="2"/>
      <c r="F23" s="2">
        <f>'Fund Cover Sheets'!G270</f>
        <v>500916</v>
      </c>
      <c r="G23" s="2"/>
      <c r="H23" s="2">
        <f>'Fund Cover Sheets'!G305</f>
        <v>1251952</v>
      </c>
      <c r="I23" s="2"/>
      <c r="J23" s="2">
        <f>'Fund Cover Sheets'!G272</f>
        <v>107000</v>
      </c>
      <c r="K23" s="2"/>
      <c r="L23" s="2">
        <f>F23-H23+J23</f>
        <v>-644036</v>
      </c>
      <c r="M23" s="2"/>
      <c r="N23" s="2">
        <f>D23+L23</f>
        <v>1692</v>
      </c>
    </row>
    <row r="24" spans="1:14" ht="24" customHeight="1">
      <c r="A24" s="1"/>
      <c r="B24" s="1" t="s">
        <v>620</v>
      </c>
      <c r="C24" s="5"/>
      <c r="D24" s="2">
        <f>'Fund Cover Sheets'!F188</f>
        <v>3453678</v>
      </c>
      <c r="E24" s="2"/>
      <c r="F24" s="2">
        <f>'Fund Cover Sheets'!G171</f>
        <v>5223660</v>
      </c>
      <c r="G24" s="2">
        <f>'Fund Cover Sheets'!G181</f>
        <v>10936303</v>
      </c>
      <c r="H24" s="2">
        <f>'Fund Cover Sheets'!G181</f>
        <v>10936303</v>
      </c>
      <c r="I24" s="2"/>
      <c r="J24" s="2">
        <f>'Fund Cover Sheets'!G173-'Fund Cover Sheets'!G183</f>
        <v>2381652</v>
      </c>
      <c r="K24" s="2"/>
      <c r="L24" s="2">
        <f>F24-H24+J24</f>
        <v>-3330991</v>
      </c>
      <c r="M24" s="2"/>
      <c r="N24" s="2">
        <f>D24+L24</f>
        <v>122687</v>
      </c>
    </row>
    <row r="25" spans="1:14" ht="24" customHeight="1">
      <c r="A25" s="1"/>
      <c r="B25" s="1" t="s">
        <v>1163</v>
      </c>
      <c r="C25" s="5"/>
      <c r="D25" s="2">
        <f>'Fund Cover Sheets'!F236</f>
        <v>39640422</v>
      </c>
      <c r="E25" s="2"/>
      <c r="F25" s="2">
        <f>'Fund Cover Sheets'!G219</f>
        <v>1535589</v>
      </c>
      <c r="G25" s="2"/>
      <c r="H25" s="2">
        <f>'Budget Detail FY 2023-30'!Q491</f>
        <v>31827532</v>
      </c>
      <c r="I25" s="2"/>
      <c r="J25" s="2">
        <f>'Fund Cover Sheets'!G221</f>
        <v>2196406</v>
      </c>
      <c r="K25" s="2"/>
      <c r="L25" s="2">
        <f>F25-H25+J25</f>
        <v>-28095537</v>
      </c>
      <c r="M25" s="2"/>
      <c r="N25" s="2">
        <f>D25+L25</f>
        <v>11544885</v>
      </c>
    </row>
    <row r="26" spans="1:14">
      <c r="A26" s="1"/>
      <c r="B26" s="1"/>
      <c r="C26" s="5"/>
      <c r="D26" s="2"/>
      <c r="E26" s="2"/>
      <c r="F26" s="2"/>
      <c r="G26" s="2"/>
      <c r="H26" s="2"/>
      <c r="I26" s="2"/>
      <c r="J26" s="2"/>
      <c r="K26" s="2"/>
      <c r="L26" s="2"/>
      <c r="M26" s="2"/>
      <c r="N26" s="2"/>
    </row>
    <row r="27" spans="1:14" ht="24" customHeight="1">
      <c r="A27" s="46" t="s">
        <v>1470</v>
      </c>
      <c r="B27" s="1"/>
      <c r="C27" s="5"/>
      <c r="D27" s="2"/>
      <c r="E27" s="2"/>
      <c r="F27" s="2"/>
      <c r="G27" s="2"/>
      <c r="H27" s="2"/>
      <c r="I27" s="2"/>
      <c r="J27" s="2"/>
      <c r="K27" s="2"/>
      <c r="L27" s="2"/>
      <c r="M27" s="2"/>
      <c r="N27" s="2"/>
    </row>
    <row r="28" spans="1:14" ht="24" customHeight="1">
      <c r="A28" s="43" t="s">
        <v>662</v>
      </c>
      <c r="B28" s="1" t="s">
        <v>458</v>
      </c>
      <c r="C28" s="5"/>
      <c r="D28" s="2">
        <f>'Fund Cover Sheets'!F405</f>
        <v>9650303</v>
      </c>
      <c r="E28" s="2"/>
      <c r="F28" s="2">
        <f>'Fund Cover Sheets'!G386</f>
        <v>12491889</v>
      </c>
      <c r="G28" s="2"/>
      <c r="H28" s="2">
        <f>'Fund Cover Sheets'!G398</f>
        <v>109715701</v>
      </c>
      <c r="I28" s="2"/>
      <c r="J28" s="2">
        <f>'Fund Cover Sheets'!G388-'Fund Cover Sheets'!G400</f>
        <v>91212448</v>
      </c>
      <c r="K28" s="2"/>
      <c r="L28" s="2">
        <f>F28-H28+J28</f>
        <v>-6011364</v>
      </c>
      <c r="M28" s="2"/>
      <c r="N28" s="2">
        <f>D28+L28</f>
        <v>3638939</v>
      </c>
    </row>
    <row r="29" spans="1:14" ht="24" customHeight="1">
      <c r="A29" s="43" t="s">
        <v>662</v>
      </c>
      <c r="B29" s="1" t="s">
        <v>459</v>
      </c>
      <c r="C29" s="5"/>
      <c r="D29" s="2">
        <f>'Fund Cover Sheets'!F454</f>
        <v>4840435</v>
      </c>
      <c r="E29" s="2"/>
      <c r="F29" s="2">
        <f>'Fund Cover Sheets'!G434</f>
        <v>3844760</v>
      </c>
      <c r="G29" s="2"/>
      <c r="H29" s="2">
        <f>'Fund Cover Sheets'!G447</f>
        <v>6388130</v>
      </c>
      <c r="I29" s="2"/>
      <c r="J29" s="2">
        <f>'Fund Cover Sheets'!G436-'Fund Cover Sheets'!G449</f>
        <v>-232122</v>
      </c>
      <c r="K29" s="2"/>
      <c r="L29" s="2">
        <f>F29-H29+J29</f>
        <v>-2775492</v>
      </c>
      <c r="M29" s="2"/>
      <c r="N29" s="2">
        <f>D29+L29</f>
        <v>2064943</v>
      </c>
    </row>
    <row r="30" spans="1:14" ht="30" customHeight="1">
      <c r="A30" s="1"/>
      <c r="B30" s="1"/>
      <c r="C30" s="5"/>
      <c r="D30" s="2"/>
      <c r="E30" s="2"/>
      <c r="F30" s="2"/>
      <c r="G30" s="2"/>
      <c r="H30" s="2"/>
      <c r="I30" s="2"/>
      <c r="J30" s="2"/>
      <c r="K30" s="2"/>
      <c r="L30" s="2"/>
      <c r="M30" s="2"/>
      <c r="N30" s="2"/>
    </row>
    <row r="31" spans="1:14" ht="24" customHeight="1">
      <c r="A31" s="46" t="s">
        <v>622</v>
      </c>
      <c r="B31" s="1"/>
      <c r="C31" s="5"/>
      <c r="D31" s="2"/>
      <c r="E31" s="2"/>
      <c r="F31" s="2"/>
      <c r="G31" s="2"/>
      <c r="H31" s="2"/>
      <c r="I31" s="2"/>
      <c r="J31" s="2"/>
      <c r="K31" s="2"/>
      <c r="L31" s="2"/>
      <c r="M31" s="2"/>
      <c r="N31" s="2"/>
    </row>
    <row r="32" spans="1:14" ht="24" customHeight="1">
      <c r="A32" s="46"/>
      <c r="B32" s="1" t="s">
        <v>452</v>
      </c>
      <c r="C32" s="5"/>
      <c r="D32" s="2">
        <f>'Fund Cover Sheets'!F585</f>
        <v>1023292</v>
      </c>
      <c r="E32" s="2"/>
      <c r="F32" s="2">
        <f>'Fund Cover Sheets'!G570</f>
        <v>1147099</v>
      </c>
      <c r="G32" s="2"/>
      <c r="H32" s="2">
        <f>'Fund Cover Sheets'!G581</f>
        <v>1335485</v>
      </c>
      <c r="I32" s="2"/>
      <c r="J32" s="2">
        <f>'Fund Cover Sheets'!G572</f>
        <v>40672</v>
      </c>
      <c r="K32" s="2"/>
      <c r="L32" s="2">
        <f>F32-H32+J32</f>
        <v>-147714</v>
      </c>
      <c r="M32" s="2"/>
      <c r="N32" s="2">
        <f>D32+L32</f>
        <v>875578</v>
      </c>
    </row>
    <row r="33" spans="1:14" ht="24" customHeight="1">
      <c r="A33" s="46"/>
      <c r="B33" s="1" t="s">
        <v>623</v>
      </c>
      <c r="C33" s="5"/>
      <c r="D33" s="2">
        <f>'Fund Cover Sheets'!F626</f>
        <v>129347</v>
      </c>
      <c r="E33" s="2"/>
      <c r="F33" s="2">
        <f>'Fund Cover Sheets'!G616</f>
        <v>50750</v>
      </c>
      <c r="G33" s="2"/>
      <c r="H33" s="2">
        <f>'Fund Cover Sheets'!G622</f>
        <v>128000</v>
      </c>
      <c r="I33" s="2"/>
      <c r="J33" s="2">
        <v>0</v>
      </c>
      <c r="K33" s="2"/>
      <c r="L33" s="2">
        <f>F33-H33+J33</f>
        <v>-77250</v>
      </c>
      <c r="M33" s="2"/>
      <c r="N33" s="2">
        <f>D33+L33</f>
        <v>52097</v>
      </c>
    </row>
    <row r="34" spans="1:14" ht="24" customHeight="1">
      <c r="A34" s="46"/>
      <c r="B34" s="1"/>
      <c r="C34" s="5"/>
      <c r="D34" s="2"/>
      <c r="E34" s="2"/>
      <c r="F34" s="2"/>
      <c r="G34" s="2"/>
      <c r="H34" s="2"/>
      <c r="I34" s="2"/>
      <c r="J34" s="2"/>
      <c r="K34" s="2"/>
      <c r="L34" s="2"/>
      <c r="M34" s="2"/>
      <c r="N34" s="2"/>
    </row>
    <row r="35" spans="1:14" ht="15" customHeight="1" thickBot="1">
      <c r="A35" s="1"/>
      <c r="B35" s="58" t="s">
        <v>659</v>
      </c>
      <c r="C35" s="59"/>
      <c r="D35" s="304">
        <f>SUM(D8:D34)</f>
        <v>69019140</v>
      </c>
      <c r="E35" s="304"/>
      <c r="F35" s="304">
        <f>SUM(F8:F34)</f>
        <v>53793762</v>
      </c>
      <c r="G35" s="304"/>
      <c r="H35" s="304">
        <f>SUM(H8:H34)</f>
        <v>187866998</v>
      </c>
      <c r="I35" s="304"/>
      <c r="J35" s="304">
        <f>SUM(J8:J34)</f>
        <v>92689785</v>
      </c>
      <c r="K35" s="304"/>
      <c r="L35" s="304">
        <f>SUM(L8:L34)</f>
        <v>-41383451</v>
      </c>
      <c r="M35" s="304"/>
      <c r="N35" s="304">
        <f>SUM(N8:N34)</f>
        <v>27635689</v>
      </c>
    </row>
    <row r="36" spans="1:14" ht="24" customHeight="1" thickTop="1">
      <c r="A36" s="1"/>
      <c r="B36" s="1"/>
      <c r="C36" s="48"/>
      <c r="D36" s="2"/>
      <c r="E36" s="2"/>
      <c r="F36" s="2"/>
      <c r="G36" s="2"/>
      <c r="H36" s="2"/>
      <c r="I36" s="2"/>
      <c r="J36" s="2"/>
      <c r="K36" s="2"/>
      <c r="L36" s="2"/>
      <c r="M36" s="2"/>
      <c r="N36" s="2"/>
    </row>
    <row r="37" spans="1:14" ht="15" customHeight="1">
      <c r="A37" s="66" t="s">
        <v>662</v>
      </c>
      <c r="B37" s="67" t="s">
        <v>722</v>
      </c>
      <c r="C37" s="5"/>
      <c r="D37" s="2"/>
      <c r="E37" s="2"/>
      <c r="F37" s="2"/>
      <c r="G37" s="2"/>
      <c r="H37" s="2"/>
      <c r="I37" s="2"/>
      <c r="J37" s="2"/>
      <c r="K37" s="2"/>
      <c r="L37" s="2"/>
      <c r="M37" s="2"/>
      <c r="N37" s="2"/>
    </row>
    <row r="38" spans="1:14" ht="15" customHeight="1"/>
    <row r="39" spans="1:14" ht="12" customHeight="1">
      <c r="A39" s="1"/>
      <c r="B39" s="1"/>
      <c r="C39" s="48"/>
      <c r="D39" s="2"/>
      <c r="E39" s="2"/>
      <c r="F39" s="2"/>
      <c r="G39" s="2"/>
      <c r="H39" s="2"/>
      <c r="I39" s="2"/>
      <c r="J39" s="2"/>
      <c r="K39" s="2"/>
      <c r="L39" s="2"/>
      <c r="M39" s="2"/>
      <c r="N39" s="2"/>
    </row>
    <row r="40" spans="1:14" ht="12" customHeight="1">
      <c r="A40" s="1"/>
      <c r="B40" s="1"/>
      <c r="C40" s="48"/>
      <c r="D40" s="2"/>
      <c r="E40" s="2"/>
      <c r="F40" s="2"/>
      <c r="G40" s="2"/>
      <c r="H40" s="2"/>
      <c r="I40" s="2"/>
      <c r="J40" s="2"/>
      <c r="K40" s="2"/>
      <c r="L40" s="2"/>
      <c r="M40" s="2"/>
      <c r="N40" s="2"/>
    </row>
    <row r="41" spans="1:14">
      <c r="A41" s="1"/>
      <c r="B41" s="8"/>
      <c r="C41" s="75"/>
      <c r="D41" s="75"/>
      <c r="E41" s="75"/>
      <c r="F41" s="75"/>
      <c r="G41" s="75"/>
      <c r="H41" s="75"/>
      <c r="I41" s="75"/>
      <c r="J41" s="75"/>
      <c r="K41" s="75"/>
      <c r="L41" s="75"/>
      <c r="M41" s="75"/>
      <c r="N41" s="8"/>
    </row>
    <row r="42" spans="1:14">
      <c r="A42" s="1"/>
      <c r="B42" s="8"/>
      <c r="C42" s="75"/>
      <c r="D42" s="75"/>
      <c r="E42" s="75"/>
      <c r="F42" s="75"/>
      <c r="G42" s="75"/>
      <c r="H42" s="75"/>
      <c r="I42" s="75"/>
      <c r="J42" s="75"/>
      <c r="K42" s="75"/>
      <c r="L42" s="75"/>
      <c r="M42" s="75"/>
      <c r="N42" s="8"/>
    </row>
    <row r="43" spans="1:14">
      <c r="A43" s="1"/>
      <c r="B43" s="8"/>
      <c r="C43" s="75"/>
      <c r="D43" s="75"/>
      <c r="E43" s="75"/>
      <c r="F43" s="75"/>
      <c r="G43" s="75"/>
      <c r="H43" s="75"/>
      <c r="I43" s="75"/>
      <c r="J43" s="75"/>
      <c r="K43" s="75"/>
      <c r="L43" s="75"/>
      <c r="M43" s="75"/>
      <c r="N43" s="8"/>
    </row>
    <row r="44" spans="1:14">
      <c r="A44" s="1"/>
      <c r="B44" s="8"/>
      <c r="C44" s="75"/>
      <c r="D44" s="75"/>
      <c r="E44" s="75"/>
      <c r="F44" s="75"/>
      <c r="G44" s="75"/>
      <c r="H44" s="75"/>
      <c r="I44" s="75"/>
      <c r="J44" s="75"/>
      <c r="K44" s="75"/>
      <c r="L44" s="75"/>
      <c r="M44" s="75"/>
      <c r="N44" s="8"/>
    </row>
    <row r="45" spans="1:14">
      <c r="A45" s="1"/>
      <c r="B45" s="1"/>
      <c r="C45" s="48"/>
      <c r="D45" s="48"/>
      <c r="E45" s="48"/>
      <c r="F45" s="48"/>
      <c r="G45" s="48"/>
      <c r="H45" s="48"/>
      <c r="I45" s="48"/>
      <c r="J45" s="48"/>
      <c r="K45" s="48"/>
      <c r="L45" s="48"/>
      <c r="M45" s="48"/>
      <c r="N45" s="1"/>
    </row>
    <row r="46" spans="1:14">
      <c r="C46" s="60"/>
      <c r="D46" s="60"/>
      <c r="E46" s="60"/>
      <c r="F46" s="60"/>
      <c r="G46" s="60"/>
      <c r="H46" s="60"/>
      <c r="I46" s="60"/>
      <c r="J46" s="60"/>
      <c r="K46" s="60"/>
      <c r="L46" s="60"/>
      <c r="M46" s="60"/>
    </row>
    <row r="47" spans="1:14">
      <c r="C47" s="60"/>
      <c r="D47" s="60"/>
      <c r="E47" s="60"/>
      <c r="F47" s="60"/>
      <c r="G47" s="60"/>
      <c r="H47" s="60"/>
      <c r="I47" s="60"/>
      <c r="J47" s="60"/>
      <c r="K47" s="60"/>
      <c r="L47" s="60"/>
      <c r="M47" s="60"/>
    </row>
    <row r="48" spans="1:14">
      <c r="C48" s="60"/>
      <c r="D48" s="60"/>
      <c r="E48" s="60"/>
      <c r="F48" s="60"/>
      <c r="G48" s="60"/>
      <c r="H48" s="60"/>
      <c r="I48" s="60"/>
      <c r="J48" s="60"/>
      <c r="K48" s="60"/>
      <c r="L48" s="60"/>
      <c r="M48" s="60"/>
    </row>
    <row r="49" spans="3:13">
      <c r="C49" s="60"/>
      <c r="D49" s="60"/>
      <c r="E49" s="60"/>
      <c r="F49" s="60"/>
      <c r="G49" s="60"/>
      <c r="H49" s="60"/>
      <c r="I49" s="60"/>
      <c r="J49" s="60"/>
      <c r="K49" s="60"/>
      <c r="L49" s="60"/>
      <c r="M49" s="60"/>
    </row>
    <row r="50" spans="3:13">
      <c r="C50" s="60"/>
      <c r="D50" s="60"/>
      <c r="E50" s="60"/>
      <c r="F50" s="60"/>
      <c r="G50" s="60"/>
      <c r="H50" s="60"/>
      <c r="I50" s="60"/>
      <c r="J50" s="60"/>
      <c r="K50" s="60"/>
      <c r="L50" s="60"/>
      <c r="M50" s="60"/>
    </row>
    <row r="51" spans="3:13">
      <c r="C51" s="60"/>
      <c r="D51" s="60"/>
      <c r="E51" s="60"/>
      <c r="F51" s="60"/>
      <c r="G51" s="60"/>
      <c r="H51" s="60"/>
      <c r="I51" s="60"/>
      <c r="J51" s="60"/>
      <c r="K51" s="60"/>
      <c r="L51" s="60"/>
      <c r="M51" s="60"/>
    </row>
    <row r="52" spans="3:13">
      <c r="C52" s="60"/>
      <c r="D52" s="60"/>
      <c r="E52" s="60"/>
      <c r="F52" s="60"/>
      <c r="G52" s="60"/>
      <c r="H52" s="60"/>
      <c r="I52" s="60"/>
      <c r="J52" s="60"/>
      <c r="K52" s="60"/>
      <c r="L52" s="60"/>
      <c r="M52" s="60"/>
    </row>
    <row r="53" spans="3:13">
      <c r="C53" s="60"/>
      <c r="D53" s="60"/>
      <c r="E53" s="60"/>
      <c r="F53" s="60"/>
      <c r="G53" s="60"/>
      <c r="H53" s="60"/>
      <c r="I53" s="60"/>
      <c r="J53" s="60"/>
      <c r="K53" s="60"/>
      <c r="L53" s="60"/>
      <c r="M53" s="60"/>
    </row>
    <row r="54" spans="3:13">
      <c r="C54" s="60"/>
      <c r="D54" s="60"/>
      <c r="E54" s="60"/>
      <c r="F54" s="60"/>
      <c r="G54" s="60"/>
      <c r="H54" s="60"/>
      <c r="I54" s="60"/>
      <c r="J54" s="60"/>
      <c r="K54" s="60"/>
      <c r="L54" s="60"/>
      <c r="M54" s="60"/>
    </row>
    <row r="55" spans="3:13">
      <c r="C55" s="60"/>
      <c r="D55" s="60"/>
      <c r="E55" s="60"/>
      <c r="F55" s="60"/>
      <c r="G55" s="60"/>
      <c r="H55" s="60"/>
      <c r="I55" s="60"/>
      <c r="J55" s="60"/>
      <c r="K55" s="60"/>
      <c r="L55" s="60"/>
      <c r="M55" s="60"/>
    </row>
    <row r="56" spans="3:13">
      <c r="C56" s="60"/>
      <c r="D56" s="60"/>
      <c r="E56" s="60"/>
      <c r="F56" s="60"/>
      <c r="G56" s="60"/>
      <c r="H56" s="60"/>
      <c r="I56" s="60"/>
      <c r="J56" s="60"/>
      <c r="K56" s="60"/>
      <c r="L56" s="60"/>
      <c r="M56" s="60"/>
    </row>
    <row r="57" spans="3:13">
      <c r="C57" s="60"/>
      <c r="D57" s="60"/>
      <c r="E57" s="60"/>
      <c r="F57" s="60"/>
      <c r="G57" s="60"/>
      <c r="H57" s="60"/>
      <c r="I57" s="60"/>
      <c r="J57" s="60"/>
      <c r="K57" s="60"/>
      <c r="L57" s="60"/>
      <c r="M57" s="60"/>
    </row>
    <row r="58" spans="3:13">
      <c r="C58" s="60"/>
      <c r="D58" s="60"/>
      <c r="E58" s="60"/>
      <c r="F58" s="60"/>
      <c r="G58" s="60"/>
      <c r="H58" s="60"/>
      <c r="I58" s="60"/>
      <c r="J58" s="60"/>
      <c r="K58" s="60"/>
      <c r="L58" s="60"/>
      <c r="M58" s="60"/>
    </row>
    <row r="59" spans="3:13">
      <c r="C59" s="60"/>
      <c r="D59" s="60"/>
      <c r="E59" s="60"/>
      <c r="F59" s="60"/>
      <c r="G59" s="60"/>
      <c r="H59" s="60"/>
      <c r="I59" s="60"/>
      <c r="J59" s="60"/>
      <c r="K59" s="60"/>
      <c r="L59" s="60"/>
      <c r="M59" s="60"/>
    </row>
    <row r="60" spans="3:13">
      <c r="C60" s="60"/>
      <c r="D60" s="60"/>
      <c r="E60" s="60"/>
      <c r="F60" s="60"/>
      <c r="G60" s="60"/>
      <c r="H60" s="60"/>
      <c r="I60" s="60"/>
      <c r="J60" s="60"/>
      <c r="K60" s="60"/>
      <c r="L60" s="60"/>
      <c r="M60" s="60"/>
    </row>
    <row r="61" spans="3:13">
      <c r="C61" s="60"/>
      <c r="D61" s="60"/>
      <c r="E61" s="60"/>
      <c r="F61" s="60"/>
      <c r="G61" s="60"/>
      <c r="H61" s="60"/>
      <c r="I61" s="60"/>
      <c r="J61" s="60"/>
      <c r="K61" s="60"/>
      <c r="L61" s="60"/>
      <c r="M61" s="60"/>
    </row>
    <row r="62" spans="3:13">
      <c r="C62" s="60"/>
      <c r="D62" s="60"/>
      <c r="E62" s="60"/>
      <c r="F62" s="60"/>
      <c r="G62" s="60"/>
      <c r="H62" s="60"/>
      <c r="I62" s="60"/>
      <c r="J62" s="60"/>
      <c r="K62" s="60"/>
      <c r="L62" s="60"/>
      <c r="M62" s="60"/>
    </row>
    <row r="63" spans="3:13">
      <c r="C63" s="60"/>
      <c r="D63" s="60"/>
      <c r="E63" s="60"/>
      <c r="F63" s="60"/>
      <c r="G63" s="60"/>
      <c r="H63" s="60"/>
      <c r="I63" s="60"/>
      <c r="J63" s="60"/>
      <c r="K63" s="60"/>
      <c r="L63" s="60"/>
      <c r="M63" s="60"/>
    </row>
    <row r="64" spans="3:13">
      <c r="C64" s="60"/>
      <c r="D64" s="60"/>
      <c r="E64" s="60"/>
      <c r="F64" s="60"/>
      <c r="G64" s="60"/>
      <c r="H64" s="60"/>
      <c r="I64" s="60"/>
      <c r="J64" s="60"/>
      <c r="K64" s="60"/>
      <c r="L64" s="60"/>
      <c r="M64" s="60"/>
    </row>
    <row r="397" spans="15:17">
      <c r="O397" s="9">
        <v>6000</v>
      </c>
      <c r="P397" s="9">
        <v>6000</v>
      </c>
    </row>
    <row r="399" spans="15:17">
      <c r="Q399" s="9" t="s">
        <v>1024</v>
      </c>
    </row>
  </sheetData>
  <mergeCells count="3">
    <mergeCell ref="A1:N1"/>
    <mergeCell ref="A2:N2"/>
    <mergeCell ref="A3:N3"/>
  </mergeCells>
  <printOptions horizontalCentered="1"/>
  <pageMargins left="0" right="0.1" top="0.5" bottom="0" header="0" footer="0"/>
  <pageSetup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U769"/>
  <sheetViews>
    <sheetView zoomScaleNormal="100" zoomScaleSheetLayoutView="75" workbookViewId="0">
      <selection activeCell="G158" sqref="G158"/>
    </sheetView>
  </sheetViews>
  <sheetFormatPr defaultColWidth="9.140625" defaultRowHeight="12.75"/>
  <cols>
    <col min="1" max="1" width="3.7109375" customWidth="1"/>
    <col min="2" max="2" width="32.7109375" customWidth="1"/>
    <col min="3" max="8" width="14" style="18" bestFit="1" customWidth="1"/>
    <col min="9" max="9" width="12.7109375" style="18" customWidth="1"/>
    <col min="10" max="10" width="13.5703125" style="18" bestFit="1" customWidth="1"/>
    <col min="11" max="11" width="14" style="18" bestFit="1" customWidth="1"/>
  </cols>
  <sheetData>
    <row r="1" spans="1:11" ht="18.75" customHeight="1">
      <c r="A1" s="9"/>
      <c r="B1" s="492" t="s">
        <v>601</v>
      </c>
      <c r="C1" s="492"/>
      <c r="D1" s="492"/>
      <c r="E1" s="492"/>
      <c r="F1" s="492"/>
      <c r="G1" s="492"/>
      <c r="H1" s="492"/>
      <c r="I1" s="492"/>
      <c r="J1" s="492"/>
      <c r="K1" s="492"/>
    </row>
    <row r="2" spans="1:11" ht="18.75">
      <c r="A2" s="9"/>
      <c r="B2" s="23"/>
      <c r="C2" s="33"/>
      <c r="D2" s="34"/>
      <c r="E2" s="34"/>
      <c r="F2" s="15"/>
      <c r="G2" s="15"/>
      <c r="H2" s="15"/>
      <c r="I2" s="15"/>
      <c r="J2" s="15"/>
      <c r="K2" s="15"/>
    </row>
    <row r="3" spans="1:11" ht="15" customHeight="1">
      <c r="A3" s="9"/>
      <c r="B3" s="493" t="s">
        <v>835</v>
      </c>
      <c r="C3" s="493"/>
      <c r="D3" s="493"/>
      <c r="E3" s="493"/>
      <c r="F3" s="493"/>
      <c r="G3" s="493"/>
      <c r="H3" s="493"/>
      <c r="I3" s="493"/>
      <c r="J3" s="493"/>
      <c r="K3" s="493"/>
    </row>
    <row r="4" spans="1:11" ht="15">
      <c r="A4" s="9"/>
      <c r="B4" s="493"/>
      <c r="C4" s="493"/>
      <c r="D4" s="493"/>
      <c r="E4" s="493"/>
      <c r="F4" s="493"/>
      <c r="G4" s="493"/>
      <c r="H4" s="493"/>
      <c r="I4" s="493"/>
      <c r="J4" s="493"/>
      <c r="K4" s="493"/>
    </row>
    <row r="5" spans="1:11" ht="15">
      <c r="A5" s="9"/>
      <c r="B5" s="493"/>
      <c r="C5" s="493"/>
      <c r="D5" s="493"/>
      <c r="E5" s="493"/>
      <c r="F5" s="493"/>
      <c r="G5" s="493"/>
      <c r="H5" s="493"/>
      <c r="I5" s="493"/>
      <c r="J5" s="493"/>
      <c r="K5" s="493"/>
    </row>
    <row r="6" spans="1:11" ht="15">
      <c r="A6" s="9"/>
      <c r="B6" s="24"/>
      <c r="C6" s="35"/>
      <c r="D6" s="35"/>
      <c r="E6" s="35"/>
      <c r="F6" s="15"/>
      <c r="G6" s="15"/>
      <c r="H6" s="15"/>
      <c r="I6" s="15"/>
      <c r="J6" s="15"/>
      <c r="K6" s="15"/>
    </row>
    <row r="7" spans="1:11" ht="15">
      <c r="A7" s="9"/>
      <c r="B7" s="9"/>
      <c r="C7" s="43"/>
      <c r="D7" s="1"/>
      <c r="E7" s="43" t="s">
        <v>777</v>
      </c>
      <c r="F7" s="1"/>
      <c r="G7" s="43" t="s">
        <v>778</v>
      </c>
      <c r="H7" s="1"/>
      <c r="I7" s="1"/>
      <c r="J7" s="1"/>
      <c r="K7" s="1"/>
    </row>
    <row r="8" spans="1:11" ht="15">
      <c r="A8" s="9"/>
      <c r="B8" s="10"/>
      <c r="C8" s="43" t="s">
        <v>775</v>
      </c>
      <c r="D8" s="43" t="s">
        <v>776</v>
      </c>
      <c r="E8" s="43" t="s">
        <v>556</v>
      </c>
      <c r="F8" s="43" t="s">
        <v>777</v>
      </c>
      <c r="G8" s="43" t="s">
        <v>556</v>
      </c>
      <c r="H8" s="43" t="s">
        <v>779</v>
      </c>
      <c r="I8" s="43" t="s">
        <v>780</v>
      </c>
      <c r="J8" s="43" t="s">
        <v>781</v>
      </c>
      <c r="K8" s="43" t="s">
        <v>782</v>
      </c>
    </row>
    <row r="9" spans="1:11" ht="15.75" thickBot="1">
      <c r="A9" s="9"/>
      <c r="B9" s="25"/>
      <c r="C9" s="45" t="s">
        <v>1</v>
      </c>
      <c r="D9" s="45" t="s">
        <v>1</v>
      </c>
      <c r="E9" s="45" t="s">
        <v>526</v>
      </c>
      <c r="F9" s="45" t="s">
        <v>19</v>
      </c>
      <c r="G9" s="45" t="s">
        <v>526</v>
      </c>
      <c r="H9" s="45" t="s">
        <v>19</v>
      </c>
      <c r="I9" s="45" t="s">
        <v>19</v>
      </c>
      <c r="J9" s="45" t="s">
        <v>19</v>
      </c>
      <c r="K9" s="45" t="s">
        <v>19</v>
      </c>
    </row>
    <row r="10" spans="1:11" ht="15">
      <c r="A10" s="9"/>
      <c r="B10" s="9"/>
      <c r="C10" s="15"/>
      <c r="D10" s="15"/>
      <c r="E10" s="15"/>
      <c r="F10" s="15"/>
      <c r="G10" s="15"/>
      <c r="H10" s="15"/>
      <c r="I10" s="15"/>
      <c r="J10" s="15"/>
      <c r="K10" s="15"/>
    </row>
    <row r="11" spans="1:11" ht="15">
      <c r="A11" s="9"/>
      <c r="B11" s="21" t="s">
        <v>401</v>
      </c>
      <c r="C11" s="15"/>
      <c r="D11" s="15"/>
      <c r="E11" s="15"/>
      <c r="F11" s="15"/>
      <c r="G11" s="15"/>
      <c r="H11" s="15"/>
      <c r="I11" s="15"/>
      <c r="J11" s="15"/>
      <c r="K11" s="15"/>
    </row>
    <row r="12" spans="1:11" ht="20.100000000000001" customHeight="1">
      <c r="A12" s="9"/>
      <c r="B12" s="11" t="s">
        <v>567</v>
      </c>
      <c r="C12" s="49">
        <f>SUM('Budget Detail FY 2023-30'!M55:M59)</f>
        <v>520413</v>
      </c>
      <c r="D12" s="49">
        <f>SUM('Budget Detail FY 2023-30'!N55:N59)</f>
        <v>595631</v>
      </c>
      <c r="E12" s="49">
        <f>SUM('Budget Detail FY 2023-30'!O55:O59)</f>
        <v>644175</v>
      </c>
      <c r="F12" s="49">
        <f>SUM('Budget Detail FY 2023-30'!P55:P59)</f>
        <v>621468</v>
      </c>
      <c r="G12" s="49">
        <f>SUM('Budget Detail FY 2023-30'!Q55:Q59)</f>
        <v>752497</v>
      </c>
      <c r="H12" s="49">
        <f>SUM('Budget Detail FY 2023-30'!R55:R59)</f>
        <v>788820</v>
      </c>
      <c r="I12" s="49">
        <f>SUM('Budget Detail FY 2023-30'!S55:S59)</f>
        <v>810263</v>
      </c>
      <c r="J12" s="49">
        <f>SUM('Budget Detail FY 2023-30'!T55:T59)</f>
        <v>832337</v>
      </c>
      <c r="K12" s="49">
        <f>SUM('Budget Detail FY 2023-30'!U55:U59)</f>
        <v>855060</v>
      </c>
    </row>
    <row r="13" spans="1:11" ht="20.100000000000001" customHeight="1">
      <c r="A13" s="9"/>
      <c r="B13" s="11" t="s">
        <v>568</v>
      </c>
      <c r="C13" s="2">
        <f>SUM('Budget Detail FY 2023-30'!M60:M65)</f>
        <v>145681</v>
      </c>
      <c r="D13" s="2">
        <f>SUM('Budget Detail FY 2023-30'!N60:N65)</f>
        <v>160259</v>
      </c>
      <c r="E13" s="2">
        <f>SUM('Budget Detail FY 2023-30'!O60:O65)</f>
        <v>173639</v>
      </c>
      <c r="F13" s="2">
        <f>SUM('Budget Detail FY 2023-30'!P60:P65)</f>
        <v>172133</v>
      </c>
      <c r="G13" s="2">
        <f>SUM('Budget Detail FY 2023-30'!Q60:Q65)</f>
        <v>214660</v>
      </c>
      <c r="H13" s="2">
        <f>SUM('Budget Detail FY 2023-30'!R60:R65)</f>
        <v>223996</v>
      </c>
      <c r="I13" s="2">
        <f>SUM('Budget Detail FY 2023-30'!S60:S65)</f>
        <v>237737</v>
      </c>
      <c r="J13" s="2">
        <f>SUM('Budget Detail FY 2023-30'!T60:T65)</f>
        <v>252522</v>
      </c>
      <c r="K13" s="2">
        <f>SUM('Budget Detail FY 2023-30'!U60:U65)</f>
        <v>268277</v>
      </c>
    </row>
    <row r="14" spans="1:11" ht="20.100000000000001" customHeight="1">
      <c r="A14" s="9"/>
      <c r="B14" s="11" t="s">
        <v>569</v>
      </c>
      <c r="C14" s="2">
        <f>SUM('Budget Detail FY 2023-30'!M66:M79)</f>
        <v>170205</v>
      </c>
      <c r="D14" s="2">
        <f>SUM('Budget Detail FY 2023-30'!N66:N79)</f>
        <v>133334</v>
      </c>
      <c r="E14" s="2">
        <f>SUM('Budget Detail FY 2023-30'!O66:O79)</f>
        <v>164049</v>
      </c>
      <c r="F14" s="2">
        <f>SUM('Budget Detail FY 2023-30'!P66:P79)</f>
        <v>151060</v>
      </c>
      <c r="G14" s="2">
        <f>SUM('Budget Detail FY 2023-30'!Q66:Q79)</f>
        <v>156658</v>
      </c>
      <c r="H14" s="2">
        <f>SUM('Budget Detail FY 2023-30'!R66:R79)</f>
        <v>156208</v>
      </c>
      <c r="I14" s="2">
        <f>SUM('Budget Detail FY 2023-30'!S66:S79)</f>
        <v>168138</v>
      </c>
      <c r="J14" s="2">
        <f>SUM('Budget Detail FY 2023-30'!T66:T79)</f>
        <v>177156</v>
      </c>
      <c r="K14" s="2">
        <f>SUM('Budget Detail FY 2023-30'!U66:U79)</f>
        <v>168609</v>
      </c>
    </row>
    <row r="15" spans="1:11" ht="20.100000000000001" customHeight="1">
      <c r="A15" s="9"/>
      <c r="B15" s="26" t="s">
        <v>570</v>
      </c>
      <c r="C15" s="2">
        <f>SUM('Budget Detail FY 2023-30'!M80:M80)</f>
        <v>12295</v>
      </c>
      <c r="D15" s="2">
        <f>SUM('Budget Detail FY 2023-30'!N80:N80)</f>
        <v>21235</v>
      </c>
      <c r="E15" s="2">
        <f>SUM('Budget Detail FY 2023-30'!O80:O80)</f>
        <v>15000</v>
      </c>
      <c r="F15" s="2">
        <f>SUM('Budget Detail FY 2023-30'!P80:P80)</f>
        <v>15000</v>
      </c>
      <c r="G15" s="2">
        <f>SUM('Budget Detail FY 2023-30'!Q80:Q80)</f>
        <v>15000</v>
      </c>
      <c r="H15" s="2">
        <f>SUM('Budget Detail FY 2023-30'!R80:R80)</f>
        <v>15000</v>
      </c>
      <c r="I15" s="2">
        <f>SUM('Budget Detail FY 2023-30'!S80:S80)</f>
        <v>15000</v>
      </c>
      <c r="J15" s="2">
        <f>SUM('Budget Detail FY 2023-30'!T80:T80)</f>
        <v>15000</v>
      </c>
      <c r="K15" s="2">
        <f>SUM('Budget Detail FY 2023-30'!U80:U80)</f>
        <v>15000</v>
      </c>
    </row>
    <row r="16" spans="1:11" s="70" customFormat="1" ht="20.100000000000001" customHeight="1" thickBot="1">
      <c r="A16" s="68"/>
      <c r="B16" s="69" t="s">
        <v>602</v>
      </c>
      <c r="C16" s="303">
        <f>SUM(C12:C15)</f>
        <v>848594</v>
      </c>
      <c r="D16" s="303">
        <f t="shared" ref="D16:J16" si="0">SUM(D12:D15)</f>
        <v>910459</v>
      </c>
      <c r="E16" s="303">
        <f t="shared" si="0"/>
        <v>996863</v>
      </c>
      <c r="F16" s="303">
        <f>SUM(F12:F15)</f>
        <v>959661</v>
      </c>
      <c r="G16" s="303">
        <f t="shared" si="0"/>
        <v>1138815</v>
      </c>
      <c r="H16" s="303">
        <f t="shared" si="0"/>
        <v>1184024</v>
      </c>
      <c r="I16" s="303">
        <f t="shared" si="0"/>
        <v>1231138</v>
      </c>
      <c r="J16" s="303">
        <f t="shared" si="0"/>
        <v>1277015</v>
      </c>
      <c r="K16" s="303">
        <f>SUM(K12:K15)</f>
        <v>1306946</v>
      </c>
    </row>
    <row r="17" spans="1:11" s="70" customFormat="1" ht="15" thickTop="1">
      <c r="A17" s="68"/>
      <c r="B17" s="12"/>
      <c r="C17" s="76"/>
      <c r="D17" s="76"/>
      <c r="E17" s="76"/>
      <c r="F17" s="76"/>
      <c r="G17" s="76"/>
      <c r="H17" s="76"/>
      <c r="I17" s="76"/>
      <c r="J17" s="76"/>
      <c r="K17" s="76"/>
    </row>
    <row r="18" spans="1:11" ht="15">
      <c r="A18" s="9"/>
      <c r="B18" s="11"/>
      <c r="C18" s="15"/>
      <c r="D18" s="15"/>
      <c r="E18" s="15"/>
      <c r="F18" s="15"/>
      <c r="G18" s="15"/>
      <c r="H18" s="15"/>
      <c r="I18" s="15"/>
      <c r="J18" s="15"/>
      <c r="K18" s="15"/>
    </row>
    <row r="19" spans="1:11" ht="15">
      <c r="A19" s="9"/>
      <c r="B19" s="9"/>
      <c r="C19" s="15"/>
      <c r="D19" s="15"/>
      <c r="E19" s="15"/>
      <c r="F19" s="15"/>
      <c r="G19" s="15"/>
      <c r="H19" s="15"/>
      <c r="I19" s="15"/>
      <c r="J19" s="15"/>
      <c r="K19" s="15"/>
    </row>
    <row r="20" spans="1:11" ht="15">
      <c r="A20" s="9"/>
      <c r="B20" s="9"/>
      <c r="C20" s="15"/>
      <c r="D20" s="15"/>
      <c r="E20" s="15"/>
      <c r="F20" s="15"/>
      <c r="G20" s="15"/>
      <c r="H20" s="15"/>
      <c r="I20" s="15"/>
      <c r="J20" s="15"/>
      <c r="K20" s="15"/>
    </row>
    <row r="21" spans="1:11" ht="15">
      <c r="A21" s="9"/>
      <c r="B21" s="9"/>
      <c r="C21" s="15"/>
      <c r="D21" s="15"/>
      <c r="E21" s="15"/>
      <c r="F21" s="15"/>
      <c r="G21" s="15"/>
      <c r="H21" s="15"/>
      <c r="I21" s="15"/>
      <c r="J21" s="15"/>
      <c r="K21" s="15"/>
    </row>
    <row r="22" spans="1:11" ht="15">
      <c r="A22" s="9"/>
      <c r="B22" s="9"/>
      <c r="C22" s="15"/>
      <c r="D22" s="15"/>
      <c r="E22" s="15"/>
      <c r="F22" s="15"/>
      <c r="G22" s="15"/>
      <c r="H22" s="15"/>
      <c r="I22" s="15"/>
      <c r="J22" s="15"/>
      <c r="K22" s="15"/>
    </row>
    <row r="23" spans="1:11" ht="15">
      <c r="A23" s="9"/>
      <c r="B23" s="9"/>
      <c r="C23" s="15"/>
      <c r="D23" s="15"/>
      <c r="E23" s="15"/>
      <c r="F23" s="15"/>
      <c r="G23" s="15"/>
      <c r="H23" s="15"/>
      <c r="I23" s="15"/>
      <c r="J23" s="15"/>
      <c r="K23" s="15"/>
    </row>
    <row r="24" spans="1:11" ht="15">
      <c r="A24" s="9"/>
      <c r="B24" s="9"/>
      <c r="C24" s="15"/>
      <c r="D24" s="15"/>
      <c r="E24" s="15"/>
      <c r="F24" s="15"/>
      <c r="G24" s="15"/>
      <c r="H24" s="15"/>
      <c r="I24" s="15"/>
      <c r="J24" s="15"/>
      <c r="K24" s="15"/>
    </row>
    <row r="25" spans="1:11" ht="15">
      <c r="A25" s="9"/>
      <c r="B25" s="9"/>
      <c r="C25" s="15"/>
      <c r="D25" s="15"/>
      <c r="E25" s="15"/>
      <c r="F25" s="15"/>
      <c r="G25" s="15"/>
      <c r="H25" s="15"/>
      <c r="I25" s="15"/>
      <c r="J25" s="15"/>
      <c r="K25" s="15"/>
    </row>
    <row r="26" spans="1:11" ht="15">
      <c r="A26" s="9"/>
      <c r="B26" s="9"/>
      <c r="C26" s="15"/>
      <c r="D26" s="15"/>
      <c r="E26" s="15"/>
      <c r="F26" s="15"/>
      <c r="G26" s="15"/>
      <c r="H26" s="15"/>
      <c r="I26" s="15"/>
      <c r="J26" s="15"/>
      <c r="K26" s="15"/>
    </row>
    <row r="27" spans="1:11" ht="15">
      <c r="A27" s="9"/>
      <c r="B27" s="9"/>
      <c r="C27" s="15"/>
      <c r="D27" s="15"/>
      <c r="E27" s="15"/>
      <c r="F27" s="15"/>
      <c r="G27" s="15"/>
      <c r="H27" s="15"/>
      <c r="I27" s="15"/>
      <c r="J27" s="15"/>
      <c r="K27" s="15"/>
    </row>
    <row r="28" spans="1:11" ht="15">
      <c r="A28" s="9"/>
      <c r="B28" s="9"/>
      <c r="C28" s="15"/>
      <c r="D28" s="15"/>
      <c r="E28" s="15"/>
      <c r="F28" s="15"/>
      <c r="G28" s="15"/>
      <c r="H28" s="15"/>
      <c r="I28" s="15"/>
      <c r="J28" s="15"/>
      <c r="K28" s="15"/>
    </row>
    <row r="29" spans="1:11" ht="15">
      <c r="A29" s="9"/>
      <c r="B29" s="9"/>
      <c r="C29" s="15"/>
      <c r="D29" s="15"/>
      <c r="E29" s="15"/>
      <c r="F29" s="15"/>
      <c r="G29" s="15"/>
      <c r="H29" s="15"/>
      <c r="I29" s="15"/>
      <c r="J29" s="15"/>
      <c r="K29" s="15"/>
    </row>
    <row r="30" spans="1:11" ht="15">
      <c r="A30" s="9"/>
      <c r="B30" s="9"/>
      <c r="C30" s="15"/>
      <c r="D30" s="15"/>
      <c r="E30" s="15"/>
      <c r="F30" s="15"/>
      <c r="G30" s="15"/>
      <c r="H30" s="15"/>
      <c r="I30" s="15"/>
      <c r="J30" s="15"/>
      <c r="K30" s="15"/>
    </row>
    <row r="31" spans="1:11" ht="15">
      <c r="A31" s="9"/>
      <c r="H31" s="15"/>
      <c r="I31" s="15"/>
      <c r="J31" s="15"/>
      <c r="K31" s="15"/>
    </row>
    <row r="32" spans="1:11" ht="18.75">
      <c r="A32" s="9"/>
      <c r="B32" s="490" t="s">
        <v>603</v>
      </c>
      <c r="C32" s="490"/>
      <c r="D32" s="490"/>
      <c r="E32" s="490"/>
      <c r="F32" s="490"/>
      <c r="G32" s="490"/>
      <c r="H32" s="490"/>
      <c r="I32" s="490"/>
      <c r="J32" s="490"/>
      <c r="K32" s="490"/>
    </row>
    <row r="33" spans="1:11" ht="15">
      <c r="A33" s="9"/>
      <c r="B33" s="9"/>
      <c r="C33" s="15"/>
      <c r="D33" s="15"/>
      <c r="E33" s="15"/>
      <c r="F33" s="15"/>
      <c r="G33" s="15"/>
      <c r="H33" s="15"/>
      <c r="I33" s="15"/>
      <c r="J33" s="15"/>
      <c r="K33" s="15"/>
    </row>
    <row r="34" spans="1:11" ht="15" customHeight="1">
      <c r="A34" s="9"/>
      <c r="B34" s="493" t="s">
        <v>836</v>
      </c>
      <c r="C34" s="493"/>
      <c r="D34" s="493"/>
      <c r="E34" s="493"/>
      <c r="F34" s="493"/>
      <c r="G34" s="493"/>
      <c r="H34" s="493"/>
      <c r="I34" s="493"/>
      <c r="J34" s="493"/>
      <c r="K34" s="493"/>
    </row>
    <row r="35" spans="1:11" ht="15">
      <c r="A35" s="9"/>
      <c r="B35" s="493"/>
      <c r="C35" s="493"/>
      <c r="D35" s="493"/>
      <c r="E35" s="493"/>
      <c r="F35" s="493"/>
      <c r="G35" s="493"/>
      <c r="H35" s="493"/>
      <c r="I35" s="493"/>
      <c r="J35" s="493"/>
      <c r="K35" s="493"/>
    </row>
    <row r="36" spans="1:11" ht="15">
      <c r="A36" s="9"/>
      <c r="B36" s="493"/>
      <c r="C36" s="493"/>
      <c r="D36" s="493"/>
      <c r="E36" s="493"/>
      <c r="F36" s="493"/>
      <c r="G36" s="493"/>
      <c r="H36" s="493"/>
      <c r="I36" s="493"/>
      <c r="J36" s="493"/>
      <c r="K36" s="493"/>
    </row>
    <row r="37" spans="1:11" ht="15">
      <c r="A37" s="9"/>
      <c r="B37" s="27"/>
      <c r="C37" s="36"/>
      <c r="D37" s="36"/>
      <c r="E37" s="36"/>
      <c r="F37" s="15"/>
      <c r="G37" s="15"/>
      <c r="H37" s="15"/>
      <c r="I37" s="15"/>
      <c r="J37" s="15"/>
      <c r="K37" s="15"/>
    </row>
    <row r="38" spans="1:11" ht="15">
      <c r="A38" s="9"/>
      <c r="B38" s="9"/>
      <c r="C38" s="43"/>
      <c r="D38" s="1"/>
      <c r="E38" s="43" t="s">
        <v>777</v>
      </c>
      <c r="F38" s="1"/>
      <c r="G38" s="43" t="s">
        <v>778</v>
      </c>
      <c r="H38" s="1"/>
      <c r="I38" s="1"/>
      <c r="J38" s="1"/>
      <c r="K38" s="1"/>
    </row>
    <row r="39" spans="1:11" ht="15">
      <c r="A39" s="9"/>
      <c r="B39" s="10"/>
      <c r="C39" s="43" t="s">
        <v>775</v>
      </c>
      <c r="D39" s="43" t="s">
        <v>776</v>
      </c>
      <c r="E39" s="43" t="s">
        <v>556</v>
      </c>
      <c r="F39" s="43" t="s">
        <v>777</v>
      </c>
      <c r="G39" s="43" t="s">
        <v>556</v>
      </c>
      <c r="H39" s="43" t="s">
        <v>779</v>
      </c>
      <c r="I39" s="43" t="s">
        <v>780</v>
      </c>
      <c r="J39" s="43" t="s">
        <v>781</v>
      </c>
      <c r="K39" s="43" t="s">
        <v>782</v>
      </c>
    </row>
    <row r="40" spans="1:11" ht="15.75" thickBot="1">
      <c r="A40" s="9"/>
      <c r="B40" s="25"/>
      <c r="C40" s="45" t="s">
        <v>1</v>
      </c>
      <c r="D40" s="45" t="s">
        <v>1</v>
      </c>
      <c r="E40" s="45" t="s">
        <v>526</v>
      </c>
      <c r="F40" s="45" t="s">
        <v>19</v>
      </c>
      <c r="G40" s="45" t="s">
        <v>526</v>
      </c>
      <c r="H40" s="45" t="s">
        <v>19</v>
      </c>
      <c r="I40" s="45" t="s">
        <v>19</v>
      </c>
      <c r="J40" s="45" t="s">
        <v>19</v>
      </c>
      <c r="K40" s="45" t="s">
        <v>19</v>
      </c>
    </row>
    <row r="41" spans="1:11" ht="15">
      <c r="A41" s="9"/>
      <c r="B41" s="9"/>
      <c r="C41" s="15"/>
      <c r="D41" s="15"/>
      <c r="E41" s="15"/>
      <c r="F41" s="15"/>
      <c r="G41" s="15"/>
      <c r="H41" s="15"/>
      <c r="I41" s="15"/>
      <c r="J41" s="15"/>
      <c r="K41" s="15"/>
    </row>
    <row r="42" spans="1:11" ht="15">
      <c r="A42" s="9"/>
      <c r="B42" s="21" t="s">
        <v>401</v>
      </c>
      <c r="C42" s="15"/>
      <c r="D42" s="15"/>
      <c r="E42" s="15"/>
      <c r="F42" s="15"/>
      <c r="G42" s="15"/>
      <c r="H42" s="15"/>
      <c r="I42" s="15"/>
      <c r="J42" s="15"/>
      <c r="K42" s="15"/>
    </row>
    <row r="43" spans="1:11" ht="20.100000000000001" customHeight="1">
      <c r="A43" s="9"/>
      <c r="B43" s="11" t="s">
        <v>567</v>
      </c>
      <c r="C43" s="49">
        <f>'Budget Detail FY 2023-30'!M85</f>
        <v>326134</v>
      </c>
      <c r="D43" s="49">
        <f>'Budget Detail FY 2023-30'!N85</f>
        <v>363742</v>
      </c>
      <c r="E43" s="49">
        <f>'Budget Detail FY 2023-30'!O85</f>
        <v>425401</v>
      </c>
      <c r="F43" s="49">
        <f>'Budget Detail FY 2023-30'!P85</f>
        <v>396000</v>
      </c>
      <c r="G43" s="49">
        <f>'Budget Detail FY 2023-30'!Q85</f>
        <v>467120</v>
      </c>
      <c r="H43" s="49">
        <f>'Budget Detail FY 2023-30'!R85</f>
        <v>492812</v>
      </c>
      <c r="I43" s="49">
        <f>'Budget Detail FY 2023-30'!S85</f>
        <v>507596</v>
      </c>
      <c r="J43" s="49">
        <f>'Budget Detail FY 2023-30'!T85</f>
        <v>522824</v>
      </c>
      <c r="K43" s="49">
        <f>'Budget Detail FY 2023-30'!U85</f>
        <v>538509</v>
      </c>
    </row>
    <row r="44" spans="1:11" ht="20.100000000000001" customHeight="1">
      <c r="A44" s="9"/>
      <c r="B44" s="11" t="s">
        <v>568</v>
      </c>
      <c r="C44" s="2">
        <f>SUM('Budget Detail FY 2023-30'!M86:M91)</f>
        <v>119604</v>
      </c>
      <c r="D44" s="2">
        <f>SUM('Budget Detail FY 2023-30'!N86:N91)</f>
        <v>121862</v>
      </c>
      <c r="E44" s="2">
        <f>SUM('Budget Detail FY 2023-30'!O86:O91)</f>
        <v>158232</v>
      </c>
      <c r="F44" s="2">
        <f>SUM('Budget Detail FY 2023-30'!P86:P91)</f>
        <v>130245</v>
      </c>
      <c r="G44" s="2">
        <f>SUM('Budget Detail FY 2023-30'!Q86:Q91)</f>
        <v>151447</v>
      </c>
      <c r="H44" s="2">
        <f>SUM('Budget Detail FY 2023-30'!R86:R91)</f>
        <v>158712</v>
      </c>
      <c r="I44" s="2">
        <f>SUM('Budget Detail FY 2023-30'!S86:S91)</f>
        <v>168616</v>
      </c>
      <c r="J44" s="2">
        <f>SUM('Budget Detail FY 2023-30'!T86:T91)</f>
        <v>179278</v>
      </c>
      <c r="K44" s="2">
        <f>SUM('Budget Detail FY 2023-30'!U86:U91)</f>
        <v>190648</v>
      </c>
    </row>
    <row r="45" spans="1:11" ht="20.100000000000001" customHeight="1">
      <c r="A45" s="9"/>
      <c r="B45" s="11" t="s">
        <v>569</v>
      </c>
      <c r="C45" s="2">
        <f>SUM('Budget Detail FY 2023-30'!M92:M102)</f>
        <v>120574</v>
      </c>
      <c r="D45" s="2">
        <f>SUM('Budget Detail FY 2023-30'!N92:N102)</f>
        <v>140394</v>
      </c>
      <c r="E45" s="2">
        <f>SUM('Budget Detail FY 2023-30'!O92:O102)</f>
        <v>154953</v>
      </c>
      <c r="F45" s="2">
        <f>SUM('Budget Detail FY 2023-30'!P92:P102)</f>
        <v>150545</v>
      </c>
      <c r="G45" s="2">
        <f>SUM('Budget Detail FY 2023-30'!Q92:Q102)</f>
        <v>156842</v>
      </c>
      <c r="H45" s="2">
        <f>SUM('Budget Detail FY 2023-30'!R92:R102)</f>
        <v>161497</v>
      </c>
      <c r="I45" s="2">
        <f>SUM('Budget Detail FY 2023-30'!S92:S102)</f>
        <v>174384</v>
      </c>
      <c r="J45" s="2">
        <f>SUM('Budget Detail FY 2023-30'!T92:T102)</f>
        <v>171109</v>
      </c>
      <c r="K45" s="2">
        <f>SUM('Budget Detail FY 2023-30'!U92:U102)</f>
        <v>167320</v>
      </c>
    </row>
    <row r="46" spans="1:11" ht="20.100000000000001" customHeight="1">
      <c r="B46" s="11" t="s">
        <v>570</v>
      </c>
      <c r="C46" s="2">
        <f>SUM('Budget Detail FY 2023-30'!M103:M103)</f>
        <v>2067</v>
      </c>
      <c r="D46" s="2">
        <f>SUM('Budget Detail FY 2023-30'!N103:N103)</f>
        <v>2247</v>
      </c>
      <c r="E46" s="2">
        <f>SUM('Budget Detail FY 2023-30'!O103:O103)</f>
        <v>2500</v>
      </c>
      <c r="F46" s="2">
        <f>SUM('Budget Detail FY 2023-30'!P103:P103)</f>
        <v>2500</v>
      </c>
      <c r="G46" s="2">
        <f>SUM('Budget Detail FY 2023-30'!Q103:Q103)</f>
        <v>3000</v>
      </c>
      <c r="H46" s="2">
        <f>SUM('Budget Detail FY 2023-30'!R103:R103)</f>
        <v>3000</v>
      </c>
      <c r="I46" s="2">
        <f>SUM('Budget Detail FY 2023-30'!S103:S103)</f>
        <v>3000</v>
      </c>
      <c r="J46" s="2">
        <f>SUM('Budget Detail FY 2023-30'!T103:T103)</f>
        <v>3000</v>
      </c>
      <c r="K46" s="2">
        <f>SUM('Budget Detail FY 2023-30'!U103:U103)</f>
        <v>3000</v>
      </c>
    </row>
    <row r="47" spans="1:11" s="70" customFormat="1" ht="20.100000000000001" customHeight="1" thickBot="1">
      <c r="B47" s="71" t="s">
        <v>686</v>
      </c>
      <c r="C47" s="303">
        <f t="shared" ref="C47:J47" si="1">SUM(C43:C46)</f>
        <v>568379</v>
      </c>
      <c r="D47" s="303">
        <f>SUM(D43:D46)</f>
        <v>628245</v>
      </c>
      <c r="E47" s="303">
        <f t="shared" si="1"/>
        <v>741086</v>
      </c>
      <c r="F47" s="303">
        <f t="shared" si="1"/>
        <v>679290</v>
      </c>
      <c r="G47" s="303">
        <f t="shared" si="1"/>
        <v>778409</v>
      </c>
      <c r="H47" s="303">
        <f t="shared" si="1"/>
        <v>816021</v>
      </c>
      <c r="I47" s="303">
        <f t="shared" si="1"/>
        <v>853596</v>
      </c>
      <c r="J47" s="303">
        <f t="shared" si="1"/>
        <v>876211</v>
      </c>
      <c r="K47" s="303">
        <f>SUM(K43:K46)</f>
        <v>899477</v>
      </c>
    </row>
    <row r="48" spans="1:11" s="70" customFormat="1" ht="15" thickTop="1">
      <c r="B48" s="12"/>
      <c r="C48" s="76"/>
      <c r="D48" s="76"/>
      <c r="E48" s="76"/>
      <c r="F48" s="76"/>
      <c r="G48" s="76"/>
      <c r="H48" s="76"/>
      <c r="I48" s="76"/>
      <c r="J48" s="76"/>
      <c r="K48" s="76"/>
    </row>
    <row r="49" spans="2:11" ht="15">
      <c r="B49" s="9"/>
      <c r="C49" s="15"/>
      <c r="D49" s="15"/>
      <c r="E49" s="15"/>
      <c r="F49" s="15"/>
      <c r="G49" s="15"/>
      <c r="H49" s="15"/>
      <c r="I49" s="15"/>
      <c r="J49" s="15"/>
      <c r="K49" s="15"/>
    </row>
    <row r="50" spans="2:11" ht="15">
      <c r="B50" s="9"/>
      <c r="C50" s="15"/>
      <c r="D50" s="15"/>
      <c r="E50" s="15"/>
      <c r="F50" s="15"/>
      <c r="G50" s="15"/>
      <c r="H50" s="15"/>
      <c r="I50" s="15"/>
      <c r="J50" s="15"/>
      <c r="K50" s="15"/>
    </row>
    <row r="51" spans="2:11" ht="12.75" customHeight="1">
      <c r="B51" s="9"/>
      <c r="C51" s="15"/>
      <c r="D51" s="15"/>
      <c r="E51" s="15"/>
      <c r="F51" s="15"/>
      <c r="G51" s="15"/>
      <c r="H51" s="15"/>
      <c r="I51" s="15"/>
      <c r="J51" s="15"/>
      <c r="K51" s="15"/>
    </row>
    <row r="52" spans="2:11" ht="17.25" customHeight="1">
      <c r="B52" s="9"/>
      <c r="C52" s="15"/>
      <c r="D52" s="15"/>
      <c r="E52" s="15"/>
      <c r="F52" s="15"/>
      <c r="G52" s="15"/>
      <c r="H52" s="15"/>
      <c r="I52" s="15"/>
      <c r="J52" s="15"/>
      <c r="K52" s="15"/>
    </row>
    <row r="53" spans="2:11" ht="15">
      <c r="B53" s="9"/>
      <c r="C53" s="15"/>
      <c r="D53" s="15"/>
      <c r="E53" s="15"/>
      <c r="F53" s="15"/>
      <c r="G53" s="15"/>
      <c r="H53" s="15"/>
      <c r="I53" s="15"/>
      <c r="J53" s="15"/>
      <c r="K53" s="15"/>
    </row>
    <row r="54" spans="2:11" ht="15">
      <c r="B54" s="9"/>
      <c r="C54" s="15"/>
      <c r="D54" s="15"/>
      <c r="E54" s="15"/>
      <c r="F54" s="15"/>
      <c r="G54" s="15"/>
      <c r="H54" s="15"/>
      <c r="I54" s="15"/>
      <c r="J54" s="15"/>
      <c r="K54" s="15"/>
    </row>
    <row r="55" spans="2:11" ht="15">
      <c r="B55" s="9"/>
      <c r="C55" s="15"/>
      <c r="D55" s="15"/>
      <c r="E55" s="15"/>
      <c r="F55" s="15"/>
      <c r="G55" s="15"/>
      <c r="H55" s="15"/>
      <c r="I55" s="15"/>
      <c r="J55" s="15"/>
      <c r="K55" s="15"/>
    </row>
    <row r="56" spans="2:11" ht="15">
      <c r="B56" s="9"/>
      <c r="C56" s="15"/>
      <c r="D56" s="15"/>
      <c r="E56" s="15"/>
      <c r="F56" s="15"/>
      <c r="G56" s="15"/>
      <c r="H56" s="15"/>
      <c r="I56" s="15"/>
      <c r="J56" s="15"/>
      <c r="K56" s="15"/>
    </row>
    <row r="57" spans="2:11" ht="15">
      <c r="B57" s="9"/>
      <c r="C57" s="15"/>
      <c r="D57" s="15"/>
      <c r="E57" s="15"/>
      <c r="F57" s="15"/>
      <c r="G57" s="15"/>
      <c r="H57" s="15"/>
      <c r="I57" s="15"/>
      <c r="J57" s="15"/>
      <c r="K57" s="15"/>
    </row>
    <row r="58" spans="2:11" ht="15">
      <c r="B58" s="9"/>
      <c r="C58" s="15"/>
      <c r="D58" s="15"/>
      <c r="E58" s="15"/>
      <c r="F58" s="15"/>
      <c r="G58" s="15"/>
      <c r="H58" s="15"/>
      <c r="I58" s="15"/>
      <c r="J58" s="15"/>
      <c r="K58" s="15"/>
    </row>
    <row r="59" spans="2:11" ht="15">
      <c r="B59" s="9"/>
      <c r="C59" s="15"/>
      <c r="D59" s="15"/>
      <c r="E59" s="15"/>
      <c r="F59" s="15"/>
      <c r="G59" s="15"/>
      <c r="H59" s="15"/>
      <c r="I59" s="15"/>
      <c r="J59" s="15"/>
      <c r="K59" s="15"/>
    </row>
    <row r="60" spans="2:11" ht="15">
      <c r="B60" s="9"/>
      <c r="C60" s="15"/>
      <c r="D60" s="15"/>
      <c r="E60" s="15"/>
      <c r="F60" s="15"/>
      <c r="G60" s="15"/>
      <c r="H60" s="15"/>
      <c r="I60" s="15"/>
      <c r="J60" s="15"/>
      <c r="K60" s="15"/>
    </row>
    <row r="61" spans="2:11" ht="18.75">
      <c r="B61" s="492" t="s">
        <v>604</v>
      </c>
      <c r="C61" s="492"/>
      <c r="D61" s="492"/>
      <c r="E61" s="492"/>
      <c r="F61" s="492"/>
      <c r="G61" s="492"/>
      <c r="H61" s="492"/>
      <c r="I61" s="492"/>
      <c r="J61" s="492"/>
      <c r="K61" s="492"/>
    </row>
    <row r="62" spans="2:11" ht="15">
      <c r="B62" s="9"/>
      <c r="C62" s="15"/>
      <c r="D62" s="15"/>
      <c r="E62" s="15"/>
      <c r="F62" s="15"/>
      <c r="G62" s="15"/>
      <c r="H62" s="15"/>
      <c r="I62" s="15"/>
      <c r="J62" s="15"/>
      <c r="K62" s="15"/>
    </row>
    <row r="63" spans="2:11" ht="12.75" customHeight="1">
      <c r="B63" s="495" t="s">
        <v>837</v>
      </c>
      <c r="C63" s="495"/>
      <c r="D63" s="495"/>
      <c r="E63" s="495"/>
      <c r="F63" s="495"/>
      <c r="G63" s="495"/>
      <c r="H63" s="495"/>
      <c r="I63" s="495"/>
      <c r="J63" s="495"/>
      <c r="K63" s="495"/>
    </row>
    <row r="64" spans="2:11" ht="18.75" customHeight="1">
      <c r="B64" s="495"/>
      <c r="C64" s="495"/>
      <c r="D64" s="495"/>
      <c r="E64" s="495"/>
      <c r="F64" s="495"/>
      <c r="G64" s="495"/>
      <c r="H64" s="495"/>
      <c r="I64" s="495"/>
      <c r="J64" s="495"/>
      <c r="K64" s="495"/>
    </row>
    <row r="65" spans="2:11" ht="15">
      <c r="B65" s="28"/>
      <c r="C65" s="37"/>
      <c r="D65" s="37"/>
      <c r="E65" s="37"/>
      <c r="F65" s="15"/>
      <c r="G65" s="15"/>
      <c r="H65" s="15"/>
      <c r="I65" s="15"/>
      <c r="J65" s="15"/>
      <c r="K65" s="15"/>
    </row>
    <row r="66" spans="2:11" ht="15">
      <c r="B66" s="9"/>
      <c r="C66" s="43"/>
      <c r="D66" s="1"/>
      <c r="E66" s="43" t="s">
        <v>777</v>
      </c>
      <c r="F66" s="1"/>
      <c r="G66" s="43" t="s">
        <v>778</v>
      </c>
      <c r="H66" s="1"/>
      <c r="I66" s="1"/>
      <c r="J66" s="1"/>
      <c r="K66" s="1"/>
    </row>
    <row r="67" spans="2:11" ht="15">
      <c r="B67" s="10"/>
      <c r="C67" s="43" t="s">
        <v>775</v>
      </c>
      <c r="D67" s="43" t="s">
        <v>776</v>
      </c>
      <c r="E67" s="43" t="s">
        <v>556</v>
      </c>
      <c r="F67" s="43" t="s">
        <v>777</v>
      </c>
      <c r="G67" s="43" t="s">
        <v>556</v>
      </c>
      <c r="H67" s="43" t="s">
        <v>779</v>
      </c>
      <c r="I67" s="43" t="s">
        <v>780</v>
      </c>
      <c r="J67" s="43" t="s">
        <v>781</v>
      </c>
      <c r="K67" s="43" t="s">
        <v>782</v>
      </c>
    </row>
    <row r="68" spans="2:11" ht="15.75" thickBot="1">
      <c r="B68" s="25"/>
      <c r="C68" s="45" t="s">
        <v>1</v>
      </c>
      <c r="D68" s="45" t="s">
        <v>1</v>
      </c>
      <c r="E68" s="45" t="s">
        <v>526</v>
      </c>
      <c r="F68" s="45" t="s">
        <v>19</v>
      </c>
      <c r="G68" s="45" t="s">
        <v>526</v>
      </c>
      <c r="H68" s="45" t="s">
        <v>19</v>
      </c>
      <c r="I68" s="45" t="s">
        <v>19</v>
      </c>
      <c r="J68" s="45" t="s">
        <v>19</v>
      </c>
      <c r="K68" s="45" t="s">
        <v>19</v>
      </c>
    </row>
    <row r="69" spans="2:11" ht="15">
      <c r="B69" s="9"/>
      <c r="C69" s="15"/>
      <c r="D69" s="15"/>
      <c r="E69" s="15"/>
      <c r="F69" s="15"/>
      <c r="G69" s="15"/>
      <c r="H69" s="15"/>
      <c r="I69" s="15"/>
      <c r="J69" s="15"/>
      <c r="K69" s="15"/>
    </row>
    <row r="70" spans="2:11" ht="15">
      <c r="B70" s="21" t="s">
        <v>401</v>
      </c>
      <c r="C70" s="15"/>
      <c r="D70" s="15"/>
      <c r="E70" s="15"/>
      <c r="F70" s="15"/>
      <c r="G70" s="15"/>
      <c r="H70" s="15"/>
      <c r="I70" s="15"/>
      <c r="J70" s="15"/>
      <c r="K70" s="15"/>
    </row>
    <row r="71" spans="2:11" ht="20.100000000000001" customHeight="1">
      <c r="B71" s="11" t="s">
        <v>567</v>
      </c>
      <c r="C71" s="49">
        <f>SUM('Budget Detail FY 2023-30'!M108:M114)</f>
        <v>3485307</v>
      </c>
      <c r="D71" s="49">
        <f>SUM('Budget Detail FY 2023-30'!N108:N114)</f>
        <v>3733417</v>
      </c>
      <c r="E71" s="49">
        <f>SUM('Budget Detail FY 2023-30'!O108:O114)</f>
        <v>4116345</v>
      </c>
      <c r="F71" s="49">
        <f>SUM('Budget Detail FY 2023-30'!P108:P114)</f>
        <v>3999223</v>
      </c>
      <c r="G71" s="49">
        <f>SUM('Budget Detail FY 2023-30'!Q108:Q114)</f>
        <v>4327461</v>
      </c>
      <c r="H71" s="49">
        <f>SUM('Budget Detail FY 2023-30'!R108:R114)</f>
        <v>4550179</v>
      </c>
      <c r="I71" s="49">
        <f>SUM('Budget Detail FY 2023-30'!S108:S114)</f>
        <v>4681015</v>
      </c>
      <c r="J71" s="49">
        <f>SUM('Budget Detail FY 2023-30'!T108:T114)</f>
        <v>4815776</v>
      </c>
      <c r="K71" s="49">
        <f>SUM('Budget Detail FY 2023-30'!U108:U114)</f>
        <v>4954579</v>
      </c>
    </row>
    <row r="72" spans="2:11" ht="20.100000000000001" customHeight="1">
      <c r="B72" s="11" t="s">
        <v>568</v>
      </c>
      <c r="C72" s="2">
        <f>SUM('Budget Detail FY 2023-30'!M115:M121)</f>
        <v>2250876</v>
      </c>
      <c r="D72" s="2">
        <f>SUM('Budget Detail FY 2023-30'!N115:N121)</f>
        <v>2339791</v>
      </c>
      <c r="E72" s="2">
        <f>SUM('Budget Detail FY 2023-30'!O115:O121)</f>
        <v>2439414</v>
      </c>
      <c r="F72" s="2">
        <f>SUM('Budget Detail FY 2023-30'!P115:P121)</f>
        <v>2390802</v>
      </c>
      <c r="G72" s="2">
        <f>SUM('Budget Detail FY 2023-30'!Q115:Q121)</f>
        <v>2670506</v>
      </c>
      <c r="H72" s="2">
        <f>SUM('Budget Detail FY 2023-30'!R115:R121)</f>
        <v>2719369</v>
      </c>
      <c r="I72" s="2">
        <f>SUM('Budget Detail FY 2023-30'!S115:S121)</f>
        <v>2848769</v>
      </c>
      <c r="J72" s="2">
        <f>SUM('Budget Detail FY 2023-30'!T115:T121)</f>
        <v>2984361</v>
      </c>
      <c r="K72" s="2">
        <f>SUM('Budget Detail FY 2023-30'!U115:U121)</f>
        <v>3126136</v>
      </c>
    </row>
    <row r="73" spans="2:11" ht="20.100000000000001" customHeight="1">
      <c r="B73" s="11" t="s">
        <v>569</v>
      </c>
      <c r="C73" s="2">
        <f>SUM('Budget Detail FY 2023-30'!M122:M141)</f>
        <v>278651</v>
      </c>
      <c r="D73" s="2">
        <f>SUM('Budget Detail FY 2023-30'!N122:N141)</f>
        <v>423448</v>
      </c>
      <c r="E73" s="2">
        <f>SUM('Budget Detail FY 2023-30'!O122:O141)</f>
        <v>484774</v>
      </c>
      <c r="F73" s="2">
        <f>SUM('Budget Detail FY 2023-30'!P122:P141)</f>
        <v>490746</v>
      </c>
      <c r="G73" s="2">
        <f>SUM('Budget Detail FY 2023-30'!Q122:Q141)</f>
        <v>491560</v>
      </c>
      <c r="H73" s="2">
        <f>SUM('Budget Detail FY 2023-30'!R122:R141)</f>
        <v>586727</v>
      </c>
      <c r="I73" s="2">
        <f>SUM('Budget Detail FY 2023-30'!S122:S141)</f>
        <v>780938</v>
      </c>
      <c r="J73" s="2">
        <f>SUM('Budget Detail FY 2023-30'!T122:T141)</f>
        <v>582484</v>
      </c>
      <c r="K73" s="2">
        <f>SUM('Budget Detail FY 2023-30'!U122:U141)</f>
        <v>668525</v>
      </c>
    </row>
    <row r="74" spans="2:11" ht="20.100000000000001" customHeight="1">
      <c r="B74" s="11" t="s">
        <v>570</v>
      </c>
      <c r="C74" s="2">
        <f>SUM('Budget Detail FY 2023-30'!M142:M148)</f>
        <v>162205</v>
      </c>
      <c r="D74" s="2">
        <f>SUM('Budget Detail FY 2023-30'!N142:N148)</f>
        <v>144806</v>
      </c>
      <c r="E74" s="2">
        <f>SUM('Budget Detail FY 2023-30'!O142:O148)</f>
        <v>152120</v>
      </c>
      <c r="F74" s="2">
        <f>SUM('Budget Detail FY 2023-30'!P142:P148)</f>
        <v>141844</v>
      </c>
      <c r="G74" s="2">
        <f>SUM('Budget Detail FY 2023-30'!Q142:Q148)</f>
        <v>152780</v>
      </c>
      <c r="H74" s="2">
        <f>SUM('Budget Detail FY 2023-30'!R142:R148)</f>
        <v>159091</v>
      </c>
      <c r="I74" s="2">
        <f>SUM('Budget Detail FY 2023-30'!S142:S148)</f>
        <v>164954</v>
      </c>
      <c r="J74" s="2">
        <f>SUM('Budget Detail FY 2023-30'!T142:T148)</f>
        <v>176047</v>
      </c>
      <c r="K74" s="2">
        <f>SUM('Budget Detail FY 2023-30'!U142:U148)</f>
        <v>182280</v>
      </c>
    </row>
    <row r="75" spans="2:11" s="70" customFormat="1" ht="20.100000000000001" customHeight="1" thickBot="1">
      <c r="B75" s="71" t="s">
        <v>687</v>
      </c>
      <c r="C75" s="303">
        <f t="shared" ref="C75:J75" si="2">SUM(C71:C74)</f>
        <v>6177039</v>
      </c>
      <c r="D75" s="303">
        <f t="shared" si="2"/>
        <v>6641462</v>
      </c>
      <c r="E75" s="303">
        <f>SUM(E71:E74)</f>
        <v>7192653</v>
      </c>
      <c r="F75" s="303">
        <f t="shared" si="2"/>
        <v>7022615</v>
      </c>
      <c r="G75" s="303">
        <f t="shared" si="2"/>
        <v>7642307</v>
      </c>
      <c r="H75" s="303">
        <f t="shared" si="2"/>
        <v>8015366</v>
      </c>
      <c r="I75" s="303">
        <f t="shared" si="2"/>
        <v>8475676</v>
      </c>
      <c r="J75" s="303">
        <f t="shared" si="2"/>
        <v>8558668</v>
      </c>
      <c r="K75" s="303">
        <f>SUM(K71:K74)</f>
        <v>8931520</v>
      </c>
    </row>
    <row r="76" spans="2:11" s="70" customFormat="1" ht="15" thickTop="1">
      <c r="B76" s="12"/>
      <c r="C76" s="76"/>
      <c r="D76" s="76"/>
      <c r="E76" s="76"/>
      <c r="F76" s="76"/>
      <c r="G76" s="76"/>
      <c r="H76" s="76"/>
      <c r="I76" s="76"/>
      <c r="J76" s="76"/>
      <c r="K76" s="76"/>
    </row>
    <row r="77" spans="2:11" ht="15">
      <c r="B77" s="9"/>
      <c r="C77" s="15"/>
      <c r="D77" s="15"/>
      <c r="E77" s="15"/>
      <c r="F77" s="15"/>
      <c r="G77" s="15"/>
      <c r="H77" s="15"/>
      <c r="I77" s="15"/>
      <c r="J77" s="15"/>
      <c r="K77" s="15"/>
    </row>
    <row r="78" spans="2:11" ht="15">
      <c r="B78" s="9"/>
      <c r="C78" s="15"/>
      <c r="D78" s="15"/>
      <c r="E78" s="15"/>
      <c r="F78" s="15"/>
      <c r="G78" s="15"/>
      <c r="H78" s="15"/>
      <c r="I78" s="15"/>
      <c r="J78" s="15"/>
      <c r="K78" s="15"/>
    </row>
    <row r="79" spans="2:11" ht="15">
      <c r="B79" s="9"/>
      <c r="C79" s="15"/>
      <c r="D79" s="15"/>
      <c r="E79" s="15"/>
      <c r="F79" s="15"/>
      <c r="G79" s="15"/>
      <c r="H79" s="15"/>
      <c r="I79" s="15"/>
      <c r="J79" s="15"/>
      <c r="K79" s="15"/>
    </row>
    <row r="80" spans="2:11" ht="15">
      <c r="B80" s="9"/>
      <c r="C80" s="15"/>
      <c r="D80" s="15"/>
      <c r="E80" s="15"/>
      <c r="F80" s="15"/>
      <c r="G80" s="15"/>
      <c r="H80" s="15"/>
      <c r="I80" s="15"/>
      <c r="J80" s="15"/>
      <c r="K80" s="15"/>
    </row>
    <row r="81" spans="2:11" ht="15">
      <c r="B81" s="9"/>
      <c r="C81" s="15"/>
      <c r="D81" s="15"/>
      <c r="E81" s="15"/>
      <c r="F81" s="15"/>
      <c r="G81" s="15"/>
      <c r="H81" s="15"/>
      <c r="I81" s="15"/>
      <c r="J81" s="15"/>
      <c r="K81" s="15"/>
    </row>
    <row r="82" spans="2:11" ht="15">
      <c r="B82" s="9"/>
      <c r="C82" s="15"/>
      <c r="D82" s="15"/>
      <c r="E82" s="15"/>
      <c r="F82" s="15"/>
      <c r="G82" s="15"/>
      <c r="H82" s="15"/>
      <c r="I82" s="15"/>
      <c r="J82" s="15"/>
      <c r="K82" s="15"/>
    </row>
    <row r="83" spans="2:11" ht="15">
      <c r="B83" s="9"/>
      <c r="C83" s="15"/>
      <c r="D83" s="15"/>
      <c r="E83" s="15"/>
      <c r="F83" s="15"/>
      <c r="G83" s="15"/>
      <c r="H83" s="15"/>
      <c r="I83" s="15"/>
      <c r="J83" s="15"/>
      <c r="K83" s="15"/>
    </row>
    <row r="84" spans="2:11" ht="15">
      <c r="B84" s="9"/>
      <c r="C84" s="15"/>
      <c r="D84" s="15"/>
      <c r="E84" s="15"/>
      <c r="F84" s="15"/>
      <c r="G84" s="15"/>
      <c r="H84" s="15"/>
      <c r="I84" s="15"/>
      <c r="J84" s="15"/>
      <c r="K84" s="15"/>
    </row>
    <row r="85" spans="2:11" ht="15">
      <c r="B85" s="9"/>
      <c r="C85" s="15"/>
      <c r="D85" s="15"/>
      <c r="E85" s="15"/>
      <c r="F85" s="15"/>
      <c r="G85" s="15"/>
      <c r="H85" s="15"/>
      <c r="I85" s="15"/>
      <c r="J85" s="15"/>
      <c r="K85" s="15"/>
    </row>
    <row r="86" spans="2:11" ht="15">
      <c r="B86" s="9"/>
      <c r="C86" s="15"/>
      <c r="D86" s="15"/>
      <c r="E86" s="15"/>
      <c r="F86" s="15"/>
      <c r="G86" s="15"/>
      <c r="H86" s="15"/>
      <c r="I86" s="15"/>
      <c r="J86" s="15"/>
      <c r="K86" s="15"/>
    </row>
    <row r="87" spans="2:11" ht="15">
      <c r="B87" s="9"/>
      <c r="C87" s="15"/>
      <c r="D87" s="15"/>
      <c r="E87" s="15"/>
      <c r="F87" s="15"/>
      <c r="G87" s="15"/>
      <c r="H87" s="15"/>
      <c r="I87" s="15"/>
      <c r="J87" s="15"/>
      <c r="K87" s="15"/>
    </row>
    <row r="88" spans="2:11" ht="15">
      <c r="B88" s="9"/>
      <c r="C88" s="15"/>
      <c r="D88" s="15"/>
      <c r="E88" s="15"/>
      <c r="F88" s="15"/>
      <c r="G88" s="15"/>
      <c r="H88" s="15"/>
      <c r="I88" s="15"/>
      <c r="J88" s="15"/>
      <c r="K88" s="15"/>
    </row>
    <row r="89" spans="2:11" ht="15">
      <c r="B89" s="9"/>
      <c r="C89" s="15"/>
      <c r="D89" s="15"/>
      <c r="E89" s="15"/>
      <c r="F89" s="15"/>
      <c r="G89" s="15"/>
      <c r="H89" s="15"/>
      <c r="I89" s="15"/>
      <c r="J89" s="15"/>
      <c r="K89" s="15"/>
    </row>
    <row r="90" spans="2:11" ht="15">
      <c r="B90" s="9"/>
      <c r="C90" s="15"/>
      <c r="D90" s="15"/>
      <c r="E90" s="15"/>
      <c r="F90" s="15"/>
      <c r="G90" s="15"/>
      <c r="H90" s="15"/>
      <c r="I90" s="15"/>
      <c r="J90" s="15"/>
      <c r="K90" s="15"/>
    </row>
    <row r="91" spans="2:11" ht="15">
      <c r="B91" s="9"/>
      <c r="C91" s="15"/>
      <c r="D91" s="15"/>
      <c r="E91" s="15"/>
      <c r="F91" s="15"/>
      <c r="G91" s="15"/>
      <c r="H91" s="15"/>
      <c r="I91" s="15"/>
      <c r="J91" s="15"/>
      <c r="K91" s="15"/>
    </row>
    <row r="92" spans="2:11" ht="18.75" customHeight="1">
      <c r="B92" s="492" t="s">
        <v>605</v>
      </c>
      <c r="C92" s="492"/>
      <c r="D92" s="492"/>
      <c r="E92" s="492"/>
      <c r="F92" s="492"/>
      <c r="G92" s="492"/>
      <c r="H92" s="492"/>
      <c r="I92" s="492"/>
      <c r="J92" s="492"/>
      <c r="K92" s="492"/>
    </row>
    <row r="93" spans="2:11" ht="15">
      <c r="B93" s="9"/>
      <c r="C93" s="15"/>
      <c r="D93" s="15"/>
      <c r="E93" s="15"/>
      <c r="F93" s="15"/>
      <c r="G93" s="15"/>
      <c r="H93" s="15"/>
      <c r="I93" s="15"/>
      <c r="J93" s="15"/>
      <c r="K93" s="15"/>
    </row>
    <row r="94" spans="2:11" ht="12.75" customHeight="1">
      <c r="B94" s="494" t="s">
        <v>606</v>
      </c>
      <c r="C94" s="494"/>
      <c r="D94" s="494"/>
      <c r="E94" s="494"/>
      <c r="F94" s="494"/>
      <c r="G94" s="494"/>
      <c r="H94" s="494"/>
      <c r="I94" s="494"/>
      <c r="J94" s="494"/>
      <c r="K94" s="494"/>
    </row>
    <row r="95" spans="2:11" ht="12.75" customHeight="1">
      <c r="B95" s="494"/>
      <c r="C95" s="494"/>
      <c r="D95" s="494"/>
      <c r="E95" s="494"/>
      <c r="F95" s="494"/>
      <c r="G95" s="494"/>
      <c r="H95" s="494"/>
      <c r="I95" s="494"/>
      <c r="J95" s="494"/>
      <c r="K95" s="494"/>
    </row>
    <row r="96" spans="2:11" ht="12.75" customHeight="1">
      <c r="B96" s="494"/>
      <c r="C96" s="494"/>
      <c r="D96" s="494"/>
      <c r="E96" s="494"/>
      <c r="F96" s="494"/>
      <c r="G96" s="494"/>
      <c r="H96" s="494"/>
      <c r="I96" s="494"/>
      <c r="J96" s="494"/>
      <c r="K96" s="494"/>
    </row>
    <row r="97" spans="2:11" ht="12.75" customHeight="1">
      <c r="B97" s="494"/>
      <c r="C97" s="494"/>
      <c r="D97" s="494"/>
      <c r="E97" s="494"/>
      <c r="F97" s="494"/>
      <c r="G97" s="494"/>
      <c r="H97" s="494"/>
      <c r="I97" s="494"/>
      <c r="J97" s="494"/>
      <c r="K97" s="494"/>
    </row>
    <row r="98" spans="2:11" ht="15">
      <c r="B98" s="27"/>
      <c r="C98" s="36"/>
      <c r="D98" s="36"/>
      <c r="E98" s="36"/>
      <c r="F98" s="15"/>
      <c r="G98" s="15"/>
      <c r="H98" s="15"/>
      <c r="I98" s="15"/>
      <c r="J98" s="15"/>
      <c r="K98" s="15"/>
    </row>
    <row r="99" spans="2:11" ht="15">
      <c r="B99" s="9"/>
      <c r="C99" s="43"/>
      <c r="D99" s="1"/>
      <c r="E99" s="43" t="s">
        <v>777</v>
      </c>
      <c r="F99" s="1"/>
      <c r="G99" s="43" t="s">
        <v>778</v>
      </c>
      <c r="H99" s="1"/>
      <c r="I99" s="1"/>
      <c r="J99" s="1"/>
      <c r="K99" s="1"/>
    </row>
    <row r="100" spans="2:11" ht="15">
      <c r="B100" s="10"/>
      <c r="C100" s="43" t="s">
        <v>775</v>
      </c>
      <c r="D100" s="43" t="s">
        <v>776</v>
      </c>
      <c r="E100" s="43" t="s">
        <v>556</v>
      </c>
      <c r="F100" s="43" t="s">
        <v>777</v>
      </c>
      <c r="G100" s="43" t="s">
        <v>556</v>
      </c>
      <c r="H100" s="43" t="s">
        <v>779</v>
      </c>
      <c r="I100" s="43" t="s">
        <v>780</v>
      </c>
      <c r="J100" s="43" t="s">
        <v>781</v>
      </c>
      <c r="K100" s="43" t="s">
        <v>782</v>
      </c>
    </row>
    <row r="101" spans="2:11" ht="15.75" thickBot="1">
      <c r="B101" s="25"/>
      <c r="C101" s="45" t="s">
        <v>1</v>
      </c>
      <c r="D101" s="45" t="s">
        <v>1</v>
      </c>
      <c r="E101" s="45" t="s">
        <v>526</v>
      </c>
      <c r="F101" s="45" t="s">
        <v>19</v>
      </c>
      <c r="G101" s="45" t="s">
        <v>526</v>
      </c>
      <c r="H101" s="45" t="s">
        <v>19</v>
      </c>
      <c r="I101" s="45" t="s">
        <v>19</v>
      </c>
      <c r="J101" s="45" t="s">
        <v>19</v>
      </c>
      <c r="K101" s="45" t="s">
        <v>19</v>
      </c>
    </row>
    <row r="102" spans="2:11" ht="15">
      <c r="B102" s="9"/>
      <c r="C102" s="15"/>
      <c r="D102" s="15"/>
      <c r="E102" s="15"/>
      <c r="F102" s="15"/>
      <c r="G102" s="15"/>
      <c r="H102" s="15"/>
      <c r="I102" s="15"/>
      <c r="J102" s="15"/>
      <c r="K102" s="15"/>
    </row>
    <row r="103" spans="2:11" ht="15">
      <c r="B103" s="21" t="s">
        <v>401</v>
      </c>
      <c r="C103" s="15"/>
      <c r="D103" s="15"/>
      <c r="E103" s="15"/>
      <c r="F103" s="15"/>
      <c r="G103" s="15"/>
      <c r="H103" s="15"/>
      <c r="I103" s="15"/>
      <c r="J103" s="15"/>
      <c r="K103" s="15"/>
    </row>
    <row r="104" spans="2:11" ht="20.100000000000001" customHeight="1">
      <c r="B104" s="11" t="s">
        <v>567</v>
      </c>
      <c r="C104" s="49">
        <f>SUM('Budget Detail FY 2023-30'!M153:M154)</f>
        <v>745841</v>
      </c>
      <c r="D104" s="49">
        <f>SUM('Budget Detail FY 2023-30'!N153:N154)</f>
        <v>740567</v>
      </c>
      <c r="E104" s="49">
        <f>SUM('Budget Detail FY 2023-30'!O153:O154)</f>
        <v>802901</v>
      </c>
      <c r="F104" s="49">
        <f>SUM('Budget Detail FY 2023-30'!P153:P154)</f>
        <v>796250</v>
      </c>
      <c r="G104" s="49">
        <f>SUM('Budget Detail FY 2023-30'!Q153:Q154)</f>
        <v>1018621</v>
      </c>
      <c r="H104" s="49">
        <f>SUM('Budget Detail FY 2023-30'!R153:R154)</f>
        <v>1074266</v>
      </c>
      <c r="I104" s="49">
        <f>SUM('Budget Detail FY 2023-30'!S153:S154)</f>
        <v>1106287</v>
      </c>
      <c r="J104" s="49">
        <f>SUM('Budget Detail FY 2023-30'!T153:T154)</f>
        <v>1139269</v>
      </c>
      <c r="K104" s="49">
        <f>SUM('Budget Detail FY 2023-30'!U153:U154)</f>
        <v>1173240</v>
      </c>
    </row>
    <row r="105" spans="2:11" ht="20.100000000000001" customHeight="1">
      <c r="B105" s="11" t="s">
        <v>568</v>
      </c>
      <c r="C105" s="2">
        <f>SUM('Budget Detail FY 2023-30'!M155:M160)</f>
        <v>229495</v>
      </c>
      <c r="D105" s="2">
        <f>SUM('Budget Detail FY 2023-30'!N155:N160)</f>
        <v>230329</v>
      </c>
      <c r="E105" s="2">
        <f>SUM('Budget Detail FY 2023-30'!O155:O160)</f>
        <v>259618</v>
      </c>
      <c r="F105" s="2">
        <f>SUM('Budget Detail FY 2023-30'!P155:P160)</f>
        <v>247164</v>
      </c>
      <c r="G105" s="2">
        <f>SUM('Budget Detail FY 2023-30'!Q155:Q160)</f>
        <v>373153</v>
      </c>
      <c r="H105" s="2">
        <f>SUM('Budget Detail FY 2023-30'!R155:R160)</f>
        <v>388719</v>
      </c>
      <c r="I105" s="2">
        <f>SUM('Budget Detail FY 2023-30'!S155:S160)</f>
        <v>413724</v>
      </c>
      <c r="J105" s="2">
        <f>SUM('Budget Detail FY 2023-30'!T155:T160)</f>
        <v>440658</v>
      </c>
      <c r="K105" s="2">
        <f>SUM('Budget Detail FY 2023-30'!U155:U160)</f>
        <v>469429</v>
      </c>
    </row>
    <row r="106" spans="2:11" ht="20.100000000000001" customHeight="1">
      <c r="B106" s="11" t="s">
        <v>569</v>
      </c>
      <c r="C106" s="2">
        <f>SUM('Budget Detail FY 2023-30'!M161:M175)</f>
        <v>306960</v>
      </c>
      <c r="D106" s="2">
        <f>SUM('Budget Detail FY 2023-30'!N161:N175)</f>
        <v>273730</v>
      </c>
      <c r="E106" s="2">
        <f>SUM('Budget Detail FY 2023-30'!O161:O175)</f>
        <v>226606</v>
      </c>
      <c r="F106" s="2">
        <f>SUM('Budget Detail FY 2023-30'!P161:P175)</f>
        <v>213822</v>
      </c>
      <c r="G106" s="2">
        <f>SUM('Budget Detail FY 2023-30'!Q161:Q175)</f>
        <v>229398</v>
      </c>
      <c r="H106" s="2">
        <f>SUM('Budget Detail FY 2023-30'!R161:R175)</f>
        <v>312511</v>
      </c>
      <c r="I106" s="2">
        <f>SUM('Budget Detail FY 2023-30'!S161:S175)</f>
        <v>322938</v>
      </c>
      <c r="J106" s="2">
        <f>SUM('Budget Detail FY 2023-30'!T161:T175)</f>
        <v>283620</v>
      </c>
      <c r="K106" s="2">
        <f>SUM('Budget Detail FY 2023-30'!U161:U175)</f>
        <v>235494</v>
      </c>
    </row>
    <row r="107" spans="2:11" ht="20.100000000000001" customHeight="1">
      <c r="B107" s="11" t="s">
        <v>570</v>
      </c>
      <c r="C107" s="2">
        <f>SUM('Budget Detail FY 2023-30'!M176:M178)</f>
        <v>29710</v>
      </c>
      <c r="D107" s="2">
        <f>SUM('Budget Detail FY 2023-30'!N176:N178)</f>
        <v>22361</v>
      </c>
      <c r="E107" s="2">
        <f>SUM('Budget Detail FY 2023-30'!O176:O178)</f>
        <v>34200</v>
      </c>
      <c r="F107" s="2">
        <f>SUM('Budget Detail FY 2023-30'!P176:P178)</f>
        <v>33250</v>
      </c>
      <c r="G107" s="2">
        <f>SUM('Budget Detail FY 2023-30'!Q176:Q178)</f>
        <v>24933</v>
      </c>
      <c r="H107" s="2">
        <f>SUM('Budget Detail FY 2023-30'!R176:R178)</f>
        <v>25663</v>
      </c>
      <c r="I107" s="2">
        <f>SUM('Budget Detail FY 2023-30'!S176:S178)</f>
        <v>26444</v>
      </c>
      <c r="J107" s="2">
        <f>SUM('Budget Detail FY 2023-30'!T176:T178)</f>
        <v>27280</v>
      </c>
      <c r="K107" s="2">
        <f>SUM('Budget Detail FY 2023-30'!U176:U178)</f>
        <v>28175</v>
      </c>
    </row>
    <row r="108" spans="2:11" s="70" customFormat="1" ht="20.100000000000001" customHeight="1" thickBot="1">
      <c r="B108" s="71" t="s">
        <v>607</v>
      </c>
      <c r="C108" s="303">
        <f t="shared" ref="C108:I108" si="3">SUM(C104:C107)</f>
        <v>1312006</v>
      </c>
      <c r="D108" s="303">
        <f>SUM(D104:D107)</f>
        <v>1266987</v>
      </c>
      <c r="E108" s="303">
        <f t="shared" si="3"/>
        <v>1323325</v>
      </c>
      <c r="F108" s="303">
        <f t="shared" si="3"/>
        <v>1290486</v>
      </c>
      <c r="G108" s="303">
        <f t="shared" si="3"/>
        <v>1646105</v>
      </c>
      <c r="H108" s="303">
        <f t="shared" si="3"/>
        <v>1801159</v>
      </c>
      <c r="I108" s="303">
        <f t="shared" si="3"/>
        <v>1869393</v>
      </c>
      <c r="J108" s="303">
        <f>SUM(J104:J107)</f>
        <v>1890827</v>
      </c>
      <c r="K108" s="303">
        <f>SUM(K104:K107)</f>
        <v>1906338</v>
      </c>
    </row>
    <row r="109" spans="2:11" s="70" customFormat="1" ht="15" thickTop="1">
      <c r="B109" s="12"/>
      <c r="C109" s="76"/>
      <c r="D109" s="76"/>
      <c r="E109" s="76"/>
      <c r="F109" s="76"/>
      <c r="G109" s="76"/>
      <c r="H109" s="76"/>
      <c r="I109" s="76"/>
      <c r="J109" s="76"/>
      <c r="K109" s="76"/>
    </row>
    <row r="110" spans="2:11" ht="15">
      <c r="B110" s="9"/>
      <c r="C110" s="15"/>
      <c r="D110" s="15"/>
      <c r="E110" s="15"/>
      <c r="F110" s="15"/>
      <c r="G110" s="15"/>
      <c r="H110" s="15"/>
      <c r="I110" s="15"/>
      <c r="J110" s="15"/>
      <c r="K110" s="15"/>
    </row>
    <row r="111" spans="2:11" ht="15">
      <c r="B111" s="9"/>
      <c r="C111" s="15"/>
      <c r="D111" s="15"/>
      <c r="E111" s="15"/>
      <c r="F111" s="15"/>
      <c r="G111" s="15"/>
      <c r="H111" s="15"/>
      <c r="I111" s="15"/>
      <c r="J111" s="15"/>
      <c r="K111" s="15"/>
    </row>
    <row r="112" spans="2:11" ht="15">
      <c r="B112" s="9"/>
      <c r="C112" s="15"/>
      <c r="D112" s="15"/>
      <c r="E112" s="15"/>
      <c r="F112" s="15"/>
      <c r="G112" s="15"/>
      <c r="H112" s="15"/>
      <c r="I112" s="15"/>
      <c r="J112" s="15"/>
      <c r="K112" s="15"/>
    </row>
    <row r="113" spans="2:11" ht="15">
      <c r="B113" s="9"/>
      <c r="C113" s="15"/>
      <c r="D113" s="15"/>
      <c r="E113" s="15"/>
      <c r="F113" s="15"/>
      <c r="G113" s="15"/>
      <c r="H113" s="15"/>
      <c r="I113" s="15"/>
      <c r="J113" s="15"/>
      <c r="K113" s="15"/>
    </row>
    <row r="114" spans="2:11" ht="15">
      <c r="B114" s="9"/>
      <c r="C114" s="15"/>
      <c r="D114" s="15"/>
      <c r="E114" s="15"/>
      <c r="F114" s="15"/>
      <c r="G114" s="15"/>
      <c r="H114" s="15"/>
      <c r="I114" s="15"/>
      <c r="J114" s="15"/>
      <c r="K114" s="15"/>
    </row>
    <row r="115" spans="2:11" ht="15">
      <c r="B115" s="9"/>
      <c r="C115" s="15"/>
      <c r="D115" s="15"/>
      <c r="E115" s="15"/>
      <c r="F115" s="15"/>
      <c r="G115" s="15"/>
      <c r="H115" s="15"/>
      <c r="I115" s="15"/>
      <c r="J115" s="15"/>
      <c r="K115" s="15"/>
    </row>
    <row r="116" spans="2:11" ht="15">
      <c r="B116" s="9"/>
      <c r="C116" s="15"/>
      <c r="D116" s="15"/>
      <c r="E116" s="15"/>
      <c r="F116" s="15"/>
      <c r="G116" s="15"/>
      <c r="H116" s="15"/>
      <c r="I116" s="15"/>
      <c r="J116" s="15"/>
      <c r="K116" s="15"/>
    </row>
    <row r="117" spans="2:11" ht="15">
      <c r="B117" s="9"/>
      <c r="C117" s="15"/>
      <c r="D117" s="15"/>
      <c r="E117" s="15"/>
      <c r="F117" s="15"/>
      <c r="G117" s="15"/>
      <c r="H117" s="15"/>
      <c r="I117" s="15"/>
      <c r="J117" s="15"/>
      <c r="K117" s="15"/>
    </row>
    <row r="118" spans="2:11" ht="15">
      <c r="B118" s="9"/>
      <c r="C118" s="15"/>
      <c r="D118" s="15"/>
      <c r="E118" s="15"/>
      <c r="F118" s="15"/>
      <c r="G118" s="15"/>
      <c r="H118" s="15"/>
      <c r="I118" s="15"/>
      <c r="J118" s="15"/>
      <c r="K118" s="15"/>
    </row>
    <row r="119" spans="2:11" ht="15">
      <c r="B119" s="9"/>
      <c r="C119" s="15"/>
      <c r="D119" s="15"/>
      <c r="E119" s="15"/>
      <c r="F119" s="15"/>
      <c r="G119" s="15"/>
      <c r="H119" s="15"/>
      <c r="I119" s="15"/>
      <c r="J119" s="15"/>
      <c r="K119" s="15"/>
    </row>
    <row r="120" spans="2:11" ht="15">
      <c r="B120" s="9"/>
      <c r="C120" s="15"/>
      <c r="D120" s="15"/>
      <c r="E120" s="15"/>
      <c r="F120" s="15"/>
      <c r="G120" s="15"/>
      <c r="H120" s="15"/>
      <c r="I120" s="15"/>
      <c r="J120" s="15"/>
      <c r="K120" s="15"/>
    </row>
    <row r="121" spans="2:11" ht="15">
      <c r="B121" s="9"/>
      <c r="C121" s="15"/>
      <c r="D121" s="15"/>
      <c r="E121" s="15"/>
      <c r="F121" s="15"/>
      <c r="G121" s="15"/>
      <c r="H121" s="15"/>
      <c r="I121" s="15"/>
      <c r="J121" s="15"/>
      <c r="K121" s="15"/>
    </row>
    <row r="122" spans="2:11" ht="18.75" customHeight="1">
      <c r="B122" s="492" t="s">
        <v>840</v>
      </c>
      <c r="C122" s="492"/>
      <c r="D122" s="492"/>
      <c r="E122" s="492"/>
      <c r="F122" s="492"/>
      <c r="G122" s="492"/>
      <c r="H122" s="492"/>
      <c r="I122" s="492"/>
      <c r="J122" s="492"/>
      <c r="K122" s="492"/>
    </row>
    <row r="123" spans="2:11" ht="15">
      <c r="B123" s="29"/>
      <c r="C123" s="38"/>
      <c r="D123" s="39"/>
      <c r="E123" s="39"/>
      <c r="F123" s="15"/>
      <c r="G123" s="15"/>
      <c r="H123" s="15"/>
      <c r="I123" s="15"/>
      <c r="J123" s="15"/>
      <c r="K123" s="15"/>
    </row>
    <row r="124" spans="2:11" ht="12.75" customHeight="1">
      <c r="B124" s="494" t="s">
        <v>608</v>
      </c>
      <c r="C124" s="494"/>
      <c r="D124" s="494"/>
      <c r="E124" s="494"/>
      <c r="F124" s="494"/>
      <c r="G124" s="494"/>
      <c r="H124" s="494"/>
      <c r="I124" s="494"/>
      <c r="J124" s="494"/>
      <c r="K124" s="494"/>
    </row>
    <row r="125" spans="2:11" ht="17.25" customHeight="1">
      <c r="B125" s="494"/>
      <c r="C125" s="494"/>
      <c r="D125" s="494"/>
      <c r="E125" s="494"/>
      <c r="F125" s="494"/>
      <c r="G125" s="494"/>
      <c r="H125" s="494"/>
      <c r="I125" s="494"/>
      <c r="J125" s="494"/>
      <c r="K125" s="494"/>
    </row>
    <row r="126" spans="2:11" ht="15">
      <c r="B126" s="30"/>
      <c r="C126" s="40"/>
      <c r="D126" s="40"/>
      <c r="E126" s="40"/>
      <c r="F126" s="15"/>
      <c r="G126" s="15"/>
      <c r="H126" s="15"/>
      <c r="I126" s="15"/>
      <c r="J126" s="15"/>
      <c r="K126" s="15"/>
    </row>
    <row r="127" spans="2:11" ht="15">
      <c r="B127" s="9"/>
      <c r="C127" s="43"/>
      <c r="D127" s="1"/>
      <c r="E127" s="43" t="s">
        <v>777</v>
      </c>
      <c r="F127" s="1"/>
      <c r="G127" s="43" t="s">
        <v>778</v>
      </c>
      <c r="H127" s="1"/>
      <c r="I127" s="1"/>
      <c r="J127" s="1"/>
      <c r="K127" s="1"/>
    </row>
    <row r="128" spans="2:11" ht="15">
      <c r="B128" s="10"/>
      <c r="C128" s="43" t="s">
        <v>775</v>
      </c>
      <c r="D128" s="43" t="s">
        <v>776</v>
      </c>
      <c r="E128" s="43" t="s">
        <v>556</v>
      </c>
      <c r="F128" s="43" t="s">
        <v>777</v>
      </c>
      <c r="G128" s="43" t="s">
        <v>556</v>
      </c>
      <c r="H128" s="43" t="s">
        <v>779</v>
      </c>
      <c r="I128" s="43" t="s">
        <v>780</v>
      </c>
      <c r="J128" s="43" t="s">
        <v>781</v>
      </c>
      <c r="K128" s="43" t="s">
        <v>782</v>
      </c>
    </row>
    <row r="129" spans="2:11" ht="15.75" thickBot="1">
      <c r="B129" s="25"/>
      <c r="C129" s="45" t="s">
        <v>1</v>
      </c>
      <c r="D129" s="45" t="s">
        <v>1</v>
      </c>
      <c r="E129" s="45" t="s">
        <v>526</v>
      </c>
      <c r="F129" s="45" t="s">
        <v>19</v>
      </c>
      <c r="G129" s="45" t="s">
        <v>526</v>
      </c>
      <c r="H129" s="45" t="s">
        <v>19</v>
      </c>
      <c r="I129" s="45" t="s">
        <v>19</v>
      </c>
      <c r="J129" s="45" t="s">
        <v>19</v>
      </c>
      <c r="K129" s="45" t="s">
        <v>19</v>
      </c>
    </row>
    <row r="130" spans="2:11" ht="15">
      <c r="B130" s="9"/>
      <c r="C130" s="15"/>
      <c r="D130" s="15"/>
      <c r="E130" s="15"/>
      <c r="F130" s="15"/>
      <c r="G130" s="15"/>
      <c r="H130" s="15"/>
      <c r="I130" s="15"/>
      <c r="J130" s="15"/>
      <c r="K130" s="15"/>
    </row>
    <row r="131" spans="2:11" ht="15">
      <c r="B131" s="21" t="s">
        <v>401</v>
      </c>
      <c r="C131" s="15"/>
      <c r="D131" s="15"/>
      <c r="E131" s="15"/>
      <c r="F131" s="15"/>
      <c r="G131" s="15"/>
      <c r="H131" s="15"/>
      <c r="I131" s="15"/>
      <c r="J131" s="15"/>
      <c r="K131" s="15"/>
    </row>
    <row r="132" spans="2:11" ht="20.100000000000001" customHeight="1">
      <c r="B132" s="11" t="s">
        <v>567</v>
      </c>
      <c r="C132" s="49">
        <f>SUM('Budget Detail FY 2023-30'!M183:M185)</f>
        <v>601702</v>
      </c>
      <c r="D132" s="49">
        <f>SUM('Budget Detail FY 2023-30'!N183:N185)</f>
        <v>652572</v>
      </c>
      <c r="E132" s="49">
        <f>SUM('Budget Detail FY 2023-30'!O183:O185)</f>
        <v>979659</v>
      </c>
      <c r="F132" s="49">
        <f>SUM('Budget Detail FY 2023-30'!P183:P185)</f>
        <v>761300</v>
      </c>
      <c r="G132" s="49">
        <f>SUM('Budget Detail FY 2023-30'!Q183:Q185)</f>
        <v>958794</v>
      </c>
      <c r="H132" s="49">
        <f>SUM('Budget Detail FY 2023-30'!R183:R185)</f>
        <v>1009878</v>
      </c>
      <c r="I132" s="49">
        <f>SUM('Budget Detail FY 2023-30'!S183:S185)</f>
        <v>1039274</v>
      </c>
      <c r="J132" s="49">
        <f>SUM('Budget Detail FY 2023-30'!T183:T185)</f>
        <v>1069552</v>
      </c>
      <c r="K132" s="49">
        <f>SUM('Budget Detail FY 2023-30'!U183:U185)</f>
        <v>1100739</v>
      </c>
    </row>
    <row r="133" spans="2:11" ht="20.100000000000001" customHeight="1">
      <c r="B133" s="11" t="s">
        <v>568</v>
      </c>
      <c r="C133" s="2">
        <f>SUM('Budget Detail FY 2023-30'!M186:M191)</f>
        <v>245113</v>
      </c>
      <c r="D133" s="2">
        <f>SUM('Budget Detail FY 2023-30'!N186:N191)</f>
        <v>230619</v>
      </c>
      <c r="E133" s="2">
        <f>SUM('Budget Detail FY 2023-30'!O186:O191)</f>
        <v>369549</v>
      </c>
      <c r="F133" s="2">
        <f>SUM('Budget Detail FY 2023-30'!P186:P191)</f>
        <v>278300</v>
      </c>
      <c r="G133" s="2">
        <f>SUM('Budget Detail FY 2023-30'!Q186:Q191)</f>
        <v>395346</v>
      </c>
      <c r="H133" s="2">
        <f>SUM('Budget Detail FY 2023-30'!R186:R191)</f>
        <v>409798</v>
      </c>
      <c r="I133" s="2">
        <f>SUM('Budget Detail FY 2023-30'!S186:S191)</f>
        <v>436654</v>
      </c>
      <c r="J133" s="2">
        <f>SUM('Budget Detail FY 2023-30'!T186:T191)</f>
        <v>465586</v>
      </c>
      <c r="K133" s="2">
        <f>SUM('Budget Detail FY 2023-30'!U186:U191)</f>
        <v>496526</v>
      </c>
    </row>
    <row r="134" spans="2:11" ht="20.100000000000001" customHeight="1">
      <c r="B134" s="11" t="s">
        <v>569</v>
      </c>
      <c r="C134" s="2">
        <f>SUM('Budget Detail FY 2023-30'!M192:M205)+SUM('Budget Detail FY 2023-30'!M217:M219)</f>
        <v>2374766</v>
      </c>
      <c r="D134" s="2">
        <f>SUM('Budget Detail FY 2023-30'!N192:N205)+SUM('Budget Detail FY 2023-30'!N217:N219)</f>
        <v>3074016</v>
      </c>
      <c r="E134" s="2">
        <f>SUM('Budget Detail FY 2023-30'!O192:O205)+SUM('Budget Detail FY 2023-30'!O217:O219)</f>
        <v>3058054</v>
      </c>
      <c r="F134" s="2">
        <f>SUM('Budget Detail FY 2023-30'!P192:P205)+SUM('Budget Detail FY 2023-30'!P217:P219)</f>
        <v>3349810</v>
      </c>
      <c r="G134" s="2">
        <f>SUM('Budget Detail FY 2023-30'!Q192:Q205)+SUM('Budget Detail FY 2023-30'!Q217:Q219)</f>
        <v>2277415</v>
      </c>
      <c r="H134" s="2">
        <f>SUM('Budget Detail FY 2023-30'!R192:R205)+SUM('Budget Detail FY 2023-30'!R217:R219)</f>
        <v>3123666</v>
      </c>
      <c r="I134" s="2">
        <f>SUM('Budget Detail FY 2023-30'!S192:S205)+SUM('Budget Detail FY 2023-30'!S217:S219)</f>
        <v>3376334</v>
      </c>
      <c r="J134" s="2">
        <f>SUM('Budget Detail FY 2023-30'!T192:T205)+SUM('Budget Detail FY 2023-30'!T217:T219)</f>
        <v>2957841</v>
      </c>
      <c r="K134" s="2">
        <f>SUM('Budget Detail FY 2023-30'!U192:U205)+SUM('Budget Detail FY 2023-30'!U217:U219)</f>
        <v>2942828</v>
      </c>
    </row>
    <row r="135" spans="2:11" ht="20.100000000000001" customHeight="1">
      <c r="B135" s="11" t="s">
        <v>570</v>
      </c>
      <c r="C135" s="2">
        <f>SUM('Budget Detail FY 2023-30'!M206:M212)</f>
        <v>111441</v>
      </c>
      <c r="D135" s="2">
        <f>SUM('Budget Detail FY 2023-30'!N206:N212)</f>
        <v>122631</v>
      </c>
      <c r="E135" s="2">
        <f>SUM('Budget Detail FY 2023-30'!O206:O212)</f>
        <v>166300</v>
      </c>
      <c r="F135" s="2">
        <f>SUM('Budget Detail FY 2023-30'!P206:P212)</f>
        <v>159800</v>
      </c>
      <c r="G135" s="2">
        <f>SUM('Budget Detail FY 2023-30'!Q206:Q212)</f>
        <v>160547</v>
      </c>
      <c r="H135" s="2">
        <f>SUM('Budget Detail FY 2023-30'!R206:R212)</f>
        <v>162951</v>
      </c>
      <c r="I135" s="2">
        <f>SUM('Budget Detail FY 2023-30'!S206:S212)</f>
        <v>165524</v>
      </c>
      <c r="J135" s="2">
        <f>SUM('Budget Detail FY 2023-30'!T206:T212)</f>
        <v>168277</v>
      </c>
      <c r="K135" s="2">
        <f>SUM('Budget Detail FY 2023-30'!U206:U212)</f>
        <v>171222</v>
      </c>
    </row>
    <row r="136" spans="2:11" s="70" customFormat="1" ht="20.100000000000001" customHeight="1" thickBot="1">
      <c r="B136" s="71" t="s">
        <v>688</v>
      </c>
      <c r="C136" s="303">
        <f t="shared" ref="C136:K136" si="4">SUM(C132:C135)</f>
        <v>3333022</v>
      </c>
      <c r="D136" s="303">
        <f t="shared" si="4"/>
        <v>4079838</v>
      </c>
      <c r="E136" s="303">
        <f>SUM(E132:E135)</f>
        <v>4573562</v>
      </c>
      <c r="F136" s="303">
        <f t="shared" si="4"/>
        <v>4549210</v>
      </c>
      <c r="G136" s="303">
        <f t="shared" si="4"/>
        <v>3792102</v>
      </c>
      <c r="H136" s="303">
        <f t="shared" si="4"/>
        <v>4706293</v>
      </c>
      <c r="I136" s="303">
        <f t="shared" si="4"/>
        <v>5017786</v>
      </c>
      <c r="J136" s="303">
        <f t="shared" si="4"/>
        <v>4661256</v>
      </c>
      <c r="K136" s="303">
        <f t="shared" si="4"/>
        <v>4711315</v>
      </c>
    </row>
    <row r="137" spans="2:11" ht="12.75" customHeight="1" thickTop="1">
      <c r="B137" s="10"/>
      <c r="C137" s="15"/>
      <c r="D137" s="15"/>
      <c r="E137" s="15"/>
      <c r="F137" s="15"/>
      <c r="G137" s="15"/>
      <c r="H137" s="15"/>
      <c r="I137" s="15"/>
      <c r="J137" s="15"/>
      <c r="K137" s="15"/>
    </row>
    <row r="138" spans="2:11" ht="17.25" customHeight="1">
      <c r="B138" s="14"/>
      <c r="C138" s="15"/>
      <c r="D138" s="15"/>
      <c r="E138" s="15"/>
      <c r="F138" s="15"/>
      <c r="G138" s="15"/>
      <c r="H138" s="15"/>
      <c r="I138" s="15"/>
      <c r="J138" s="15"/>
      <c r="K138" s="15"/>
    </row>
    <row r="139" spans="2:11" ht="15">
      <c r="B139" s="14"/>
      <c r="C139" s="15"/>
      <c r="D139" s="15"/>
      <c r="E139" s="15"/>
      <c r="F139" s="15"/>
      <c r="G139" s="15"/>
      <c r="H139" s="15"/>
      <c r="I139" s="15"/>
      <c r="J139" s="15"/>
      <c r="K139" s="15"/>
    </row>
    <row r="140" spans="2:11" ht="15">
      <c r="B140" s="14"/>
      <c r="C140" s="15"/>
      <c r="D140" s="15"/>
      <c r="E140" s="15"/>
      <c r="F140" s="15"/>
      <c r="G140" s="15"/>
      <c r="H140" s="15"/>
      <c r="I140" s="15"/>
      <c r="J140" s="15"/>
      <c r="K140" s="15"/>
    </row>
    <row r="141" spans="2:11" ht="15">
      <c r="B141" s="14"/>
      <c r="C141" s="15"/>
      <c r="D141" s="15"/>
      <c r="E141" s="15"/>
      <c r="F141" s="15"/>
      <c r="G141" s="15"/>
      <c r="H141" s="15"/>
      <c r="I141" s="15"/>
      <c r="J141" s="15"/>
      <c r="K141" s="15"/>
    </row>
    <row r="142" spans="2:11" ht="15">
      <c r="B142" s="14"/>
      <c r="C142" s="15"/>
      <c r="D142" s="15"/>
      <c r="E142" s="15"/>
      <c r="F142" s="15"/>
      <c r="G142" s="15"/>
      <c r="H142" s="15"/>
      <c r="I142" s="15"/>
      <c r="J142" s="15"/>
      <c r="K142" s="15"/>
    </row>
    <row r="143" spans="2:11" ht="15">
      <c r="B143" s="14"/>
      <c r="C143" s="15"/>
      <c r="D143" s="15"/>
      <c r="E143" s="15"/>
      <c r="F143" s="15"/>
      <c r="G143" s="15"/>
      <c r="H143" s="15"/>
      <c r="I143" s="15"/>
      <c r="J143" s="15"/>
      <c r="K143" s="15"/>
    </row>
    <row r="144" spans="2:11" ht="15">
      <c r="B144" s="14"/>
      <c r="C144" s="15"/>
      <c r="D144" s="15"/>
      <c r="E144" s="15"/>
      <c r="F144" s="15"/>
      <c r="G144" s="15"/>
      <c r="H144" s="15"/>
      <c r="I144" s="15"/>
      <c r="J144" s="15"/>
      <c r="K144" s="15"/>
    </row>
    <row r="145" spans="2:11" ht="15">
      <c r="B145" s="14"/>
      <c r="C145" s="15"/>
      <c r="D145" s="15"/>
      <c r="E145" s="15"/>
      <c r="F145" s="15"/>
      <c r="G145" s="15"/>
      <c r="H145" s="15"/>
      <c r="I145" s="15"/>
      <c r="J145" s="15"/>
      <c r="K145" s="15"/>
    </row>
    <row r="146" spans="2:11" ht="15">
      <c r="B146" s="14"/>
      <c r="C146" s="15"/>
      <c r="D146" s="15"/>
      <c r="E146" s="15"/>
      <c r="F146" s="15"/>
      <c r="G146" s="15"/>
      <c r="H146" s="15"/>
      <c r="I146" s="15"/>
      <c r="J146" s="15"/>
      <c r="K146" s="15"/>
    </row>
    <row r="147" spans="2:11" ht="15">
      <c r="B147" s="14"/>
      <c r="C147" s="15"/>
      <c r="D147" s="15"/>
      <c r="E147" s="15"/>
      <c r="F147" s="15"/>
      <c r="G147" s="15"/>
      <c r="H147" s="15"/>
      <c r="I147" s="15"/>
      <c r="J147" s="15"/>
      <c r="K147" s="15"/>
    </row>
    <row r="148" spans="2:11" ht="15">
      <c r="B148" s="14"/>
      <c r="C148" s="15"/>
      <c r="D148" s="15"/>
      <c r="E148" s="15"/>
      <c r="F148" s="15"/>
      <c r="G148" s="15"/>
      <c r="H148" s="15"/>
      <c r="I148" s="15"/>
      <c r="J148" s="15"/>
      <c r="K148" s="15"/>
    </row>
    <row r="149" spans="2:11" ht="15">
      <c r="B149" s="14"/>
      <c r="C149" s="15"/>
      <c r="D149" s="15"/>
      <c r="E149" s="15"/>
      <c r="F149" s="15"/>
      <c r="G149" s="15"/>
      <c r="H149" s="15"/>
      <c r="I149" s="15"/>
      <c r="J149" s="15"/>
      <c r="K149" s="15"/>
    </row>
    <row r="150" spans="2:11" ht="15">
      <c r="B150" s="14"/>
      <c r="C150" s="15"/>
      <c r="D150" s="15"/>
      <c r="E150" s="15"/>
      <c r="F150" s="15"/>
      <c r="G150" s="15"/>
      <c r="H150" s="15"/>
      <c r="I150" s="15"/>
      <c r="J150" s="15"/>
      <c r="K150" s="15"/>
    </row>
    <row r="151" spans="2:11" ht="15">
      <c r="B151" s="14"/>
      <c r="C151" s="15"/>
      <c r="D151" s="15"/>
      <c r="E151" s="15"/>
      <c r="F151" s="15"/>
      <c r="G151" s="15"/>
      <c r="H151" s="15"/>
      <c r="I151" s="15"/>
      <c r="J151" s="15"/>
      <c r="K151" s="15"/>
    </row>
    <row r="152" spans="2:11" ht="18.75" customHeight="1">
      <c r="B152" s="492" t="s">
        <v>609</v>
      </c>
      <c r="C152" s="492"/>
      <c r="D152" s="492"/>
      <c r="E152" s="492"/>
      <c r="F152" s="492"/>
      <c r="G152" s="492"/>
      <c r="H152" s="492"/>
      <c r="I152" s="492"/>
      <c r="J152" s="492"/>
      <c r="K152" s="492"/>
    </row>
    <row r="153" spans="2:11" ht="15">
      <c r="B153" s="10"/>
      <c r="C153" s="15"/>
      <c r="D153" s="15"/>
      <c r="E153" s="15"/>
      <c r="F153" s="15"/>
      <c r="G153" s="15"/>
      <c r="H153" s="15"/>
      <c r="I153" s="15"/>
      <c r="J153" s="15"/>
      <c r="K153" s="15"/>
    </row>
    <row r="154" spans="2:11" ht="12.75" customHeight="1">
      <c r="B154" s="493" t="s">
        <v>1036</v>
      </c>
      <c r="C154" s="493"/>
      <c r="D154" s="493"/>
      <c r="E154" s="493"/>
      <c r="F154" s="493"/>
      <c r="G154" s="493"/>
      <c r="H154" s="493"/>
      <c r="I154" s="493"/>
      <c r="J154" s="493"/>
      <c r="K154" s="493"/>
    </row>
    <row r="155" spans="2:11" ht="19.5" customHeight="1">
      <c r="B155" s="493"/>
      <c r="C155" s="493"/>
      <c r="D155" s="493"/>
      <c r="E155" s="493"/>
      <c r="F155" s="493"/>
      <c r="G155" s="493"/>
      <c r="H155" s="493"/>
      <c r="I155" s="493"/>
      <c r="J155" s="493"/>
      <c r="K155" s="493"/>
    </row>
    <row r="156" spans="2:11" ht="15">
      <c r="B156" s="31"/>
      <c r="C156" s="41"/>
      <c r="D156" s="41"/>
      <c r="E156" s="41"/>
      <c r="F156" s="15"/>
      <c r="G156" s="15"/>
      <c r="H156" s="15"/>
      <c r="I156" s="15"/>
      <c r="J156" s="15"/>
      <c r="K156" s="15"/>
    </row>
    <row r="157" spans="2:11" ht="15">
      <c r="B157" s="32"/>
      <c r="C157" s="43"/>
      <c r="D157" s="1"/>
      <c r="E157" s="43" t="s">
        <v>777</v>
      </c>
      <c r="F157" s="1"/>
      <c r="G157" s="43" t="s">
        <v>778</v>
      </c>
      <c r="H157" s="1"/>
      <c r="I157" s="1"/>
      <c r="J157" s="1"/>
      <c r="K157" s="1"/>
    </row>
    <row r="158" spans="2:11" ht="15">
      <c r="B158" s="10"/>
      <c r="C158" s="43" t="s">
        <v>775</v>
      </c>
      <c r="D158" s="43" t="s">
        <v>776</v>
      </c>
      <c r="E158" s="43" t="s">
        <v>556</v>
      </c>
      <c r="F158" s="43" t="s">
        <v>777</v>
      </c>
      <c r="G158" s="43" t="s">
        <v>556</v>
      </c>
      <c r="H158" s="43" t="s">
        <v>779</v>
      </c>
      <c r="I158" s="43" t="s">
        <v>780</v>
      </c>
      <c r="J158" s="43" t="s">
        <v>781</v>
      </c>
      <c r="K158" s="43" t="s">
        <v>782</v>
      </c>
    </row>
    <row r="159" spans="2:11" ht="15.75" thickBot="1">
      <c r="B159" s="25"/>
      <c r="C159" s="45" t="s">
        <v>1</v>
      </c>
      <c r="D159" s="45" t="s">
        <v>1</v>
      </c>
      <c r="E159" s="45" t="s">
        <v>526</v>
      </c>
      <c r="F159" s="45" t="s">
        <v>19</v>
      </c>
      <c r="G159" s="45" t="s">
        <v>526</v>
      </c>
      <c r="H159" s="45" t="s">
        <v>19</v>
      </c>
      <c r="I159" s="45" t="s">
        <v>19</v>
      </c>
      <c r="J159" s="45" t="s">
        <v>19</v>
      </c>
      <c r="K159" s="45" t="s">
        <v>19</v>
      </c>
    </row>
    <row r="160" spans="2:11" ht="15">
      <c r="B160" s="9"/>
      <c r="C160" s="15"/>
      <c r="D160" s="15"/>
      <c r="E160" s="15"/>
      <c r="F160" s="15"/>
      <c r="G160" s="15"/>
      <c r="H160" s="15"/>
      <c r="I160" s="15"/>
      <c r="J160" s="15"/>
      <c r="K160" s="15"/>
    </row>
    <row r="161" spans="2:11" ht="15">
      <c r="B161" s="21" t="s">
        <v>401</v>
      </c>
      <c r="C161" s="15"/>
      <c r="D161" s="15"/>
      <c r="E161" s="15"/>
      <c r="F161" s="15"/>
      <c r="G161" s="15"/>
      <c r="H161" s="15"/>
      <c r="I161" s="15"/>
      <c r="J161" s="15"/>
      <c r="K161" s="15"/>
    </row>
    <row r="162" spans="2:11" ht="20.100000000000001" customHeight="1">
      <c r="B162" s="11" t="s">
        <v>567</v>
      </c>
      <c r="C162" s="49">
        <f>'Budget Detail FY 2023-30'!M227</f>
        <v>7220</v>
      </c>
      <c r="D162" s="49">
        <f>'Budget Detail FY 2023-30'!N227</f>
        <v>9302</v>
      </c>
      <c r="E162" s="49">
        <f>'Budget Detail FY 2023-30'!O227</f>
        <v>10000</v>
      </c>
      <c r="F162" s="49">
        <f>'Budget Detail FY 2023-30'!P227</f>
        <v>8500</v>
      </c>
      <c r="G162" s="49">
        <f>'Budget Detail FY 2023-30'!Q227</f>
        <v>10000</v>
      </c>
      <c r="H162" s="49">
        <f>'Budget Detail FY 2023-30'!R227</f>
        <v>10000</v>
      </c>
      <c r="I162" s="49">
        <f>'Budget Detail FY 2023-30'!S227</f>
        <v>10000</v>
      </c>
      <c r="J162" s="49">
        <f>'Budget Detail FY 2023-30'!T227</f>
        <v>10000</v>
      </c>
      <c r="K162" s="49">
        <f>'Budget Detail FY 2023-30'!U227</f>
        <v>10000</v>
      </c>
    </row>
    <row r="163" spans="2:11" ht="20.100000000000001" customHeight="1">
      <c r="B163" s="11" t="s">
        <v>568</v>
      </c>
      <c r="C163" s="2">
        <f>SUM('Budget Detail FY 2023-30'!M228:M232)</f>
        <v>452258</v>
      </c>
      <c r="D163" s="2">
        <f>SUM('Budget Detail FY 2023-30'!N228:N232)</f>
        <v>470275</v>
      </c>
      <c r="E163" s="2">
        <f>SUM('Budget Detail FY 2023-30'!O228:O232)</f>
        <v>529777</v>
      </c>
      <c r="F163" s="2">
        <f>SUM('Budget Detail FY 2023-30'!P228:P232)</f>
        <v>533790</v>
      </c>
      <c r="G163" s="2">
        <f>SUM('Budget Detail FY 2023-30'!Q228:Q232)</f>
        <v>623571</v>
      </c>
      <c r="H163" s="2">
        <f>SUM('Budget Detail FY 2023-30'!R228:R232)</f>
        <v>680631</v>
      </c>
      <c r="I163" s="2">
        <f>SUM('Budget Detail FY 2023-30'!S228:S232)</f>
        <v>718290</v>
      </c>
      <c r="J163" s="2">
        <f>SUM('Budget Detail FY 2023-30'!T228:T232)</f>
        <v>758209</v>
      </c>
      <c r="K163" s="2">
        <f>SUM('Budget Detail FY 2023-30'!U228:U232)</f>
        <v>800523</v>
      </c>
    </row>
    <row r="164" spans="2:11" ht="20.100000000000001" customHeight="1">
      <c r="B164" s="11" t="s">
        <v>569</v>
      </c>
      <c r="C164" s="2">
        <f>SUM('Budget Detail FY 2023-30'!M233:M254)</f>
        <v>3569597</v>
      </c>
      <c r="D164" s="2">
        <f>SUM('Budget Detail FY 2023-30'!N233:N254)</f>
        <v>3736692</v>
      </c>
      <c r="E164" s="2">
        <f>SUM('Budget Detail FY 2023-30'!O233:O254)</f>
        <v>5230413</v>
      </c>
      <c r="F164" s="2">
        <f>SUM('Budget Detail FY 2023-30'!P233:P254)</f>
        <v>4910331</v>
      </c>
      <c r="G164" s="2">
        <f>SUM('Budget Detail FY 2023-30'!Q233:Q254)</f>
        <v>4191416</v>
      </c>
      <c r="H164" s="2">
        <f>SUM('Budget Detail FY 2023-30'!R233:R254)</f>
        <v>3879325</v>
      </c>
      <c r="I164" s="2">
        <f>SUM('Budget Detail FY 2023-30'!S233:S254)</f>
        <v>3742085</v>
      </c>
      <c r="J164" s="2">
        <f>SUM('Budget Detail FY 2023-30'!T233:T254)</f>
        <v>2912315</v>
      </c>
      <c r="K164" s="2">
        <f>SUM('Budget Detail FY 2023-30'!U233:U254)</f>
        <v>2353544</v>
      </c>
    </row>
    <row r="165" spans="2:11" ht="20.100000000000001" customHeight="1">
      <c r="B165" s="11" t="s">
        <v>570</v>
      </c>
      <c r="C165" s="2">
        <f>'Budget Detail FY 2023-30'!M255</f>
        <v>2131</v>
      </c>
      <c r="D165" s="2">
        <f>'Budget Detail FY 2023-30'!N255</f>
        <v>6312</v>
      </c>
      <c r="E165" s="2">
        <f>'Budget Detail FY 2023-30'!O255</f>
        <v>5000</v>
      </c>
      <c r="F165" s="2">
        <f>'Budget Detail FY 2023-30'!P255</f>
        <v>0</v>
      </c>
      <c r="G165" s="2">
        <f>'Budget Detail FY 2023-30'!Q255</f>
        <v>2837</v>
      </c>
      <c r="H165" s="2">
        <f>'Budget Detail FY 2023-30'!R255</f>
        <v>5000</v>
      </c>
      <c r="I165" s="2">
        <f>'Budget Detail FY 2023-30'!S255</f>
        <v>5000</v>
      </c>
      <c r="J165" s="2">
        <f>'Budget Detail FY 2023-30'!T255</f>
        <v>5000</v>
      </c>
      <c r="K165" s="2">
        <f>'Budget Detail FY 2023-30'!U255</f>
        <v>5000</v>
      </c>
    </row>
    <row r="166" spans="2:11" ht="20.100000000000001" customHeight="1">
      <c r="B166" s="361" t="s">
        <v>1032</v>
      </c>
      <c r="C166" s="65">
        <f>'Budget Detail FY 2023-30'!M256</f>
        <v>0</v>
      </c>
      <c r="D166" s="65">
        <f>'Budget Detail FY 2023-30'!N256</f>
        <v>0</v>
      </c>
      <c r="E166" s="65">
        <f>'Budget Detail FY 2023-30'!O256</f>
        <v>75000</v>
      </c>
      <c r="F166" s="65">
        <f>'Budget Detail FY 2023-30'!P256</f>
        <v>0</v>
      </c>
      <c r="G166" s="65">
        <f>'Budget Detail FY 2023-30'!Q256</f>
        <v>0</v>
      </c>
      <c r="H166" s="65">
        <f>'Budget Detail FY 2023-30'!R256</f>
        <v>75000</v>
      </c>
      <c r="I166" s="65">
        <f>'Budget Detail FY 2023-30'!S256</f>
        <v>75000</v>
      </c>
      <c r="J166" s="65">
        <f>'Budget Detail FY 2023-30'!T256</f>
        <v>75000</v>
      </c>
      <c r="K166" s="65">
        <f>'Budget Detail FY 2023-30'!U256</f>
        <v>75000</v>
      </c>
    </row>
    <row r="167" spans="2:11" ht="20.100000000000001" customHeight="1">
      <c r="B167" s="362" t="s">
        <v>573</v>
      </c>
      <c r="C167" s="363">
        <f>SUM(C162:C166)</f>
        <v>4031206</v>
      </c>
      <c r="D167" s="363">
        <f t="shared" ref="D167:K167" si="5">SUM(D162:D166)</f>
        <v>4222581</v>
      </c>
      <c r="E167" s="363">
        <f t="shared" si="5"/>
        <v>5850190</v>
      </c>
      <c r="F167" s="363">
        <f t="shared" si="5"/>
        <v>5452621</v>
      </c>
      <c r="G167" s="363">
        <f t="shared" si="5"/>
        <v>4827824</v>
      </c>
      <c r="H167" s="363">
        <f t="shared" si="5"/>
        <v>4649956</v>
      </c>
      <c r="I167" s="363">
        <f t="shared" si="5"/>
        <v>4550375</v>
      </c>
      <c r="J167" s="363">
        <f t="shared" si="5"/>
        <v>3760524</v>
      </c>
      <c r="K167" s="363">
        <f t="shared" si="5"/>
        <v>3244067</v>
      </c>
    </row>
    <row r="168" spans="2:11" ht="6.95" customHeight="1">
      <c r="B168" s="125"/>
      <c r="C168" s="2"/>
      <c r="D168" s="2"/>
      <c r="E168" s="2"/>
      <c r="F168" s="2"/>
      <c r="G168" s="2"/>
      <c r="H168" s="2"/>
      <c r="I168" s="2"/>
      <c r="J168" s="2"/>
      <c r="K168" s="2"/>
    </row>
    <row r="169" spans="2:11" ht="20.100000000000001" customHeight="1">
      <c r="B169" s="11" t="s">
        <v>572</v>
      </c>
      <c r="C169" s="2">
        <f>SUM('Budget Detail FY 2023-30'!M260:M266)</f>
        <v>7889863</v>
      </c>
      <c r="D169" s="2">
        <f>SUM('Budget Detail FY 2023-30'!N260:N266)</f>
        <v>6179088</v>
      </c>
      <c r="E169" s="2">
        <f>SUM('Budget Detail FY 2023-30'!O260:O266)</f>
        <v>4292112</v>
      </c>
      <c r="F169" s="2">
        <f>SUM('Budget Detail FY 2023-30'!P260:P266)</f>
        <v>5396616</v>
      </c>
      <c r="G169" s="2">
        <f>SUM('Budget Detail FY 2023-30'!Q260:Q266)</f>
        <v>5913051</v>
      </c>
      <c r="H169" s="2">
        <f>SUM('Budget Detail FY 2023-30'!R260:R266)</f>
        <v>4963588</v>
      </c>
      <c r="I169" s="2">
        <f>SUM('Budget Detail FY 2023-30'!S260:S266)</f>
        <v>5132722</v>
      </c>
      <c r="J169" s="2">
        <f>SUM('Budget Detail FY 2023-30'!T260:T266)</f>
        <v>6661567</v>
      </c>
      <c r="K169" s="2">
        <f>SUM('Budget Detail FY 2023-30'!U260:U266)</f>
        <v>8415583</v>
      </c>
    </row>
    <row r="170" spans="2:11" s="70" customFormat="1" ht="20.100000000000001" customHeight="1" thickBot="1">
      <c r="B170" s="72" t="s">
        <v>689</v>
      </c>
      <c r="C170" s="303">
        <f>C167+C169</f>
        <v>11921069</v>
      </c>
      <c r="D170" s="303">
        <f t="shared" ref="D170:K170" si="6">D167+D169</f>
        <v>10401669</v>
      </c>
      <c r="E170" s="303">
        <f t="shared" si="6"/>
        <v>10142302</v>
      </c>
      <c r="F170" s="303">
        <f t="shared" si="6"/>
        <v>10849237</v>
      </c>
      <c r="G170" s="303">
        <f t="shared" si="6"/>
        <v>10740875</v>
      </c>
      <c r="H170" s="303">
        <f>H167+H169</f>
        <v>9613544</v>
      </c>
      <c r="I170" s="303">
        <f t="shared" si="6"/>
        <v>9683097</v>
      </c>
      <c r="J170" s="303">
        <f t="shared" si="6"/>
        <v>10422091</v>
      </c>
      <c r="K170" s="303">
        <f t="shared" si="6"/>
        <v>11659650</v>
      </c>
    </row>
    <row r="171" spans="2:11" ht="15.75" thickTop="1">
      <c r="B171" s="9"/>
      <c r="C171" s="15"/>
      <c r="D171" s="15"/>
      <c r="E171" s="15"/>
      <c r="F171" s="15"/>
      <c r="G171" s="15"/>
      <c r="H171" s="15"/>
      <c r="I171" s="15"/>
      <c r="J171" s="15"/>
      <c r="K171" s="15"/>
    </row>
    <row r="172" spans="2:11" ht="15">
      <c r="B172" s="9"/>
      <c r="C172" s="15"/>
      <c r="D172" s="15"/>
      <c r="E172" s="15"/>
      <c r="F172" s="15"/>
      <c r="G172" s="15"/>
      <c r="H172" s="15"/>
      <c r="I172" s="15"/>
      <c r="J172" s="15"/>
      <c r="K172" s="15"/>
    </row>
    <row r="173" spans="2:11" ht="15">
      <c r="B173" s="9"/>
      <c r="C173" s="15"/>
      <c r="D173" s="15"/>
      <c r="E173" s="15"/>
      <c r="F173" s="15"/>
      <c r="G173" s="15"/>
      <c r="H173" s="15"/>
      <c r="I173" s="15"/>
      <c r="J173" s="15"/>
      <c r="K173" s="15"/>
    </row>
    <row r="174" spans="2:11" ht="15">
      <c r="B174" s="9"/>
      <c r="C174" s="15"/>
      <c r="D174" s="15"/>
      <c r="E174" s="15"/>
      <c r="F174" s="15"/>
      <c r="G174" s="15"/>
      <c r="H174" s="15"/>
      <c r="I174" s="15"/>
      <c r="J174" s="15"/>
      <c r="K174" s="15"/>
    </row>
    <row r="175" spans="2:11" ht="15">
      <c r="B175" s="9"/>
      <c r="C175" s="15"/>
      <c r="D175" s="15"/>
      <c r="E175" s="15"/>
      <c r="F175" s="15"/>
      <c r="G175" s="15"/>
      <c r="H175" s="15"/>
      <c r="I175" s="15"/>
      <c r="J175" s="15"/>
      <c r="K175" s="15"/>
    </row>
    <row r="176" spans="2:11" ht="15">
      <c r="B176" s="9"/>
      <c r="C176" s="15"/>
      <c r="D176" s="15"/>
      <c r="E176" s="15"/>
      <c r="F176" s="15"/>
      <c r="G176" s="15"/>
      <c r="H176" s="15"/>
      <c r="I176" s="15"/>
      <c r="J176" s="15"/>
      <c r="K176" s="15"/>
    </row>
    <row r="177" spans="2:11" ht="15">
      <c r="B177" s="9"/>
      <c r="C177" s="15"/>
      <c r="D177" s="15"/>
      <c r="E177" s="15"/>
      <c r="F177" s="15"/>
      <c r="G177" s="15"/>
      <c r="H177" s="15"/>
      <c r="I177" s="15"/>
      <c r="J177" s="15"/>
      <c r="K177" s="15"/>
    </row>
    <row r="178" spans="2:11" ht="12.75" customHeight="1">
      <c r="B178" s="9"/>
      <c r="C178" s="15"/>
      <c r="D178" s="15"/>
      <c r="E178" s="15"/>
      <c r="F178" s="15"/>
      <c r="G178" s="15"/>
      <c r="H178" s="15"/>
      <c r="I178" s="15"/>
      <c r="J178" s="15"/>
      <c r="K178" s="15"/>
    </row>
    <row r="179" spans="2:11" ht="18" customHeight="1">
      <c r="B179" s="9"/>
      <c r="C179" s="15"/>
      <c r="D179" s="15"/>
      <c r="E179" s="15"/>
      <c r="F179" s="15"/>
      <c r="G179" s="15"/>
      <c r="H179" s="15"/>
      <c r="I179" s="15"/>
      <c r="J179" s="15"/>
      <c r="K179" s="15"/>
    </row>
    <row r="180" spans="2:11" ht="15">
      <c r="B180" s="9"/>
      <c r="C180" s="15"/>
      <c r="D180" s="15"/>
      <c r="E180" s="15"/>
      <c r="F180" s="15"/>
      <c r="G180" s="15"/>
      <c r="H180" s="15"/>
      <c r="I180" s="15"/>
      <c r="J180" s="15"/>
      <c r="K180" s="15"/>
    </row>
    <row r="181" spans="2:11" ht="15">
      <c r="B181" s="9"/>
      <c r="C181" s="15"/>
      <c r="D181" s="15"/>
      <c r="E181" s="15"/>
      <c r="F181" s="15"/>
      <c r="G181" s="15"/>
      <c r="H181" s="15"/>
      <c r="I181" s="15"/>
      <c r="J181" s="15"/>
      <c r="K181" s="15"/>
    </row>
    <row r="182" spans="2:11" ht="15">
      <c r="B182" s="9"/>
      <c r="C182" s="15"/>
      <c r="D182" s="15"/>
      <c r="E182" s="15"/>
      <c r="F182" s="15"/>
      <c r="G182" s="15"/>
      <c r="H182" s="15"/>
      <c r="I182" s="15"/>
      <c r="J182" s="15"/>
      <c r="K182" s="15"/>
    </row>
    <row r="183" spans="2:11" ht="15">
      <c r="B183" s="9"/>
      <c r="C183" s="15"/>
      <c r="D183" s="15"/>
      <c r="E183" s="15"/>
      <c r="F183" s="15"/>
      <c r="G183" s="15"/>
      <c r="H183" s="15"/>
      <c r="I183" s="15"/>
      <c r="J183" s="15"/>
      <c r="K183" s="15"/>
    </row>
    <row r="184" spans="2:11" ht="15">
      <c r="B184" s="9"/>
      <c r="C184" s="15"/>
      <c r="D184" s="15"/>
      <c r="E184" s="15"/>
      <c r="F184" s="15"/>
      <c r="G184" s="15"/>
      <c r="H184" s="15"/>
      <c r="I184" s="15"/>
      <c r="J184" s="15"/>
      <c r="K184" s="15"/>
    </row>
    <row r="185" spans="2:11" ht="15">
      <c r="B185" s="9"/>
      <c r="C185" s="15"/>
      <c r="D185" s="15"/>
      <c r="E185" s="15"/>
      <c r="F185" s="15"/>
      <c r="G185" s="15"/>
      <c r="H185" s="15"/>
      <c r="I185" s="15"/>
      <c r="J185" s="15"/>
      <c r="K185" s="15"/>
    </row>
    <row r="186" spans="2:11" ht="15">
      <c r="B186" s="9"/>
      <c r="C186" s="15"/>
      <c r="D186" s="15"/>
      <c r="E186" s="15"/>
      <c r="F186" s="15"/>
      <c r="G186" s="15"/>
      <c r="H186" s="15"/>
      <c r="I186" s="15"/>
      <c r="J186" s="15"/>
      <c r="K186" s="15"/>
    </row>
    <row r="187" spans="2:11" ht="15">
      <c r="B187" s="9"/>
      <c r="C187" s="15"/>
      <c r="D187" s="15"/>
      <c r="E187" s="15"/>
      <c r="F187" s="15"/>
      <c r="G187" s="15"/>
      <c r="H187" s="15"/>
      <c r="I187" s="15"/>
      <c r="J187" s="15"/>
      <c r="K187" s="15"/>
    </row>
    <row r="188" spans="2:11" ht="15">
      <c r="B188" s="12"/>
      <c r="C188" s="15"/>
      <c r="D188" s="15"/>
      <c r="E188" s="15"/>
      <c r="F188" s="15"/>
      <c r="G188" s="15"/>
      <c r="H188" s="15"/>
      <c r="I188" s="15"/>
      <c r="J188" s="15"/>
      <c r="K188" s="15"/>
    </row>
    <row r="189" spans="2:11" ht="15">
      <c r="B189" s="12"/>
      <c r="C189" s="15"/>
      <c r="D189" s="15"/>
      <c r="E189" s="15"/>
      <c r="F189" s="15"/>
      <c r="G189" s="15"/>
      <c r="H189" s="15"/>
      <c r="I189" s="15"/>
      <c r="J189" s="15"/>
      <c r="K189" s="15"/>
    </row>
    <row r="190" spans="2:11" ht="15">
      <c r="B190" s="13"/>
      <c r="C190" s="15"/>
      <c r="D190" s="15"/>
      <c r="E190" s="15"/>
      <c r="F190" s="15"/>
      <c r="G190" s="15"/>
      <c r="H190" s="15"/>
      <c r="I190" s="15"/>
      <c r="J190" s="15"/>
      <c r="K190" s="15"/>
    </row>
    <row r="191" spans="2:11" ht="15">
      <c r="B191" s="13"/>
      <c r="C191" s="15"/>
      <c r="D191" s="15"/>
      <c r="E191" s="15"/>
      <c r="F191" s="15"/>
      <c r="G191" s="15"/>
      <c r="H191" s="15"/>
      <c r="I191" s="15"/>
      <c r="J191" s="15"/>
      <c r="K191" s="15"/>
    </row>
    <row r="192" spans="2:11" ht="15">
      <c r="B192" s="21"/>
      <c r="C192" s="15"/>
      <c r="D192" s="15"/>
      <c r="E192" s="15"/>
      <c r="F192" s="15"/>
      <c r="G192" s="15"/>
      <c r="H192" s="15"/>
      <c r="I192" s="15"/>
      <c r="J192" s="15"/>
      <c r="K192" s="15"/>
    </row>
    <row r="193" spans="2:11" ht="15">
      <c r="B193" s="14"/>
      <c r="C193" s="15"/>
      <c r="D193" s="15"/>
      <c r="E193" s="15"/>
      <c r="F193" s="15"/>
      <c r="G193" s="15"/>
      <c r="H193" s="15"/>
      <c r="I193" s="15"/>
      <c r="J193" s="15"/>
      <c r="K193" s="15"/>
    </row>
    <row r="194" spans="2:11" ht="15">
      <c r="B194" s="14"/>
      <c r="C194" s="15"/>
      <c r="D194" s="15"/>
      <c r="E194" s="15"/>
      <c r="F194" s="15"/>
      <c r="G194" s="15"/>
      <c r="H194" s="15"/>
      <c r="I194" s="15"/>
      <c r="J194" s="15"/>
      <c r="K194" s="15"/>
    </row>
    <row r="195" spans="2:11" ht="15">
      <c r="B195" s="9"/>
      <c r="C195" s="15"/>
      <c r="D195" s="15"/>
      <c r="E195" s="15"/>
      <c r="F195" s="15"/>
      <c r="G195" s="15"/>
      <c r="H195" s="15"/>
      <c r="I195" s="15"/>
      <c r="J195" s="15"/>
      <c r="K195" s="15"/>
    </row>
    <row r="196" spans="2:11" ht="15">
      <c r="B196" s="9"/>
      <c r="C196" s="15"/>
      <c r="D196" s="15"/>
      <c r="E196" s="15"/>
      <c r="F196" s="15"/>
      <c r="G196" s="15"/>
      <c r="H196" s="15"/>
      <c r="I196" s="15"/>
      <c r="J196" s="15"/>
      <c r="K196" s="15"/>
    </row>
    <row r="197" spans="2:11" ht="15">
      <c r="B197" s="9"/>
      <c r="C197" s="15"/>
      <c r="D197" s="15"/>
      <c r="E197" s="15"/>
      <c r="F197" s="15"/>
      <c r="G197" s="15"/>
      <c r="H197" s="15"/>
      <c r="I197" s="15"/>
      <c r="J197" s="15"/>
      <c r="K197" s="15"/>
    </row>
    <row r="198" spans="2:11" ht="15">
      <c r="B198" s="9"/>
      <c r="C198" s="15"/>
      <c r="D198" s="15"/>
      <c r="E198" s="15"/>
      <c r="F198" s="15"/>
      <c r="G198" s="15"/>
      <c r="H198" s="15"/>
      <c r="I198" s="15"/>
      <c r="J198" s="15"/>
      <c r="K198" s="15"/>
    </row>
    <row r="199" spans="2:11" ht="15">
      <c r="B199" s="9"/>
      <c r="C199" s="15"/>
      <c r="D199" s="15"/>
      <c r="E199" s="15"/>
      <c r="F199" s="15"/>
      <c r="G199" s="15"/>
      <c r="H199" s="15"/>
      <c r="I199" s="15"/>
      <c r="J199" s="15"/>
      <c r="K199" s="15"/>
    </row>
    <row r="200" spans="2:11" ht="15">
      <c r="B200" s="9"/>
      <c r="C200" s="15"/>
      <c r="D200" s="15"/>
      <c r="E200" s="15"/>
      <c r="F200" s="15"/>
      <c r="G200" s="15"/>
      <c r="H200" s="15"/>
      <c r="I200" s="15"/>
      <c r="J200" s="15"/>
      <c r="K200" s="15"/>
    </row>
    <row r="201" spans="2:11" ht="15">
      <c r="B201" s="9"/>
      <c r="C201" s="15"/>
      <c r="D201" s="15"/>
      <c r="E201" s="15"/>
      <c r="F201" s="15"/>
      <c r="G201" s="15"/>
      <c r="H201" s="15"/>
      <c r="I201" s="15"/>
      <c r="J201" s="15"/>
      <c r="K201" s="15"/>
    </row>
    <row r="202" spans="2:11" ht="15">
      <c r="B202" s="9"/>
      <c r="C202" s="15"/>
      <c r="D202" s="15"/>
      <c r="E202" s="15"/>
      <c r="F202" s="15"/>
      <c r="G202" s="15"/>
      <c r="H202" s="15"/>
      <c r="I202" s="15"/>
      <c r="J202" s="15"/>
      <c r="K202" s="15"/>
    </row>
    <row r="203" spans="2:11" ht="15">
      <c r="B203" s="9"/>
      <c r="C203" s="15"/>
      <c r="D203" s="15"/>
      <c r="E203" s="15"/>
      <c r="F203" s="15"/>
      <c r="G203" s="15"/>
      <c r="H203" s="15"/>
      <c r="I203" s="15"/>
      <c r="J203" s="15"/>
      <c r="K203" s="15"/>
    </row>
    <row r="204" spans="2:11" ht="15">
      <c r="B204" s="9"/>
      <c r="C204" s="15"/>
      <c r="D204" s="15"/>
      <c r="E204" s="15"/>
      <c r="F204" s="15"/>
      <c r="G204" s="15"/>
      <c r="H204" s="15"/>
      <c r="I204" s="15"/>
      <c r="J204" s="15"/>
      <c r="K204" s="15"/>
    </row>
    <row r="207" spans="2:11" ht="18.75">
      <c r="B207" s="492"/>
      <c r="C207" s="492"/>
      <c r="D207" s="492"/>
      <c r="E207" s="492"/>
      <c r="F207" s="492"/>
      <c r="G207" s="492"/>
      <c r="H207" s="492"/>
      <c r="I207" s="492"/>
      <c r="J207" s="492"/>
      <c r="K207"/>
    </row>
    <row r="208" spans="2:11" ht="15">
      <c r="B208" s="10"/>
      <c r="C208" s="15"/>
      <c r="D208" s="15"/>
      <c r="E208" s="15"/>
      <c r="F208" s="15"/>
      <c r="G208" s="15"/>
      <c r="H208" s="15"/>
      <c r="I208" s="15"/>
      <c r="J208" s="15"/>
      <c r="K208" s="15"/>
    </row>
    <row r="209" spans="2:11">
      <c r="B209" s="493"/>
      <c r="C209" s="493"/>
      <c r="D209" s="493"/>
      <c r="E209" s="493"/>
      <c r="F209" s="493"/>
      <c r="G209" s="493"/>
      <c r="H209" s="493"/>
      <c r="I209" s="493"/>
      <c r="J209" s="493"/>
      <c r="K209"/>
    </row>
    <row r="210" spans="2:11" ht="20.25" customHeight="1">
      <c r="B210" s="493"/>
      <c r="C210" s="493"/>
      <c r="D210" s="493"/>
      <c r="E210" s="493"/>
      <c r="F210" s="493"/>
      <c r="G210" s="493"/>
      <c r="H210" s="493"/>
      <c r="I210" s="493"/>
      <c r="J210" s="493"/>
      <c r="K210"/>
    </row>
    <row r="211" spans="2:11" ht="15">
      <c r="B211" s="19"/>
      <c r="C211" s="16"/>
      <c r="D211" s="16"/>
      <c r="E211" s="16"/>
      <c r="F211" s="16"/>
      <c r="G211" s="16"/>
      <c r="H211" s="15"/>
      <c r="I211" s="15"/>
      <c r="J211" s="15"/>
      <c r="K211" s="15"/>
    </row>
    <row r="212" spans="2:11" ht="15">
      <c r="B212" s="4"/>
      <c r="C212" s="15"/>
      <c r="D212" s="17"/>
      <c r="E212" s="17"/>
      <c r="F212" s="17"/>
      <c r="G212" s="15"/>
      <c r="H212" s="15"/>
      <c r="I212" s="15"/>
      <c r="J212" s="15"/>
      <c r="K212" s="15"/>
    </row>
    <row r="213" spans="2:11" ht="15">
      <c r="B213" s="10"/>
      <c r="C213" s="17"/>
      <c r="D213" s="17"/>
      <c r="E213" s="17"/>
      <c r="F213" s="17"/>
      <c r="G213" s="17"/>
      <c r="H213" s="17"/>
      <c r="I213" s="17"/>
      <c r="J213" s="17"/>
      <c r="K213" s="17"/>
    </row>
    <row r="214" spans="2:11" ht="15">
      <c r="B214" s="9"/>
      <c r="C214" s="17"/>
      <c r="D214" s="17"/>
      <c r="E214" s="20"/>
      <c r="F214" s="20"/>
      <c r="G214" s="20"/>
      <c r="H214" s="20"/>
      <c r="I214" s="20"/>
      <c r="J214" s="20"/>
      <c r="K214" s="20"/>
    </row>
    <row r="215" spans="2:11" ht="15">
      <c r="B215" s="9"/>
      <c r="C215" s="17"/>
      <c r="D215" s="15"/>
      <c r="E215" s="15"/>
      <c r="F215" s="15"/>
      <c r="G215" s="15"/>
      <c r="H215" s="15"/>
      <c r="I215" s="15"/>
      <c r="J215" s="15"/>
      <c r="K215" s="15"/>
    </row>
    <row r="216" spans="2:11" ht="15">
      <c r="B216" s="21"/>
      <c r="C216" s="15"/>
      <c r="D216" s="15"/>
      <c r="E216" s="15"/>
      <c r="F216" s="15"/>
      <c r="G216" s="15"/>
      <c r="H216" s="15"/>
      <c r="I216" s="15"/>
      <c r="J216" s="15"/>
      <c r="K216" s="15"/>
    </row>
    <row r="217" spans="2:11" ht="15">
      <c r="B217" s="11"/>
      <c r="C217" s="15"/>
      <c r="D217" s="15"/>
      <c r="E217" s="15"/>
      <c r="F217" s="15"/>
      <c r="G217" s="15"/>
      <c r="H217" s="15"/>
      <c r="I217" s="15"/>
      <c r="J217" s="15"/>
      <c r="K217" s="15"/>
    </row>
    <row r="218" spans="2:11" ht="15">
      <c r="B218" s="11"/>
      <c r="C218" s="15"/>
      <c r="D218" s="15"/>
      <c r="E218" s="15"/>
      <c r="F218" s="15"/>
      <c r="G218" s="15"/>
      <c r="H218" s="15"/>
      <c r="I218" s="15"/>
      <c r="J218" s="15"/>
      <c r="K218" s="15"/>
    </row>
    <row r="219" spans="2:11" ht="15">
      <c r="B219" s="11"/>
      <c r="C219" s="15"/>
      <c r="D219" s="15"/>
      <c r="E219" s="15"/>
      <c r="F219" s="15"/>
      <c r="G219" s="15"/>
      <c r="H219" s="15"/>
      <c r="I219" s="15"/>
      <c r="J219" s="15"/>
      <c r="K219" s="15"/>
    </row>
    <row r="220" spans="2:11" ht="15">
      <c r="B220" s="11"/>
      <c r="C220" s="15"/>
      <c r="D220" s="15"/>
      <c r="E220" s="15"/>
      <c r="F220" s="15"/>
      <c r="G220" s="15"/>
      <c r="H220" s="15"/>
      <c r="I220" s="15"/>
      <c r="J220" s="15"/>
      <c r="K220" s="15"/>
    </row>
    <row r="221" spans="2:11" ht="15">
      <c r="B221" s="12"/>
      <c r="C221" s="15"/>
      <c r="D221" s="15"/>
      <c r="E221" s="15"/>
      <c r="F221" s="15"/>
      <c r="G221" s="15"/>
      <c r="H221" s="15"/>
      <c r="I221" s="15"/>
      <c r="J221" s="15"/>
      <c r="K221" s="15"/>
    </row>
    <row r="222" spans="2:11" ht="15">
      <c r="B222" s="9"/>
      <c r="C222" s="15"/>
      <c r="D222" s="15"/>
      <c r="E222" s="15"/>
      <c r="F222" s="15"/>
      <c r="G222" s="15"/>
      <c r="H222" s="15"/>
      <c r="I222" s="15"/>
      <c r="J222" s="15"/>
      <c r="K222" s="15"/>
    </row>
    <row r="223" spans="2:11" ht="15">
      <c r="B223" s="21"/>
      <c r="C223" s="15"/>
      <c r="D223" s="15"/>
      <c r="E223" s="15"/>
      <c r="F223" s="15"/>
      <c r="G223" s="15"/>
      <c r="H223" s="15"/>
      <c r="I223" s="15"/>
      <c r="J223" s="15"/>
      <c r="K223" s="15"/>
    </row>
    <row r="224" spans="2:11" ht="15">
      <c r="B224" s="11"/>
      <c r="C224" s="15"/>
      <c r="D224" s="15"/>
      <c r="E224" s="15"/>
      <c r="F224" s="15"/>
      <c r="G224" s="15"/>
      <c r="H224" s="15"/>
      <c r="I224" s="15"/>
      <c r="J224" s="15"/>
      <c r="K224" s="15"/>
    </row>
    <row r="225" spans="2:11" ht="15">
      <c r="B225" s="11"/>
      <c r="C225" s="15"/>
      <c r="D225" s="15"/>
      <c r="E225" s="15"/>
      <c r="F225" s="15"/>
      <c r="G225" s="15"/>
      <c r="H225" s="15"/>
      <c r="I225" s="15"/>
      <c r="J225" s="15"/>
      <c r="K225" s="15"/>
    </row>
    <row r="226" spans="2:11" ht="15">
      <c r="B226" s="12"/>
      <c r="C226" s="15"/>
      <c r="D226" s="15"/>
      <c r="E226" s="15"/>
      <c r="F226" s="15"/>
      <c r="G226" s="15"/>
      <c r="H226" s="15"/>
      <c r="I226" s="15"/>
      <c r="J226" s="15"/>
      <c r="K226" s="15"/>
    </row>
    <row r="227" spans="2:11" ht="15">
      <c r="B227" s="12"/>
      <c r="C227" s="15"/>
      <c r="D227" s="15"/>
      <c r="E227" s="15"/>
      <c r="F227" s="15"/>
      <c r="G227" s="15"/>
      <c r="H227" s="15"/>
      <c r="I227" s="15"/>
      <c r="J227" s="15"/>
      <c r="K227" s="15"/>
    </row>
    <row r="228" spans="2:11" ht="15">
      <c r="B228" s="13"/>
      <c r="C228" s="15"/>
      <c r="D228" s="15"/>
      <c r="E228" s="15"/>
      <c r="F228" s="15"/>
      <c r="G228" s="15"/>
      <c r="H228" s="15"/>
      <c r="I228" s="15"/>
      <c r="J228" s="15"/>
      <c r="K228" s="15"/>
    </row>
    <row r="229" spans="2:11" ht="15">
      <c r="B229" s="13"/>
      <c r="C229" s="15"/>
      <c r="D229" s="15"/>
      <c r="E229" s="15"/>
      <c r="F229" s="15"/>
      <c r="G229" s="15"/>
      <c r="H229" s="15"/>
      <c r="I229" s="15"/>
      <c r="J229" s="15"/>
      <c r="K229" s="15"/>
    </row>
    <row r="230" spans="2:11" ht="15">
      <c r="B230" s="21"/>
      <c r="C230" s="15"/>
      <c r="D230" s="15"/>
      <c r="E230" s="15"/>
      <c r="F230" s="15"/>
      <c r="G230" s="15"/>
      <c r="H230" s="15"/>
      <c r="I230" s="15"/>
      <c r="J230" s="15"/>
      <c r="K230" s="15"/>
    </row>
    <row r="231" spans="2:11" ht="15">
      <c r="B231" s="14"/>
      <c r="C231" s="15"/>
      <c r="D231" s="15"/>
      <c r="E231" s="15"/>
      <c r="F231" s="15"/>
      <c r="G231" s="15"/>
      <c r="H231" s="15"/>
      <c r="I231" s="15"/>
      <c r="J231" s="15"/>
      <c r="K231" s="15"/>
    </row>
    <row r="232" spans="2:11" ht="15">
      <c r="B232" s="9"/>
      <c r="C232" s="15"/>
      <c r="D232" s="15"/>
      <c r="E232" s="15"/>
      <c r="F232" s="15"/>
      <c r="G232" s="15"/>
      <c r="H232" s="15"/>
      <c r="I232" s="15"/>
      <c r="J232" s="15"/>
      <c r="K232" s="15"/>
    </row>
    <row r="233" spans="2:11" ht="15">
      <c r="B233" s="9"/>
      <c r="C233" s="15"/>
      <c r="D233" s="15"/>
      <c r="E233" s="15"/>
      <c r="F233" s="15"/>
      <c r="G233" s="15"/>
      <c r="H233" s="15"/>
      <c r="I233" s="15"/>
      <c r="J233" s="15"/>
      <c r="K233" s="15"/>
    </row>
    <row r="234" spans="2:11" ht="15">
      <c r="B234" s="9"/>
      <c r="C234" s="15"/>
      <c r="D234" s="15"/>
      <c r="E234" s="15"/>
      <c r="F234" s="15"/>
      <c r="G234" s="15"/>
      <c r="H234" s="15"/>
      <c r="I234" s="15"/>
      <c r="J234" s="15"/>
      <c r="K234" s="15"/>
    </row>
    <row r="235" spans="2:11" ht="15">
      <c r="B235" s="9"/>
      <c r="C235" s="15"/>
      <c r="D235" s="15"/>
      <c r="E235" s="15"/>
      <c r="F235" s="15"/>
      <c r="G235" s="15"/>
      <c r="H235" s="15"/>
      <c r="I235" s="15"/>
      <c r="J235" s="15"/>
      <c r="K235" s="15"/>
    </row>
    <row r="236" spans="2:11" ht="15">
      <c r="B236" s="9"/>
      <c r="C236" s="15"/>
      <c r="D236" s="15"/>
      <c r="E236" s="15"/>
      <c r="F236" s="15"/>
      <c r="G236" s="15"/>
      <c r="H236" s="15"/>
      <c r="I236" s="15"/>
      <c r="J236" s="15"/>
      <c r="K236" s="15"/>
    </row>
    <row r="237" spans="2:11" ht="15">
      <c r="B237" s="9"/>
      <c r="C237" s="15"/>
      <c r="D237" s="15"/>
      <c r="E237" s="15"/>
      <c r="F237" s="15"/>
      <c r="G237" s="15"/>
      <c r="H237" s="15"/>
      <c r="I237" s="15"/>
      <c r="J237" s="15"/>
      <c r="K237" s="15"/>
    </row>
    <row r="238" spans="2:11" ht="15">
      <c r="B238" s="9"/>
      <c r="C238" s="15"/>
      <c r="D238" s="15"/>
      <c r="E238" s="15"/>
      <c r="F238" s="15"/>
      <c r="G238" s="15"/>
      <c r="H238" s="15"/>
      <c r="I238" s="15"/>
      <c r="J238" s="15"/>
      <c r="K238" s="15"/>
    </row>
    <row r="239" spans="2:11" ht="15">
      <c r="B239" s="9"/>
      <c r="C239" s="15"/>
      <c r="D239" s="15"/>
      <c r="E239" s="15"/>
      <c r="F239" s="15"/>
      <c r="G239" s="15"/>
      <c r="H239" s="15"/>
      <c r="I239" s="15"/>
      <c r="J239" s="15"/>
      <c r="K239" s="15"/>
    </row>
    <row r="240" spans="2:11" ht="15">
      <c r="B240" s="9"/>
      <c r="C240" s="15"/>
      <c r="D240" s="15"/>
      <c r="E240" s="15"/>
      <c r="F240" s="15"/>
      <c r="G240" s="15"/>
      <c r="H240" s="15"/>
      <c r="I240" s="15"/>
      <c r="J240" s="15"/>
      <c r="K240" s="15"/>
    </row>
    <row r="241" spans="2:11" ht="15">
      <c r="B241" s="9"/>
      <c r="C241" s="15"/>
      <c r="D241" s="15"/>
      <c r="E241" s="15"/>
      <c r="F241" s="15"/>
      <c r="G241" s="15"/>
      <c r="H241" s="15"/>
      <c r="I241" s="15"/>
      <c r="J241" s="15"/>
      <c r="K241" s="15"/>
    </row>
    <row r="242" spans="2:11" ht="15">
      <c r="B242" s="9"/>
      <c r="C242" s="15"/>
      <c r="D242" s="15"/>
      <c r="E242" s="15"/>
      <c r="F242" s="15"/>
      <c r="G242" s="15"/>
      <c r="H242" s="15"/>
      <c r="I242" s="15"/>
      <c r="J242" s="15"/>
      <c r="K242" s="15"/>
    </row>
    <row r="244" spans="2:11" ht="18.75">
      <c r="B244" s="492"/>
      <c r="C244" s="492"/>
      <c r="D244" s="492"/>
      <c r="E244" s="492"/>
      <c r="F244" s="492"/>
      <c r="G244" s="492"/>
      <c r="H244" s="492"/>
      <c r="I244" s="492"/>
      <c r="J244" s="492"/>
      <c r="K244"/>
    </row>
    <row r="245" spans="2:11" ht="15">
      <c r="B245" s="10"/>
      <c r="C245" s="15"/>
      <c r="D245" s="15"/>
      <c r="E245" s="15"/>
      <c r="F245" s="15"/>
      <c r="G245" s="15"/>
      <c r="H245" s="15"/>
      <c r="I245" s="15"/>
      <c r="J245" s="15"/>
      <c r="K245" s="15"/>
    </row>
    <row r="246" spans="2:11" ht="15">
      <c r="B246" s="493"/>
      <c r="C246" s="493"/>
      <c r="D246" s="493"/>
      <c r="E246" s="493"/>
      <c r="F246" s="493"/>
      <c r="G246" s="493"/>
      <c r="H246" s="493"/>
      <c r="I246" s="493"/>
      <c r="J246" s="493"/>
      <c r="K246"/>
    </row>
    <row r="247" spans="2:11" ht="15">
      <c r="B247" s="19"/>
      <c r="C247" s="16"/>
      <c r="D247" s="16"/>
      <c r="E247" s="16"/>
      <c r="F247" s="16"/>
      <c r="G247" s="16"/>
      <c r="H247" s="15"/>
      <c r="I247" s="15"/>
      <c r="J247" s="15"/>
      <c r="K247" s="15"/>
    </row>
    <row r="248" spans="2:11" ht="15">
      <c r="B248" s="4"/>
      <c r="C248" s="15"/>
      <c r="D248" s="17"/>
      <c r="E248" s="17"/>
      <c r="F248" s="17"/>
      <c r="G248" s="15"/>
      <c r="H248" s="15"/>
      <c r="I248" s="15"/>
      <c r="J248" s="15"/>
      <c r="K248" s="15"/>
    </row>
    <row r="249" spans="2:11" ht="15">
      <c r="B249" s="10"/>
      <c r="C249" s="17"/>
      <c r="D249" s="17"/>
      <c r="E249" s="17"/>
      <c r="F249" s="17"/>
      <c r="G249" s="17"/>
      <c r="H249" s="17"/>
      <c r="I249" s="17"/>
      <c r="J249" s="17"/>
      <c r="K249" s="17"/>
    </row>
    <row r="250" spans="2:11" ht="15">
      <c r="B250" s="9"/>
      <c r="C250" s="17"/>
      <c r="D250" s="17"/>
      <c r="E250" s="20"/>
      <c r="F250" s="20"/>
      <c r="G250" s="20"/>
      <c r="H250" s="20"/>
      <c r="I250" s="20"/>
      <c r="J250" s="20"/>
      <c r="K250" s="20"/>
    </row>
    <row r="251" spans="2:11" ht="15">
      <c r="B251" s="9"/>
      <c r="C251" s="17"/>
      <c r="D251" s="15"/>
      <c r="E251" s="15"/>
      <c r="F251" s="15"/>
      <c r="G251" s="15"/>
      <c r="H251" s="15"/>
      <c r="I251" s="15"/>
      <c r="J251" s="15"/>
      <c r="K251" s="15"/>
    </row>
    <row r="252" spans="2:11" ht="15">
      <c r="B252" s="21"/>
      <c r="C252" s="15"/>
      <c r="D252" s="15"/>
      <c r="E252" s="15"/>
      <c r="F252" s="15"/>
      <c r="G252" s="15"/>
      <c r="H252" s="15"/>
      <c r="I252" s="15"/>
      <c r="J252" s="15"/>
      <c r="K252" s="15"/>
    </row>
    <row r="253" spans="2:11" ht="15">
      <c r="B253" s="11"/>
      <c r="C253" s="15"/>
      <c r="D253" s="15"/>
      <c r="E253" s="15"/>
      <c r="F253" s="15"/>
      <c r="G253" s="15"/>
      <c r="H253" s="15"/>
      <c r="I253" s="15"/>
      <c r="J253" s="15"/>
      <c r="K253" s="15"/>
    </row>
    <row r="254" spans="2:11" ht="15">
      <c r="B254" s="11"/>
      <c r="C254" s="15"/>
      <c r="D254" s="15"/>
      <c r="E254" s="15"/>
      <c r="F254" s="15"/>
      <c r="G254" s="15"/>
      <c r="H254" s="15"/>
      <c r="I254" s="15"/>
      <c r="J254" s="15"/>
      <c r="K254" s="15"/>
    </row>
    <row r="255" spans="2:11" ht="15">
      <c r="B255" s="11"/>
      <c r="C255" s="15"/>
      <c r="D255" s="15"/>
      <c r="E255" s="15"/>
      <c r="F255" s="15"/>
      <c r="G255" s="15"/>
      <c r="H255" s="15"/>
      <c r="I255" s="15"/>
      <c r="J255" s="15"/>
      <c r="K255" s="15"/>
    </row>
    <row r="256" spans="2:11" ht="15">
      <c r="B256" s="11"/>
      <c r="C256" s="15"/>
      <c r="D256" s="15"/>
      <c r="E256" s="15"/>
      <c r="F256" s="15"/>
      <c r="G256" s="15"/>
      <c r="H256" s="15"/>
      <c r="I256" s="15"/>
      <c r="J256" s="15"/>
      <c r="K256" s="15"/>
    </row>
    <row r="257" spans="2:11" ht="15">
      <c r="B257" s="11"/>
      <c r="C257" s="15"/>
      <c r="D257" s="15"/>
      <c r="E257" s="15"/>
      <c r="F257" s="15"/>
      <c r="G257" s="15"/>
      <c r="H257" s="15"/>
      <c r="I257" s="15"/>
      <c r="J257" s="15"/>
      <c r="K257" s="15"/>
    </row>
    <row r="258" spans="2:11" ht="15">
      <c r="B258" s="11"/>
      <c r="C258" s="15"/>
      <c r="D258" s="15"/>
      <c r="E258" s="15"/>
      <c r="F258" s="15"/>
      <c r="G258" s="15"/>
      <c r="H258" s="15"/>
      <c r="I258" s="15"/>
      <c r="J258" s="15"/>
      <c r="K258" s="15"/>
    </row>
    <row r="259" spans="2:11" ht="15">
      <c r="B259" s="12"/>
      <c r="C259" s="15"/>
      <c r="D259" s="15"/>
      <c r="E259" s="15"/>
      <c r="F259" s="15"/>
      <c r="G259" s="15"/>
      <c r="H259" s="15"/>
      <c r="I259" s="15"/>
      <c r="J259" s="15"/>
      <c r="K259" s="15"/>
    </row>
    <row r="260" spans="2:11" ht="15">
      <c r="B260" s="9"/>
      <c r="C260" s="15"/>
      <c r="D260" s="15"/>
      <c r="E260" s="15"/>
      <c r="F260" s="15"/>
      <c r="G260" s="15"/>
      <c r="H260" s="15"/>
      <c r="I260" s="15"/>
      <c r="J260" s="15"/>
      <c r="K260" s="15"/>
    </row>
    <row r="261" spans="2:11" ht="15">
      <c r="B261" s="21"/>
      <c r="C261" s="15"/>
      <c r="D261" s="15"/>
      <c r="E261" s="15"/>
      <c r="F261" s="15"/>
      <c r="G261" s="15"/>
      <c r="H261" s="15"/>
      <c r="I261" s="15"/>
      <c r="J261" s="15"/>
      <c r="K261" s="15"/>
    </row>
    <row r="262" spans="2:11" ht="15">
      <c r="B262" s="11"/>
      <c r="C262" s="15"/>
      <c r="D262" s="15"/>
      <c r="E262" s="15"/>
      <c r="F262" s="15"/>
      <c r="G262" s="15"/>
      <c r="H262" s="15"/>
      <c r="I262" s="15"/>
      <c r="J262" s="15"/>
      <c r="K262" s="15"/>
    </row>
    <row r="263" spans="2:11" ht="15">
      <c r="B263" s="11"/>
      <c r="C263" s="15"/>
      <c r="D263" s="15"/>
      <c r="E263" s="15"/>
      <c r="F263" s="15"/>
      <c r="G263" s="15"/>
      <c r="H263" s="15"/>
      <c r="I263" s="15"/>
      <c r="J263" s="15"/>
      <c r="K263" s="15"/>
    </row>
    <row r="264" spans="2:11" ht="15">
      <c r="B264" s="11"/>
      <c r="C264" s="15"/>
      <c r="D264" s="15"/>
      <c r="E264" s="15"/>
      <c r="F264" s="15"/>
      <c r="G264" s="15"/>
      <c r="H264" s="15"/>
      <c r="I264" s="15"/>
      <c r="J264" s="15"/>
      <c r="K264" s="15"/>
    </row>
    <row r="265" spans="2:11" ht="15">
      <c r="B265" s="12"/>
      <c r="C265" s="15"/>
      <c r="D265" s="15"/>
      <c r="E265" s="15"/>
      <c r="F265" s="15"/>
      <c r="G265" s="15"/>
      <c r="H265" s="15"/>
      <c r="I265" s="15"/>
      <c r="J265" s="15"/>
      <c r="K265" s="15"/>
    </row>
    <row r="266" spans="2:11" ht="15">
      <c r="B266" s="12"/>
      <c r="C266" s="15"/>
      <c r="D266" s="15"/>
      <c r="E266" s="15"/>
      <c r="F266" s="15"/>
      <c r="G266" s="15"/>
      <c r="H266" s="15"/>
      <c r="I266" s="15"/>
      <c r="J266" s="15"/>
      <c r="K266" s="15"/>
    </row>
    <row r="267" spans="2:11" ht="15">
      <c r="B267" s="13"/>
      <c r="C267" s="15"/>
      <c r="D267" s="15"/>
      <c r="E267" s="15"/>
      <c r="F267" s="15"/>
      <c r="G267" s="15"/>
      <c r="H267" s="15"/>
      <c r="I267" s="15"/>
      <c r="J267" s="15"/>
      <c r="K267" s="15"/>
    </row>
    <row r="268" spans="2:11" ht="15">
      <c r="B268" s="13"/>
      <c r="C268" s="15"/>
      <c r="D268" s="15"/>
      <c r="E268" s="15"/>
      <c r="F268" s="15"/>
      <c r="G268" s="15"/>
      <c r="H268" s="15"/>
      <c r="I268" s="15"/>
      <c r="J268" s="15"/>
      <c r="K268" s="15"/>
    </row>
    <row r="269" spans="2:11" ht="15">
      <c r="B269" s="21"/>
      <c r="C269" s="15"/>
      <c r="D269" s="15"/>
      <c r="E269" s="15"/>
      <c r="F269" s="15"/>
      <c r="G269" s="15"/>
      <c r="H269" s="15"/>
      <c r="I269" s="15"/>
      <c r="J269" s="15"/>
      <c r="K269" s="15"/>
    </row>
    <row r="270" spans="2:11" ht="15">
      <c r="B270" s="14"/>
      <c r="C270" s="15"/>
      <c r="D270" s="15"/>
      <c r="E270" s="15"/>
      <c r="F270" s="15"/>
      <c r="G270" s="15"/>
      <c r="H270" s="15"/>
      <c r="I270" s="15"/>
      <c r="J270" s="15"/>
      <c r="K270" s="15"/>
    </row>
    <row r="271" spans="2:11" ht="15">
      <c r="B271" s="14"/>
      <c r="C271" s="15"/>
      <c r="D271" s="15"/>
      <c r="E271" s="15"/>
      <c r="F271" s="15"/>
      <c r="G271" s="15"/>
      <c r="H271" s="15"/>
      <c r="I271" s="15"/>
      <c r="J271" s="15"/>
      <c r="K271" s="15"/>
    </row>
    <row r="272" spans="2:11" ht="15">
      <c r="B272" s="9"/>
      <c r="C272" s="15"/>
      <c r="D272" s="15"/>
      <c r="E272" s="15"/>
      <c r="F272" s="15"/>
      <c r="G272" s="15"/>
      <c r="H272" s="15"/>
      <c r="I272" s="15"/>
      <c r="J272" s="15"/>
      <c r="K272" s="15"/>
    </row>
    <row r="273" spans="2:11" ht="15">
      <c r="B273" s="9"/>
      <c r="C273" s="15"/>
      <c r="D273" s="15"/>
      <c r="E273" s="15"/>
      <c r="F273" s="15"/>
      <c r="G273" s="15"/>
      <c r="H273" s="15"/>
      <c r="I273" s="15"/>
      <c r="J273" s="15"/>
      <c r="K273" s="15"/>
    </row>
    <row r="274" spans="2:11" ht="15">
      <c r="B274" s="9"/>
      <c r="C274" s="15"/>
      <c r="D274" s="15"/>
      <c r="E274" s="15"/>
      <c r="F274" s="15"/>
      <c r="G274" s="15"/>
      <c r="H274" s="15"/>
      <c r="I274" s="15"/>
      <c r="J274" s="15"/>
      <c r="K274" s="15"/>
    </row>
    <row r="275" spans="2:11" ht="15">
      <c r="B275" s="9"/>
      <c r="C275" s="15"/>
      <c r="D275" s="15"/>
      <c r="E275" s="15"/>
      <c r="F275" s="15"/>
      <c r="G275" s="15"/>
      <c r="H275" s="15"/>
      <c r="I275" s="15"/>
      <c r="J275" s="15"/>
      <c r="K275" s="15"/>
    </row>
    <row r="276" spans="2:11" ht="15">
      <c r="B276" s="9"/>
      <c r="C276" s="15"/>
      <c r="D276" s="15"/>
      <c r="E276" s="15"/>
      <c r="F276" s="15"/>
      <c r="G276" s="15"/>
      <c r="H276" s="15"/>
      <c r="I276" s="15"/>
      <c r="J276" s="15"/>
      <c r="K276" s="15"/>
    </row>
    <row r="277" spans="2:11" ht="15">
      <c r="B277" s="9"/>
      <c r="C277" s="15"/>
      <c r="D277" s="15"/>
      <c r="E277" s="15"/>
      <c r="F277" s="15"/>
      <c r="G277" s="15"/>
      <c r="H277" s="15"/>
      <c r="I277" s="15"/>
      <c r="J277" s="15"/>
      <c r="K277" s="15"/>
    </row>
    <row r="278" spans="2:11" ht="15">
      <c r="B278" s="9"/>
      <c r="C278" s="15"/>
      <c r="D278" s="15"/>
      <c r="E278" s="15"/>
      <c r="F278" s="15"/>
      <c r="G278" s="15"/>
      <c r="H278" s="15"/>
      <c r="I278" s="15"/>
      <c r="J278" s="15"/>
      <c r="K278" s="15"/>
    </row>
    <row r="279" spans="2:11" ht="15">
      <c r="B279" s="9"/>
      <c r="C279" s="15"/>
      <c r="D279" s="15"/>
      <c r="E279" s="15"/>
      <c r="F279" s="15"/>
      <c r="G279" s="15"/>
      <c r="H279" s="15"/>
      <c r="I279" s="15"/>
      <c r="J279" s="15"/>
      <c r="K279" s="15"/>
    </row>
    <row r="280" spans="2:11" ht="15">
      <c r="B280" s="9"/>
      <c r="C280" s="15"/>
      <c r="D280" s="15"/>
      <c r="E280" s="15"/>
      <c r="F280" s="15"/>
      <c r="G280" s="15"/>
      <c r="H280" s="15"/>
      <c r="I280" s="15"/>
      <c r="J280" s="15"/>
      <c r="K280" s="15"/>
    </row>
    <row r="281" spans="2:11" ht="15">
      <c r="B281" s="9"/>
      <c r="C281" s="15"/>
      <c r="D281" s="15"/>
      <c r="E281" s="15"/>
      <c r="F281" s="15"/>
      <c r="G281" s="15"/>
      <c r="H281" s="15"/>
      <c r="I281" s="15"/>
      <c r="J281" s="15"/>
      <c r="K281" s="15"/>
    </row>
    <row r="284" spans="2:11" ht="18.75">
      <c r="B284" s="492"/>
      <c r="C284" s="492"/>
      <c r="D284" s="492"/>
      <c r="E284" s="492"/>
      <c r="F284" s="492"/>
      <c r="G284" s="492"/>
      <c r="H284" s="492"/>
      <c r="I284" s="492"/>
      <c r="J284" s="492"/>
      <c r="K284"/>
    </row>
    <row r="285" spans="2:11" ht="15">
      <c r="B285" s="10"/>
      <c r="C285" s="15"/>
      <c r="D285" s="15"/>
      <c r="E285" s="15"/>
      <c r="F285" s="15"/>
      <c r="G285" s="15"/>
      <c r="H285" s="15"/>
      <c r="I285" s="15"/>
      <c r="J285" s="15"/>
      <c r="K285" s="15"/>
    </row>
    <row r="286" spans="2:11">
      <c r="B286" s="493"/>
      <c r="C286" s="493"/>
      <c r="D286" s="493"/>
      <c r="E286" s="493"/>
      <c r="F286" s="493"/>
      <c r="G286" s="493"/>
      <c r="H286" s="493"/>
      <c r="I286" s="493"/>
      <c r="J286" s="493"/>
      <c r="K286"/>
    </row>
    <row r="287" spans="2:11" ht="20.25" customHeight="1">
      <c r="B287" s="493"/>
      <c r="C287" s="493"/>
      <c r="D287" s="493"/>
      <c r="E287" s="493"/>
      <c r="F287" s="493"/>
      <c r="G287" s="493"/>
      <c r="H287" s="493"/>
      <c r="I287" s="493"/>
      <c r="J287" s="493"/>
      <c r="K287"/>
    </row>
    <row r="288" spans="2:11" ht="15">
      <c r="B288" s="19"/>
      <c r="C288" s="16"/>
      <c r="D288" s="16"/>
      <c r="E288" s="16"/>
      <c r="F288" s="16"/>
      <c r="G288" s="16"/>
      <c r="H288" s="16"/>
      <c r="I288" s="16"/>
      <c r="J288" s="16"/>
      <c r="K288" s="16"/>
    </row>
    <row r="289" spans="2:11" ht="15">
      <c r="B289" s="4"/>
      <c r="C289" s="15"/>
      <c r="D289" s="17"/>
      <c r="E289" s="15"/>
      <c r="F289" s="17"/>
      <c r="G289" s="15"/>
      <c r="H289" s="15"/>
      <c r="I289" s="15"/>
      <c r="J289" s="15"/>
      <c r="K289" s="15"/>
    </row>
    <row r="290" spans="2:11" ht="15">
      <c r="B290" s="10"/>
      <c r="C290" s="17"/>
      <c r="D290" s="17"/>
      <c r="E290" s="17"/>
      <c r="F290" s="17"/>
      <c r="G290" s="17"/>
      <c r="H290" s="17"/>
      <c r="I290" s="17"/>
      <c r="J290" s="17"/>
      <c r="K290" s="17"/>
    </row>
    <row r="291" spans="2:11" ht="15">
      <c r="B291" s="9"/>
      <c r="C291" s="17"/>
      <c r="D291" s="17"/>
      <c r="E291" s="20"/>
      <c r="F291" s="20"/>
      <c r="G291" s="20"/>
      <c r="H291" s="20"/>
      <c r="I291" s="20"/>
      <c r="J291" s="20"/>
      <c r="K291" s="20"/>
    </row>
    <row r="292" spans="2:11" ht="15">
      <c r="B292" s="9"/>
      <c r="C292" s="17"/>
      <c r="D292" s="15"/>
      <c r="E292" s="15"/>
      <c r="F292" s="15"/>
      <c r="G292" s="15"/>
      <c r="H292" s="15"/>
      <c r="I292" s="15"/>
      <c r="J292" s="15"/>
      <c r="K292" s="15"/>
    </row>
    <row r="293" spans="2:11" ht="15">
      <c r="B293" s="21"/>
      <c r="C293" s="15"/>
      <c r="D293" s="15"/>
      <c r="E293" s="15"/>
      <c r="F293" s="15"/>
      <c r="G293" s="15"/>
      <c r="H293" s="15"/>
      <c r="I293" s="15"/>
      <c r="J293" s="15"/>
      <c r="K293" s="15"/>
    </row>
    <row r="294" spans="2:11" ht="15">
      <c r="B294" s="22"/>
      <c r="C294" s="15"/>
      <c r="D294" s="15"/>
      <c r="E294" s="15"/>
      <c r="F294" s="15"/>
      <c r="G294" s="15"/>
      <c r="H294" s="15"/>
      <c r="I294" s="15"/>
      <c r="J294" s="15"/>
      <c r="K294" s="15"/>
    </row>
    <row r="295" spans="2:11" ht="15">
      <c r="B295" s="22"/>
      <c r="C295" s="15"/>
      <c r="D295" s="15"/>
      <c r="E295" s="15"/>
      <c r="F295" s="15"/>
      <c r="G295" s="15"/>
      <c r="H295" s="15"/>
      <c r="I295" s="15"/>
      <c r="J295" s="15"/>
      <c r="K295" s="15"/>
    </row>
    <row r="296" spans="2:11" ht="15">
      <c r="B296" s="11"/>
      <c r="C296" s="15"/>
      <c r="D296" s="15"/>
      <c r="E296" s="15"/>
      <c r="F296" s="15"/>
      <c r="G296" s="15"/>
      <c r="H296" s="15"/>
      <c r="I296" s="15"/>
      <c r="J296" s="15"/>
      <c r="K296" s="15"/>
    </row>
    <row r="297" spans="2:11" ht="15">
      <c r="B297" s="11"/>
      <c r="C297" s="15"/>
      <c r="D297" s="15"/>
      <c r="E297" s="15"/>
      <c r="F297" s="15"/>
      <c r="G297" s="15"/>
      <c r="H297" s="15"/>
      <c r="I297" s="15"/>
      <c r="J297" s="15"/>
      <c r="K297" s="15"/>
    </row>
    <row r="298" spans="2:11" ht="15">
      <c r="B298" s="12"/>
      <c r="C298" s="15"/>
      <c r="D298" s="15"/>
      <c r="E298" s="15"/>
      <c r="F298" s="15"/>
      <c r="G298" s="15"/>
      <c r="H298" s="15"/>
      <c r="I298" s="15"/>
      <c r="J298" s="15"/>
      <c r="K298" s="15"/>
    </row>
    <row r="299" spans="2:11" ht="15">
      <c r="B299" s="9"/>
      <c r="C299" s="15"/>
      <c r="D299" s="15"/>
      <c r="E299" s="15"/>
      <c r="F299" s="15"/>
      <c r="G299" s="15"/>
      <c r="H299" s="15"/>
      <c r="I299" s="15"/>
      <c r="J299" s="15"/>
      <c r="K299" s="15"/>
    </row>
    <row r="300" spans="2:11" ht="15">
      <c r="B300" s="21"/>
      <c r="C300" s="15"/>
      <c r="D300" s="15"/>
      <c r="E300" s="15"/>
      <c r="F300" s="15"/>
      <c r="G300" s="15"/>
      <c r="H300" s="15"/>
      <c r="I300" s="15"/>
      <c r="J300" s="15"/>
      <c r="K300" s="15"/>
    </row>
    <row r="301" spans="2:11" ht="15">
      <c r="B301" s="11"/>
      <c r="C301" s="15"/>
      <c r="D301" s="15"/>
      <c r="E301" s="15"/>
      <c r="F301" s="15"/>
      <c r="G301" s="15"/>
      <c r="H301" s="15"/>
      <c r="I301" s="15"/>
      <c r="J301" s="15"/>
      <c r="K301" s="15"/>
    </row>
    <row r="302" spans="2:11" ht="15">
      <c r="B302" s="11"/>
      <c r="C302" s="15"/>
      <c r="D302" s="15"/>
      <c r="E302" s="15"/>
      <c r="F302" s="15"/>
      <c r="G302" s="15"/>
      <c r="H302" s="15"/>
      <c r="I302" s="15"/>
      <c r="J302" s="15"/>
      <c r="K302" s="15"/>
    </row>
    <row r="303" spans="2:11" ht="15">
      <c r="B303" s="12"/>
      <c r="C303" s="15"/>
      <c r="D303" s="15"/>
      <c r="E303" s="15"/>
      <c r="F303" s="15"/>
      <c r="G303" s="15"/>
      <c r="H303" s="15"/>
      <c r="I303" s="15"/>
      <c r="J303" s="15"/>
      <c r="K303" s="15"/>
    </row>
    <row r="304" spans="2:11" ht="15">
      <c r="B304" s="12"/>
      <c r="C304" s="15"/>
      <c r="D304" s="15"/>
      <c r="E304" s="15"/>
      <c r="F304" s="15"/>
      <c r="G304" s="15"/>
      <c r="H304" s="15"/>
      <c r="I304" s="15"/>
      <c r="J304" s="15"/>
      <c r="K304" s="15"/>
    </row>
    <row r="305" spans="2:11" ht="15">
      <c r="B305" s="13"/>
      <c r="C305" s="15"/>
      <c r="D305" s="15"/>
      <c r="E305" s="15"/>
      <c r="F305" s="15"/>
      <c r="G305" s="15"/>
      <c r="H305" s="15"/>
      <c r="I305" s="15"/>
      <c r="J305" s="15"/>
      <c r="K305" s="15"/>
    </row>
    <row r="306" spans="2:11" ht="15">
      <c r="B306" s="13"/>
      <c r="C306" s="15"/>
      <c r="D306" s="15"/>
      <c r="E306" s="15"/>
      <c r="F306" s="15"/>
      <c r="G306" s="15"/>
      <c r="H306" s="15"/>
      <c r="I306" s="15"/>
      <c r="J306" s="15"/>
      <c r="K306" s="15"/>
    </row>
    <row r="307" spans="2:11" ht="15">
      <c r="B307" s="21"/>
      <c r="C307" s="15"/>
      <c r="D307" s="15"/>
      <c r="E307" s="15"/>
      <c r="F307" s="15"/>
      <c r="G307" s="15"/>
      <c r="H307" s="15"/>
      <c r="I307" s="15"/>
      <c r="J307" s="15"/>
      <c r="K307" s="15"/>
    </row>
    <row r="308" spans="2:11" ht="15">
      <c r="B308" s="14"/>
      <c r="C308" s="15"/>
      <c r="D308" s="15"/>
      <c r="E308" s="15"/>
      <c r="F308" s="15"/>
      <c r="G308" s="15"/>
      <c r="H308" s="15"/>
      <c r="I308" s="15"/>
      <c r="J308" s="15"/>
      <c r="K308" s="15"/>
    </row>
    <row r="309" spans="2:11" ht="15">
      <c r="B309" s="14"/>
      <c r="C309" s="15"/>
      <c r="D309" s="15"/>
      <c r="E309" s="15"/>
      <c r="F309" s="15"/>
      <c r="G309" s="15"/>
      <c r="H309" s="15"/>
      <c r="I309" s="15"/>
      <c r="J309" s="15"/>
      <c r="K309" s="15"/>
    </row>
    <row r="310" spans="2:11" ht="15">
      <c r="B310" s="9"/>
      <c r="C310" s="15"/>
      <c r="D310" s="15"/>
      <c r="E310" s="15"/>
      <c r="F310" s="15"/>
      <c r="G310" s="15"/>
      <c r="H310" s="15"/>
      <c r="I310" s="15"/>
      <c r="J310" s="15"/>
      <c r="K310" s="15"/>
    </row>
    <row r="311" spans="2:11" ht="15">
      <c r="B311" s="9"/>
      <c r="C311" s="15"/>
      <c r="D311" s="15"/>
      <c r="E311" s="15"/>
      <c r="F311" s="15"/>
      <c r="G311" s="15"/>
      <c r="H311" s="15"/>
      <c r="I311" s="15"/>
      <c r="J311" s="15"/>
      <c r="K311" s="15"/>
    </row>
    <row r="312" spans="2:11" ht="15">
      <c r="B312" s="9"/>
      <c r="C312" s="15"/>
      <c r="D312" s="15"/>
      <c r="E312" s="15"/>
      <c r="F312" s="15"/>
      <c r="G312" s="15"/>
      <c r="H312" s="15"/>
      <c r="I312" s="15"/>
      <c r="J312" s="15"/>
      <c r="K312" s="15"/>
    </row>
    <row r="313" spans="2:11" ht="15">
      <c r="B313" s="9"/>
      <c r="C313" s="15"/>
      <c r="D313" s="15"/>
      <c r="E313" s="15"/>
      <c r="F313" s="15"/>
      <c r="G313" s="15"/>
      <c r="H313" s="15"/>
      <c r="I313" s="15"/>
      <c r="J313" s="15"/>
      <c r="K313" s="15"/>
    </row>
    <row r="314" spans="2:11" ht="15">
      <c r="B314" s="9"/>
      <c r="C314" s="15"/>
      <c r="D314" s="15"/>
      <c r="E314" s="15"/>
      <c r="F314" s="15"/>
      <c r="G314" s="15"/>
      <c r="H314" s="15"/>
      <c r="I314" s="15"/>
      <c r="J314" s="15"/>
      <c r="K314" s="15"/>
    </row>
    <row r="315" spans="2:11" ht="15">
      <c r="B315" s="9"/>
      <c r="C315" s="15"/>
      <c r="D315" s="15"/>
      <c r="E315" s="15"/>
      <c r="F315" s="15"/>
      <c r="G315" s="15"/>
      <c r="H315" s="15"/>
      <c r="I315" s="15"/>
      <c r="J315" s="15"/>
      <c r="K315" s="15"/>
    </row>
    <row r="316" spans="2:11" ht="15">
      <c r="B316" s="9"/>
      <c r="C316" s="15"/>
      <c r="D316" s="15"/>
      <c r="E316" s="15"/>
      <c r="F316" s="15"/>
      <c r="G316" s="15"/>
      <c r="H316" s="15"/>
      <c r="I316" s="15"/>
      <c r="J316" s="15"/>
      <c r="K316" s="15"/>
    </row>
    <row r="317" spans="2:11" ht="15">
      <c r="B317" s="9"/>
      <c r="C317" s="15"/>
      <c r="D317" s="15"/>
      <c r="E317" s="15"/>
      <c r="F317" s="15"/>
      <c r="G317" s="15"/>
      <c r="H317" s="15"/>
      <c r="I317" s="15"/>
      <c r="J317" s="15"/>
      <c r="K317" s="15"/>
    </row>
    <row r="318" spans="2:11" ht="15">
      <c r="B318" s="9"/>
      <c r="C318" s="15"/>
      <c r="D318" s="15"/>
      <c r="E318" s="15"/>
      <c r="F318" s="15"/>
      <c r="G318" s="15"/>
      <c r="H318" s="15"/>
      <c r="I318" s="15"/>
      <c r="J318" s="15"/>
      <c r="K318" s="15"/>
    </row>
    <row r="319" spans="2:11" ht="15">
      <c r="B319" s="9"/>
      <c r="C319" s="15"/>
      <c r="D319" s="15"/>
      <c r="E319" s="15"/>
      <c r="F319" s="15"/>
      <c r="G319" s="15"/>
      <c r="H319" s="15"/>
      <c r="I319" s="15"/>
      <c r="J319" s="15"/>
      <c r="K319" s="15"/>
    </row>
    <row r="322" spans="2:11" ht="18.75">
      <c r="B322" s="492"/>
      <c r="C322" s="492"/>
      <c r="D322" s="492"/>
      <c r="E322" s="492"/>
      <c r="F322" s="492"/>
      <c r="G322" s="492"/>
      <c r="H322" s="492"/>
      <c r="I322" s="492"/>
      <c r="J322" s="492"/>
      <c r="K322"/>
    </row>
    <row r="323" spans="2:11" ht="15">
      <c r="B323" s="10"/>
      <c r="C323" s="15"/>
      <c r="D323" s="15"/>
      <c r="E323" s="15"/>
      <c r="F323" s="15"/>
      <c r="G323" s="15"/>
      <c r="H323" s="15"/>
      <c r="I323" s="15"/>
      <c r="J323" s="15"/>
      <c r="K323" s="15"/>
    </row>
    <row r="324" spans="2:11">
      <c r="B324" s="493"/>
      <c r="C324" s="493"/>
      <c r="D324" s="493"/>
      <c r="E324" s="493"/>
      <c r="F324" s="493"/>
      <c r="G324" s="493"/>
      <c r="H324" s="493"/>
      <c r="I324" s="493"/>
      <c r="J324" s="493"/>
      <c r="K324"/>
    </row>
    <row r="325" spans="2:11" ht="18" customHeight="1">
      <c r="B325" s="493"/>
      <c r="C325" s="493"/>
      <c r="D325" s="493"/>
      <c r="E325" s="493"/>
      <c r="F325" s="493"/>
      <c r="G325" s="493"/>
      <c r="H325" s="493"/>
      <c r="I325" s="493"/>
      <c r="J325" s="493"/>
      <c r="K325"/>
    </row>
    <row r="326" spans="2:11" ht="15">
      <c r="B326" s="19"/>
      <c r="C326" s="16"/>
      <c r="D326" s="16"/>
      <c r="E326" s="16"/>
      <c r="F326" s="15"/>
      <c r="G326" s="15"/>
      <c r="H326" s="15"/>
      <c r="I326" s="15"/>
      <c r="J326" s="15"/>
      <c r="K326" s="15"/>
    </row>
    <row r="327" spans="2:11" ht="15">
      <c r="B327" s="4"/>
      <c r="C327" s="15"/>
      <c r="D327" s="17"/>
      <c r="E327" s="15"/>
      <c r="F327" s="17"/>
      <c r="G327" s="15"/>
      <c r="H327" s="15"/>
      <c r="I327" s="15"/>
      <c r="J327" s="15"/>
      <c r="K327" s="15"/>
    </row>
    <row r="328" spans="2:11" ht="15">
      <c r="B328" s="10"/>
      <c r="C328" s="17"/>
      <c r="D328" s="17"/>
      <c r="E328" s="17"/>
      <c r="F328" s="17"/>
      <c r="G328" s="17"/>
      <c r="H328" s="17"/>
      <c r="I328" s="17"/>
      <c r="J328" s="17"/>
      <c r="K328" s="17"/>
    </row>
    <row r="329" spans="2:11" ht="15">
      <c r="B329" s="9"/>
      <c r="C329" s="17"/>
      <c r="D329" s="17"/>
      <c r="E329" s="20"/>
      <c r="F329" s="20"/>
      <c r="G329" s="20"/>
      <c r="H329" s="20"/>
      <c r="I329" s="20"/>
      <c r="J329" s="20"/>
      <c r="K329" s="20"/>
    </row>
    <row r="330" spans="2:11" ht="15">
      <c r="B330" s="9"/>
      <c r="C330" s="17"/>
      <c r="D330" s="15"/>
      <c r="E330" s="15"/>
      <c r="F330" s="15"/>
      <c r="G330" s="15"/>
      <c r="H330" s="15"/>
      <c r="I330" s="15"/>
      <c r="J330" s="15"/>
      <c r="K330" s="15"/>
    </row>
    <row r="331" spans="2:11" ht="15">
      <c r="B331" s="21"/>
      <c r="C331" s="15"/>
      <c r="D331" s="15"/>
      <c r="E331" s="15"/>
      <c r="F331" s="15"/>
      <c r="G331" s="15"/>
      <c r="H331" s="15"/>
      <c r="I331" s="15"/>
      <c r="J331" s="15"/>
      <c r="K331" s="15"/>
    </row>
    <row r="332" spans="2:11" ht="15">
      <c r="B332" s="11"/>
      <c r="C332" s="15"/>
      <c r="D332" s="15"/>
      <c r="E332" s="15"/>
      <c r="F332" s="15"/>
      <c r="G332" s="15"/>
      <c r="H332" s="15"/>
      <c r="I332" s="15"/>
      <c r="J332" s="15"/>
      <c r="K332" s="15"/>
    </row>
    <row r="333" spans="2:11" ht="15">
      <c r="B333" s="11"/>
      <c r="C333" s="15"/>
      <c r="D333" s="15"/>
      <c r="E333" s="15"/>
      <c r="F333" s="15"/>
      <c r="G333" s="15"/>
      <c r="H333" s="15"/>
      <c r="I333" s="15"/>
      <c r="J333" s="15"/>
      <c r="K333" s="15"/>
    </row>
    <row r="334" spans="2:11" ht="15">
      <c r="B334" s="11"/>
      <c r="C334" s="15"/>
      <c r="D334" s="15"/>
      <c r="E334" s="15"/>
      <c r="F334" s="15"/>
      <c r="G334" s="15"/>
      <c r="H334" s="15"/>
      <c r="I334" s="15"/>
      <c r="J334" s="15"/>
      <c r="K334" s="15"/>
    </row>
    <row r="335" spans="2:11" ht="15">
      <c r="B335" s="11"/>
      <c r="C335" s="15"/>
      <c r="D335" s="15"/>
      <c r="E335" s="15"/>
      <c r="F335" s="15"/>
      <c r="G335" s="15"/>
      <c r="H335" s="15"/>
      <c r="I335" s="15"/>
      <c r="J335" s="15"/>
      <c r="K335" s="15"/>
    </row>
    <row r="336" spans="2:11" ht="15">
      <c r="B336" s="11"/>
      <c r="C336" s="15"/>
      <c r="D336" s="15"/>
      <c r="E336" s="15"/>
      <c r="F336" s="15"/>
      <c r="G336" s="15"/>
      <c r="H336" s="15"/>
      <c r="I336" s="15"/>
      <c r="J336" s="15"/>
      <c r="K336" s="15"/>
    </row>
    <row r="337" spans="2:11" ht="15">
      <c r="B337" s="11"/>
      <c r="C337" s="15"/>
      <c r="D337" s="15"/>
      <c r="E337" s="15"/>
      <c r="F337" s="15"/>
      <c r="G337" s="15"/>
      <c r="H337" s="15"/>
      <c r="I337" s="15"/>
      <c r="J337" s="15"/>
      <c r="K337" s="15"/>
    </row>
    <row r="338" spans="2:11" ht="15">
      <c r="B338" s="12"/>
      <c r="C338" s="15"/>
      <c r="D338" s="15"/>
      <c r="E338" s="15"/>
      <c r="F338" s="15"/>
      <c r="G338" s="15"/>
      <c r="H338" s="15"/>
      <c r="I338" s="15"/>
      <c r="J338" s="15"/>
      <c r="K338" s="15"/>
    </row>
    <row r="339" spans="2:11" ht="15">
      <c r="B339" s="9"/>
      <c r="C339" s="15"/>
      <c r="D339" s="15"/>
      <c r="E339" s="15"/>
      <c r="F339" s="15"/>
      <c r="G339" s="15"/>
      <c r="H339" s="15"/>
      <c r="I339" s="15"/>
      <c r="J339" s="15"/>
      <c r="K339" s="15"/>
    </row>
    <row r="340" spans="2:11" ht="15">
      <c r="B340" s="21"/>
      <c r="C340" s="15"/>
      <c r="D340" s="15"/>
      <c r="E340" s="15"/>
      <c r="F340" s="15"/>
      <c r="G340" s="15"/>
      <c r="H340" s="15"/>
      <c r="I340" s="15"/>
      <c r="J340" s="15"/>
      <c r="K340" s="15"/>
    </row>
    <row r="341" spans="2:11" ht="15">
      <c r="B341" s="11"/>
      <c r="C341" s="15"/>
      <c r="D341" s="15"/>
      <c r="E341" s="15"/>
      <c r="F341" s="15"/>
      <c r="G341" s="15"/>
      <c r="H341" s="15"/>
      <c r="I341" s="15"/>
      <c r="J341" s="15"/>
      <c r="K341" s="15"/>
    </row>
    <row r="342" spans="2:11" ht="15">
      <c r="B342" s="11"/>
      <c r="C342" s="15"/>
      <c r="D342" s="15"/>
      <c r="E342" s="15"/>
      <c r="F342" s="15"/>
      <c r="G342" s="15"/>
      <c r="H342" s="15"/>
      <c r="I342" s="15"/>
      <c r="J342" s="15"/>
      <c r="K342" s="15"/>
    </row>
    <row r="343" spans="2:11" ht="15">
      <c r="B343" s="11"/>
      <c r="C343" s="15"/>
      <c r="D343" s="15"/>
      <c r="E343" s="15"/>
      <c r="F343" s="15"/>
      <c r="G343" s="15"/>
      <c r="H343" s="15"/>
      <c r="I343" s="15"/>
      <c r="J343" s="15"/>
      <c r="K343" s="15"/>
    </row>
    <row r="344" spans="2:11" ht="15">
      <c r="B344" s="11"/>
      <c r="C344" s="15"/>
      <c r="D344" s="15"/>
      <c r="E344" s="15"/>
      <c r="F344" s="15"/>
      <c r="G344" s="15"/>
      <c r="H344" s="15"/>
      <c r="I344" s="15"/>
      <c r="J344" s="15"/>
      <c r="K344" s="15"/>
    </row>
    <row r="345" spans="2:11" ht="15">
      <c r="B345" s="11"/>
      <c r="C345" s="15"/>
      <c r="D345" s="15"/>
      <c r="E345" s="15"/>
      <c r="F345" s="15"/>
      <c r="G345" s="15"/>
      <c r="H345" s="15"/>
      <c r="I345" s="15"/>
      <c r="J345" s="15"/>
      <c r="K345" s="15"/>
    </row>
    <row r="346" spans="2:11" ht="15">
      <c r="B346" s="11"/>
      <c r="C346" s="15"/>
      <c r="D346" s="15"/>
      <c r="E346" s="15"/>
      <c r="F346" s="15"/>
      <c r="G346" s="15"/>
      <c r="H346" s="15"/>
      <c r="I346" s="15"/>
      <c r="J346" s="15"/>
      <c r="K346" s="15"/>
    </row>
    <row r="347" spans="2:11" ht="15">
      <c r="B347" s="11"/>
      <c r="C347" s="15"/>
      <c r="D347" s="15"/>
      <c r="E347" s="15"/>
      <c r="F347" s="15"/>
      <c r="G347" s="15"/>
      <c r="H347" s="15"/>
      <c r="I347" s="15"/>
      <c r="J347" s="15"/>
      <c r="K347" s="15"/>
    </row>
    <row r="348" spans="2:11" ht="15">
      <c r="B348" s="11"/>
      <c r="C348" s="15"/>
      <c r="D348" s="15"/>
      <c r="E348" s="15"/>
      <c r="F348" s="15"/>
      <c r="G348" s="15"/>
      <c r="H348" s="15"/>
      <c r="I348" s="15"/>
      <c r="J348" s="15"/>
      <c r="K348" s="15"/>
    </row>
    <row r="349" spans="2:11" ht="15">
      <c r="B349" s="11"/>
      <c r="C349" s="15"/>
      <c r="D349" s="15"/>
      <c r="E349" s="15"/>
      <c r="F349" s="15"/>
      <c r="G349" s="15"/>
      <c r="H349" s="15"/>
      <c r="I349" s="15"/>
      <c r="J349" s="15"/>
      <c r="K349" s="15"/>
    </row>
    <row r="350" spans="2:11" ht="15">
      <c r="B350" s="12"/>
      <c r="C350" s="15"/>
      <c r="D350" s="15"/>
      <c r="E350" s="15"/>
      <c r="F350" s="15"/>
      <c r="G350" s="15"/>
      <c r="H350" s="15"/>
      <c r="I350" s="15"/>
      <c r="J350" s="15"/>
      <c r="K350" s="15"/>
    </row>
    <row r="351" spans="2:11" ht="15">
      <c r="B351" s="12"/>
      <c r="C351" s="15"/>
      <c r="D351" s="15"/>
      <c r="E351" s="15"/>
      <c r="F351" s="15"/>
      <c r="G351" s="15"/>
      <c r="H351" s="15"/>
      <c r="I351" s="15"/>
      <c r="J351" s="15"/>
      <c r="K351" s="15"/>
    </row>
    <row r="352" spans="2:11" ht="15">
      <c r="B352" s="13"/>
      <c r="C352" s="15"/>
      <c r="D352" s="15"/>
      <c r="E352" s="15"/>
      <c r="F352" s="15"/>
      <c r="G352" s="15"/>
      <c r="H352" s="15"/>
      <c r="I352" s="15"/>
      <c r="J352" s="15"/>
      <c r="K352" s="15"/>
    </row>
    <row r="353" spans="2:11" ht="15">
      <c r="B353" s="13"/>
      <c r="C353" s="15"/>
      <c r="D353" s="15"/>
      <c r="E353" s="15"/>
      <c r="F353" s="15"/>
      <c r="G353" s="15"/>
      <c r="H353" s="15"/>
      <c r="I353" s="15"/>
      <c r="J353" s="15"/>
      <c r="K353" s="15"/>
    </row>
    <row r="354" spans="2:11" ht="15">
      <c r="B354" s="21"/>
      <c r="C354" s="2"/>
      <c r="D354" s="2"/>
      <c r="E354" s="2"/>
      <c r="F354" s="2"/>
      <c r="G354" s="2"/>
      <c r="H354" s="2"/>
      <c r="I354" s="2"/>
      <c r="J354" s="2"/>
      <c r="K354" s="2"/>
    </row>
    <row r="355" spans="2:11" ht="15">
      <c r="B355" s="14"/>
      <c r="C355" s="15"/>
      <c r="D355" s="15"/>
      <c r="E355" s="15"/>
      <c r="F355" s="15"/>
      <c r="G355" s="15"/>
      <c r="H355" s="15"/>
      <c r="I355" s="15"/>
      <c r="J355" s="15"/>
      <c r="K355" s="15"/>
    </row>
    <row r="356" spans="2:11" ht="15">
      <c r="B356" s="14"/>
      <c r="C356" s="15"/>
      <c r="D356" s="15"/>
      <c r="E356" s="15"/>
      <c r="F356" s="15"/>
      <c r="G356" s="15"/>
      <c r="H356" s="15"/>
      <c r="I356" s="15"/>
      <c r="J356" s="15"/>
      <c r="K356" s="15"/>
    </row>
    <row r="357" spans="2:11" ht="15">
      <c r="B357" s="9"/>
      <c r="C357" s="15"/>
      <c r="D357" s="15"/>
      <c r="E357" s="15"/>
      <c r="F357" s="15"/>
      <c r="G357" s="15"/>
      <c r="H357" s="15"/>
      <c r="I357" s="15"/>
      <c r="J357" s="15"/>
      <c r="K357" s="15"/>
    </row>
    <row r="358" spans="2:11" ht="15">
      <c r="B358" s="9"/>
      <c r="C358" s="15"/>
      <c r="D358" s="15"/>
      <c r="E358" s="15"/>
      <c r="F358" s="15"/>
      <c r="G358" s="15"/>
      <c r="H358" s="15"/>
      <c r="I358" s="15"/>
      <c r="J358" s="15"/>
      <c r="K358" s="15"/>
    </row>
    <row r="359" spans="2:11" ht="15">
      <c r="B359" s="9"/>
      <c r="C359" s="15"/>
      <c r="D359" s="15"/>
      <c r="E359" s="15"/>
      <c r="F359" s="15"/>
      <c r="G359" s="15"/>
      <c r="H359" s="15"/>
      <c r="I359" s="15"/>
      <c r="J359" s="15"/>
      <c r="K359" s="15"/>
    </row>
    <row r="360" spans="2:11" ht="15">
      <c r="B360" s="9"/>
      <c r="C360" s="15"/>
      <c r="D360" s="15"/>
      <c r="E360" s="15"/>
      <c r="F360" s="15"/>
      <c r="G360" s="15"/>
      <c r="H360" s="15"/>
      <c r="I360" s="15"/>
      <c r="J360" s="15"/>
      <c r="K360" s="15"/>
    </row>
    <row r="361" spans="2:11" ht="15">
      <c r="B361" s="9"/>
      <c r="C361" s="15"/>
      <c r="D361" s="15"/>
      <c r="E361" s="15"/>
      <c r="F361" s="15"/>
      <c r="G361" s="15"/>
      <c r="H361" s="15"/>
      <c r="I361" s="15"/>
      <c r="J361" s="15"/>
      <c r="K361" s="15"/>
    </row>
    <row r="362" spans="2:11" ht="15">
      <c r="B362" s="9"/>
      <c r="C362" s="15"/>
      <c r="D362" s="15"/>
      <c r="E362" s="15"/>
      <c r="F362" s="15"/>
      <c r="G362" s="15"/>
      <c r="H362" s="15"/>
      <c r="I362" s="15"/>
      <c r="J362" s="15"/>
      <c r="K362" s="15"/>
    </row>
    <row r="363" spans="2:11" ht="15">
      <c r="B363" s="9"/>
      <c r="C363" s="15"/>
      <c r="D363" s="15"/>
      <c r="E363" s="15"/>
      <c r="F363" s="15"/>
      <c r="G363" s="15"/>
      <c r="H363" s="15"/>
      <c r="I363" s="15"/>
      <c r="J363" s="15"/>
      <c r="K363" s="15"/>
    </row>
    <row r="364" spans="2:11" ht="15">
      <c r="B364" s="9"/>
      <c r="C364" s="15"/>
      <c r="D364" s="15"/>
      <c r="E364" s="15"/>
      <c r="F364" s="15"/>
      <c r="G364" s="15"/>
      <c r="H364" s="15"/>
      <c r="I364" s="15"/>
      <c r="J364" s="15"/>
      <c r="K364" s="15"/>
    </row>
    <row r="365" spans="2:11" ht="15">
      <c r="B365" s="9"/>
      <c r="C365" s="15"/>
      <c r="D365" s="15"/>
      <c r="E365" s="15"/>
      <c r="F365" s="15"/>
      <c r="G365" s="15"/>
      <c r="H365" s="15"/>
      <c r="I365" s="15"/>
      <c r="J365" s="15"/>
      <c r="K365" s="15"/>
    </row>
    <row r="366" spans="2:11" ht="15">
      <c r="B366" s="9"/>
      <c r="C366" s="15"/>
      <c r="D366" s="15"/>
      <c r="E366" s="15"/>
      <c r="F366" s="15"/>
      <c r="G366" s="15"/>
      <c r="H366" s="15"/>
      <c r="I366" s="15"/>
      <c r="J366" s="15"/>
      <c r="K366" s="15"/>
    </row>
    <row r="367" spans="2:11" ht="15">
      <c r="B367" s="9"/>
      <c r="C367" s="15"/>
      <c r="D367" s="15"/>
      <c r="E367" s="15"/>
      <c r="F367" s="15"/>
      <c r="G367" s="15"/>
      <c r="H367" s="15"/>
      <c r="I367" s="15"/>
      <c r="J367" s="15"/>
      <c r="K367" s="15"/>
    </row>
    <row r="370" spans="2:21" ht="18.75">
      <c r="B370" s="492"/>
      <c r="C370" s="492"/>
      <c r="D370" s="492"/>
      <c r="E370" s="492"/>
      <c r="F370" s="492"/>
      <c r="G370" s="492"/>
      <c r="H370" s="492"/>
      <c r="I370" s="492"/>
      <c r="J370" s="492"/>
      <c r="K370"/>
    </row>
    <row r="371" spans="2:21" ht="15">
      <c r="B371" s="10"/>
      <c r="C371" s="15"/>
      <c r="D371" s="15"/>
      <c r="E371" s="15"/>
      <c r="F371" s="15"/>
      <c r="G371" s="15"/>
      <c r="H371" s="15"/>
      <c r="I371" s="15"/>
      <c r="J371" s="15"/>
      <c r="K371" s="15"/>
    </row>
    <row r="372" spans="2:21">
      <c r="B372" s="493"/>
      <c r="C372" s="493"/>
      <c r="D372" s="493"/>
      <c r="E372" s="493"/>
      <c r="F372" s="493"/>
      <c r="G372" s="493"/>
      <c r="H372" s="493"/>
      <c r="I372" s="493"/>
      <c r="J372" s="493"/>
      <c r="K372"/>
    </row>
    <row r="373" spans="2:21" ht="18" customHeight="1">
      <c r="B373" s="493"/>
      <c r="C373" s="493"/>
      <c r="D373" s="493"/>
      <c r="E373" s="493"/>
      <c r="F373" s="493"/>
      <c r="G373" s="493"/>
      <c r="H373" s="493"/>
      <c r="I373" s="493"/>
      <c r="J373" s="493"/>
      <c r="K373"/>
    </row>
    <row r="374" spans="2:21" ht="15">
      <c r="B374" s="19"/>
      <c r="C374" s="16"/>
      <c r="D374" s="16"/>
      <c r="E374" s="16"/>
      <c r="F374" s="15"/>
      <c r="G374" s="15"/>
      <c r="H374" s="15"/>
      <c r="I374" s="15"/>
      <c r="J374" s="15"/>
      <c r="K374" s="15"/>
    </row>
    <row r="375" spans="2:21" ht="15">
      <c r="B375" s="4"/>
      <c r="C375" s="15"/>
      <c r="D375" s="17"/>
      <c r="E375" s="17"/>
      <c r="F375" s="17"/>
      <c r="G375" s="15"/>
      <c r="H375" s="15"/>
      <c r="I375" s="15"/>
      <c r="J375" s="15"/>
      <c r="K375" s="15"/>
    </row>
    <row r="376" spans="2:21" ht="15">
      <c r="B376" s="10"/>
      <c r="C376" s="17"/>
      <c r="D376" s="17"/>
      <c r="E376" s="17"/>
      <c r="F376" s="17"/>
      <c r="G376" s="17"/>
      <c r="H376" s="17"/>
      <c r="I376" s="17"/>
      <c r="J376" s="17"/>
      <c r="K376" s="17"/>
    </row>
    <row r="377" spans="2:21" ht="15">
      <c r="B377" s="9"/>
      <c r="C377" s="17"/>
      <c r="D377" s="17"/>
      <c r="E377" s="20"/>
      <c r="F377" s="20"/>
      <c r="G377" s="20"/>
      <c r="H377" s="20"/>
      <c r="I377" s="20"/>
      <c r="J377" s="20"/>
      <c r="K377" s="20"/>
    </row>
    <row r="378" spans="2:21" ht="15">
      <c r="B378" s="9"/>
      <c r="C378" s="17"/>
      <c r="D378" s="15"/>
      <c r="E378" s="15"/>
      <c r="F378" s="15"/>
      <c r="G378" s="15"/>
      <c r="H378" s="15"/>
      <c r="I378" s="15"/>
      <c r="J378" s="15"/>
      <c r="K378" s="15"/>
    </row>
    <row r="379" spans="2:21" ht="15">
      <c r="B379" s="21"/>
      <c r="C379" s="15"/>
      <c r="D379" s="15"/>
      <c r="E379" s="15"/>
      <c r="F379" s="15"/>
      <c r="G379" s="15"/>
      <c r="H379" s="15"/>
      <c r="I379" s="15"/>
      <c r="J379" s="15"/>
      <c r="K379" s="15"/>
    </row>
    <row r="380" spans="2:21" ht="15">
      <c r="B380" s="11"/>
      <c r="C380" s="15"/>
      <c r="D380" s="15"/>
      <c r="E380" s="15"/>
      <c r="F380" s="15"/>
      <c r="G380" s="15"/>
      <c r="H380" s="15"/>
      <c r="I380" s="15"/>
      <c r="J380" s="15"/>
      <c r="K380" s="15"/>
    </row>
    <row r="381" spans="2:21" ht="15">
      <c r="B381" s="11"/>
      <c r="C381" s="15"/>
      <c r="D381" s="15"/>
      <c r="E381" s="15"/>
      <c r="F381" s="15"/>
      <c r="G381" s="15"/>
      <c r="H381" s="15"/>
      <c r="I381" s="15"/>
      <c r="J381" s="15"/>
      <c r="K381" s="15"/>
    </row>
    <row r="382" spans="2:21" ht="15">
      <c r="B382" s="11"/>
      <c r="C382" s="15"/>
      <c r="D382" s="15"/>
      <c r="E382" s="15"/>
      <c r="F382" s="15"/>
      <c r="G382" s="15"/>
      <c r="H382" s="15"/>
      <c r="I382" s="15"/>
      <c r="J382" s="15"/>
      <c r="K382" s="15"/>
      <c r="P382">
        <v>6000</v>
      </c>
      <c r="Q382">
        <v>6000</v>
      </c>
      <c r="R382">
        <v>6000</v>
      </c>
      <c r="S382">
        <v>6000</v>
      </c>
      <c r="T382">
        <v>6000</v>
      </c>
    </row>
    <row r="383" spans="2:21" ht="15">
      <c r="B383" s="11"/>
      <c r="C383" s="15"/>
      <c r="D383" s="15"/>
      <c r="E383" s="15"/>
      <c r="F383" s="15"/>
      <c r="G383" s="15"/>
      <c r="H383" s="15"/>
      <c r="I383" s="15"/>
      <c r="J383" s="15"/>
      <c r="K383" s="15"/>
    </row>
    <row r="384" spans="2:21" ht="15">
      <c r="B384" s="11"/>
      <c r="C384" s="15"/>
      <c r="D384" s="15"/>
      <c r="E384" s="15"/>
      <c r="F384" s="15"/>
      <c r="G384" s="15"/>
      <c r="H384" s="15"/>
      <c r="I384" s="15"/>
      <c r="J384" s="15"/>
      <c r="K384" s="15"/>
      <c r="U384" t="s">
        <v>1024</v>
      </c>
    </row>
    <row r="385" spans="2:11" ht="15">
      <c r="B385" s="12"/>
      <c r="C385" s="15"/>
      <c r="D385" s="15"/>
      <c r="E385" s="15"/>
      <c r="F385" s="15"/>
      <c r="G385" s="15"/>
      <c r="H385" s="15"/>
      <c r="I385" s="15"/>
      <c r="J385" s="15"/>
      <c r="K385" s="15"/>
    </row>
    <row r="386" spans="2:11" ht="15">
      <c r="B386" s="9"/>
      <c r="C386" s="15"/>
      <c r="D386" s="15"/>
      <c r="E386" s="15"/>
      <c r="F386" s="15"/>
      <c r="G386" s="15"/>
      <c r="H386" s="15"/>
      <c r="I386" s="15"/>
      <c r="J386" s="15"/>
      <c r="K386" s="15"/>
    </row>
    <row r="387" spans="2:11" ht="15">
      <c r="B387" s="21"/>
      <c r="C387" s="15"/>
      <c r="D387" s="15"/>
      <c r="E387" s="15"/>
      <c r="F387" s="15"/>
      <c r="G387" s="15"/>
      <c r="H387" s="15"/>
      <c r="I387" s="15"/>
      <c r="J387" s="15"/>
      <c r="K387" s="15"/>
    </row>
    <row r="388" spans="2:11" ht="15">
      <c r="B388" s="11"/>
      <c r="C388" s="15"/>
      <c r="D388" s="15"/>
      <c r="E388" s="15"/>
      <c r="F388" s="15"/>
      <c r="G388" s="15"/>
      <c r="H388" s="15"/>
      <c r="I388" s="15"/>
      <c r="J388" s="15"/>
      <c r="K388" s="15"/>
    </row>
    <row r="389" spans="2:11" ht="15">
      <c r="B389" s="11"/>
      <c r="C389" s="15"/>
      <c r="D389" s="15"/>
      <c r="E389" s="15"/>
      <c r="F389" s="15"/>
      <c r="G389" s="15"/>
      <c r="H389" s="15"/>
      <c r="I389" s="15"/>
      <c r="J389" s="15"/>
      <c r="K389" s="15"/>
    </row>
    <row r="390" spans="2:11" ht="15">
      <c r="B390" s="11"/>
      <c r="C390" s="15"/>
      <c r="D390" s="15"/>
      <c r="E390" s="15"/>
      <c r="F390" s="15"/>
      <c r="G390" s="15"/>
      <c r="H390" s="15"/>
      <c r="I390" s="15"/>
      <c r="J390" s="15"/>
      <c r="K390" s="15"/>
    </row>
    <row r="391" spans="2:11" ht="15">
      <c r="B391" s="11"/>
      <c r="C391" s="15"/>
      <c r="D391" s="15"/>
      <c r="E391" s="15"/>
      <c r="F391" s="15"/>
      <c r="G391" s="15"/>
      <c r="H391" s="15"/>
      <c r="I391" s="15"/>
      <c r="J391" s="15"/>
      <c r="K391" s="15"/>
    </row>
    <row r="392" spans="2:11" ht="15">
      <c r="B392" s="11"/>
      <c r="C392" s="15"/>
      <c r="D392" s="15"/>
      <c r="E392" s="15"/>
      <c r="F392" s="15"/>
      <c r="G392" s="15"/>
      <c r="H392" s="15"/>
      <c r="I392" s="15"/>
      <c r="J392" s="15"/>
      <c r="K392" s="15"/>
    </row>
    <row r="393" spans="2:11" ht="15">
      <c r="B393" s="11"/>
      <c r="C393" s="15"/>
      <c r="D393" s="15"/>
      <c r="E393" s="15"/>
      <c r="F393" s="15"/>
      <c r="G393" s="15"/>
      <c r="H393" s="15"/>
      <c r="I393" s="15"/>
      <c r="J393" s="15"/>
      <c r="K393" s="15"/>
    </row>
    <row r="394" spans="2:11" ht="15">
      <c r="B394" s="11"/>
      <c r="C394" s="15"/>
      <c r="D394" s="15"/>
      <c r="E394" s="15"/>
      <c r="F394" s="15"/>
      <c r="G394" s="15"/>
      <c r="H394" s="15"/>
      <c r="I394" s="15"/>
      <c r="J394" s="15"/>
      <c r="K394" s="15"/>
    </row>
    <row r="395" spans="2:11" ht="15">
      <c r="B395" s="11"/>
      <c r="C395" s="15"/>
      <c r="D395" s="15"/>
      <c r="E395" s="15"/>
      <c r="F395" s="15"/>
      <c r="G395" s="15"/>
      <c r="H395" s="15"/>
      <c r="I395" s="15"/>
      <c r="J395" s="15"/>
      <c r="K395" s="15"/>
    </row>
    <row r="396" spans="2:11" ht="15">
      <c r="B396" s="11"/>
      <c r="C396" s="15"/>
      <c r="D396" s="15"/>
      <c r="E396" s="15"/>
      <c r="F396" s="15"/>
      <c r="G396" s="15"/>
      <c r="H396" s="15"/>
      <c r="I396" s="15"/>
      <c r="J396" s="15"/>
      <c r="K396" s="15"/>
    </row>
    <row r="397" spans="2:11" ht="15">
      <c r="B397" s="12"/>
      <c r="C397" s="15"/>
      <c r="D397" s="15"/>
      <c r="E397" s="15"/>
      <c r="F397" s="15"/>
      <c r="G397" s="15"/>
      <c r="H397" s="15"/>
      <c r="I397" s="15"/>
      <c r="J397" s="15"/>
      <c r="K397" s="15"/>
    </row>
    <row r="398" spans="2:11" ht="15">
      <c r="B398" s="12"/>
      <c r="C398" s="15"/>
      <c r="D398" s="15"/>
      <c r="E398" s="15"/>
      <c r="F398" s="15"/>
      <c r="G398" s="15"/>
      <c r="H398" s="15"/>
      <c r="I398" s="15"/>
      <c r="J398" s="15"/>
      <c r="K398" s="15"/>
    </row>
    <row r="399" spans="2:11" ht="15">
      <c r="B399" s="13"/>
      <c r="C399" s="15"/>
      <c r="D399" s="15"/>
      <c r="E399" s="15"/>
      <c r="F399" s="15"/>
      <c r="G399" s="15"/>
      <c r="H399" s="15"/>
      <c r="I399" s="15"/>
      <c r="J399" s="15"/>
      <c r="K399" s="15"/>
    </row>
    <row r="400" spans="2:11" ht="15">
      <c r="B400" s="13"/>
      <c r="C400" s="15"/>
      <c r="D400" s="15"/>
      <c r="E400" s="15"/>
      <c r="F400" s="15"/>
      <c r="G400" s="15"/>
      <c r="H400" s="15"/>
      <c r="I400" s="15"/>
      <c r="J400" s="15"/>
      <c r="K400" s="15"/>
    </row>
    <row r="401" spans="2:11" ht="15">
      <c r="B401" s="21"/>
      <c r="C401" s="15"/>
      <c r="D401" s="15"/>
      <c r="E401" s="15"/>
      <c r="F401" s="15"/>
      <c r="G401" s="15"/>
      <c r="H401" s="15"/>
      <c r="I401" s="15"/>
      <c r="J401" s="15"/>
      <c r="K401" s="15"/>
    </row>
    <row r="402" spans="2:11" ht="15">
      <c r="B402" s="14"/>
      <c r="C402" s="15"/>
      <c r="D402" s="15"/>
      <c r="E402" s="15"/>
      <c r="F402" s="15"/>
      <c r="G402" s="15"/>
      <c r="H402" s="15"/>
      <c r="I402" s="15"/>
      <c r="J402" s="15"/>
      <c r="K402" s="15"/>
    </row>
    <row r="403" spans="2:11" ht="15">
      <c r="B403" s="14"/>
      <c r="C403" s="15"/>
      <c r="D403" s="15"/>
      <c r="E403" s="15"/>
      <c r="F403" s="15"/>
      <c r="G403" s="15"/>
      <c r="H403" s="15"/>
      <c r="I403" s="15"/>
      <c r="J403" s="15"/>
      <c r="K403" s="15"/>
    </row>
    <row r="404" spans="2:11" ht="15">
      <c r="B404" s="9"/>
      <c r="C404" s="15"/>
      <c r="D404" s="15"/>
      <c r="E404" s="15"/>
      <c r="F404" s="15"/>
      <c r="G404" s="15"/>
      <c r="H404" s="15"/>
      <c r="I404" s="15"/>
      <c r="J404" s="15"/>
      <c r="K404" s="15"/>
    </row>
    <row r="405" spans="2:11" ht="15">
      <c r="B405" s="9"/>
      <c r="C405" s="15"/>
      <c r="D405" s="15"/>
      <c r="E405" s="15"/>
      <c r="F405" s="15"/>
      <c r="G405" s="15"/>
      <c r="H405" s="15"/>
      <c r="I405" s="15"/>
      <c r="J405" s="15"/>
      <c r="K405" s="15"/>
    </row>
    <row r="406" spans="2:11" ht="15">
      <c r="B406" s="9"/>
      <c r="C406" s="15"/>
      <c r="D406" s="15"/>
      <c r="E406" s="15"/>
      <c r="F406" s="15"/>
      <c r="G406" s="15"/>
      <c r="H406" s="15"/>
      <c r="I406" s="15"/>
      <c r="J406" s="15"/>
      <c r="K406" s="15"/>
    </row>
    <row r="407" spans="2:11" ht="15">
      <c r="B407" s="9"/>
      <c r="C407" s="15"/>
      <c r="D407" s="15"/>
      <c r="E407" s="15"/>
      <c r="F407" s="15"/>
      <c r="G407" s="15"/>
      <c r="H407" s="15"/>
      <c r="I407" s="15"/>
      <c r="J407" s="15"/>
      <c r="K407" s="15"/>
    </row>
    <row r="408" spans="2:11" ht="15">
      <c r="B408" s="9"/>
      <c r="C408" s="15"/>
      <c r="D408" s="15"/>
      <c r="E408" s="15"/>
      <c r="F408" s="15"/>
      <c r="G408" s="15"/>
      <c r="H408" s="15"/>
      <c r="I408" s="15"/>
      <c r="J408" s="15"/>
      <c r="K408" s="15"/>
    </row>
    <row r="409" spans="2:11" ht="15">
      <c r="B409" s="9"/>
      <c r="C409" s="15"/>
      <c r="D409" s="15"/>
      <c r="E409" s="15"/>
      <c r="F409" s="15"/>
      <c r="G409" s="15"/>
      <c r="H409" s="15"/>
      <c r="I409" s="15"/>
      <c r="J409" s="15"/>
      <c r="K409" s="15"/>
    </row>
    <row r="410" spans="2:11" ht="15">
      <c r="B410" s="9"/>
      <c r="C410" s="15"/>
      <c r="D410" s="15"/>
      <c r="E410" s="15"/>
      <c r="F410" s="15"/>
      <c r="G410" s="15"/>
      <c r="H410" s="15"/>
      <c r="I410" s="15"/>
      <c r="J410" s="15"/>
      <c r="K410" s="15"/>
    </row>
    <row r="411" spans="2:11" ht="15">
      <c r="B411" s="9"/>
      <c r="C411" s="15"/>
      <c r="D411" s="15"/>
      <c r="E411" s="15"/>
      <c r="F411" s="15"/>
      <c r="G411" s="15"/>
      <c r="H411" s="15"/>
      <c r="I411" s="15"/>
      <c r="J411" s="15"/>
      <c r="K411" s="15"/>
    </row>
    <row r="412" spans="2:11" ht="15">
      <c r="B412" s="9"/>
      <c r="C412" s="15"/>
      <c r="D412" s="15"/>
      <c r="E412" s="15"/>
      <c r="F412" s="15"/>
      <c r="G412" s="15"/>
      <c r="H412" s="15"/>
      <c r="I412" s="15"/>
      <c r="J412" s="15"/>
      <c r="K412" s="15"/>
    </row>
    <row r="413" spans="2:11" ht="15">
      <c r="B413" s="9"/>
      <c r="C413" s="15"/>
      <c r="D413" s="15"/>
      <c r="E413" s="15"/>
      <c r="F413" s="15"/>
      <c r="G413" s="15"/>
      <c r="H413" s="15"/>
      <c r="I413" s="15"/>
      <c r="J413" s="15"/>
      <c r="K413" s="15"/>
    </row>
    <row r="416" spans="2:11" ht="18.75">
      <c r="B416" s="492"/>
      <c r="C416" s="492"/>
      <c r="D416" s="492"/>
      <c r="E416" s="492"/>
      <c r="F416" s="492"/>
      <c r="G416" s="492"/>
      <c r="H416" s="492"/>
      <c r="I416" s="492"/>
      <c r="J416" s="492"/>
      <c r="K416"/>
    </row>
    <row r="417" spans="2:11" ht="15">
      <c r="B417" s="10"/>
      <c r="C417" s="15"/>
      <c r="D417" s="15"/>
      <c r="E417" s="15"/>
      <c r="F417" s="15"/>
      <c r="G417" s="15"/>
      <c r="H417" s="15"/>
      <c r="I417" s="15"/>
      <c r="J417" s="15"/>
      <c r="K417" s="15"/>
    </row>
    <row r="418" spans="2:11">
      <c r="B418" s="496"/>
      <c r="C418" s="496"/>
      <c r="D418" s="496"/>
      <c r="E418" s="496"/>
      <c r="F418" s="496"/>
      <c r="G418" s="496"/>
      <c r="H418" s="496"/>
      <c r="I418" s="496"/>
      <c r="J418" s="496"/>
      <c r="K418"/>
    </row>
    <row r="419" spans="2:11">
      <c r="B419" s="496"/>
      <c r="C419" s="496"/>
      <c r="D419" s="496"/>
      <c r="E419" s="496"/>
      <c r="F419" s="496"/>
      <c r="G419" s="496"/>
      <c r="H419" s="496"/>
      <c r="I419" s="496"/>
      <c r="J419" s="496"/>
      <c r="K419"/>
    </row>
    <row r="420" spans="2:11" ht="18.75" customHeight="1">
      <c r="B420" s="496"/>
      <c r="C420" s="496"/>
      <c r="D420" s="496"/>
      <c r="E420" s="496"/>
      <c r="F420" s="496"/>
      <c r="G420" s="496"/>
      <c r="H420" s="496"/>
      <c r="I420" s="496"/>
      <c r="J420" s="496"/>
      <c r="K420"/>
    </row>
    <row r="421" spans="2:11" ht="15">
      <c r="B421" s="4"/>
      <c r="C421" s="15"/>
      <c r="D421" s="17"/>
      <c r="E421" s="17"/>
      <c r="F421" s="17"/>
      <c r="G421" s="15"/>
      <c r="H421" s="15"/>
      <c r="I421" s="15"/>
      <c r="J421" s="15"/>
      <c r="K421" s="15"/>
    </row>
    <row r="422" spans="2:11" ht="15">
      <c r="B422" s="10"/>
      <c r="C422" s="17"/>
      <c r="D422" s="17"/>
      <c r="E422" s="17"/>
      <c r="F422" s="17"/>
      <c r="G422" s="17"/>
      <c r="H422" s="17"/>
      <c r="I422" s="17"/>
      <c r="J422" s="17"/>
      <c r="K422" s="17"/>
    </row>
    <row r="423" spans="2:11" ht="15">
      <c r="B423" s="9"/>
      <c r="C423" s="17"/>
      <c r="D423" s="17"/>
      <c r="E423" s="20"/>
      <c r="F423" s="20"/>
      <c r="G423" s="20"/>
      <c r="H423" s="20"/>
      <c r="I423" s="20"/>
      <c r="J423" s="20"/>
      <c r="K423" s="20"/>
    </row>
    <row r="424" spans="2:11" ht="15">
      <c r="B424" s="9"/>
      <c r="C424" s="17"/>
      <c r="D424" s="15"/>
      <c r="E424" s="15"/>
      <c r="F424" s="15"/>
      <c r="G424" s="15"/>
      <c r="H424" s="15"/>
      <c r="I424" s="15"/>
      <c r="J424" s="15"/>
      <c r="K424" s="15"/>
    </row>
    <row r="425" spans="2:11" ht="15">
      <c r="B425" s="21"/>
      <c r="C425" s="15"/>
      <c r="D425" s="15"/>
      <c r="E425" s="15"/>
      <c r="F425" s="15"/>
      <c r="G425" s="15"/>
      <c r="H425" s="15"/>
      <c r="I425" s="15"/>
      <c r="J425" s="15"/>
      <c r="K425" s="15"/>
    </row>
    <row r="426" spans="2:11" ht="15">
      <c r="B426" s="11"/>
      <c r="C426" s="15"/>
      <c r="D426" s="15"/>
      <c r="E426" s="15"/>
      <c r="F426" s="15"/>
      <c r="G426" s="15"/>
      <c r="H426" s="15"/>
      <c r="I426" s="15"/>
      <c r="J426" s="15"/>
      <c r="K426" s="15"/>
    </row>
    <row r="427" spans="2:11" ht="15">
      <c r="B427" s="11"/>
      <c r="C427" s="15"/>
      <c r="D427" s="15"/>
      <c r="E427" s="15"/>
      <c r="F427" s="15"/>
      <c r="G427" s="15"/>
      <c r="H427" s="15"/>
      <c r="I427" s="15"/>
      <c r="J427" s="15"/>
      <c r="K427" s="15"/>
    </row>
    <row r="428" spans="2:11" ht="15">
      <c r="B428" s="12"/>
      <c r="C428" s="15"/>
      <c r="D428" s="15"/>
      <c r="E428" s="15"/>
      <c r="F428" s="15"/>
      <c r="G428" s="15"/>
      <c r="H428" s="15"/>
      <c r="I428" s="15"/>
      <c r="J428" s="15"/>
      <c r="K428" s="15"/>
    </row>
    <row r="429" spans="2:11" ht="15">
      <c r="B429" s="9"/>
      <c r="C429" s="15"/>
      <c r="D429" s="15"/>
      <c r="E429" s="15"/>
      <c r="F429" s="15"/>
      <c r="G429" s="15"/>
      <c r="H429" s="15"/>
      <c r="I429" s="15"/>
      <c r="J429" s="15"/>
      <c r="K429" s="15"/>
    </row>
    <row r="430" spans="2:11" ht="15">
      <c r="B430" s="21"/>
      <c r="C430" s="15"/>
      <c r="D430" s="15"/>
      <c r="E430" s="15"/>
      <c r="F430" s="15"/>
      <c r="G430" s="15"/>
      <c r="H430" s="15"/>
      <c r="I430" s="15"/>
      <c r="J430" s="15"/>
      <c r="K430" s="15"/>
    </row>
    <row r="431" spans="2:11" ht="15">
      <c r="B431" s="11"/>
      <c r="C431" s="15"/>
      <c r="D431" s="15"/>
      <c r="E431" s="15"/>
      <c r="F431" s="15"/>
      <c r="G431" s="15"/>
      <c r="H431" s="15"/>
      <c r="I431" s="15"/>
      <c r="J431" s="15"/>
      <c r="K431" s="15"/>
    </row>
    <row r="432" spans="2:11" ht="15">
      <c r="B432" s="11"/>
      <c r="C432" s="15"/>
      <c r="D432" s="15"/>
      <c r="E432" s="15"/>
      <c r="F432" s="15"/>
      <c r="G432" s="15"/>
      <c r="H432" s="15"/>
      <c r="I432" s="15"/>
      <c r="J432" s="15"/>
      <c r="K432" s="15"/>
    </row>
    <row r="433" spans="2:11" ht="15">
      <c r="B433" s="12"/>
      <c r="C433" s="15"/>
      <c r="D433" s="15"/>
      <c r="E433" s="15"/>
      <c r="F433" s="15"/>
      <c r="G433" s="15"/>
      <c r="H433" s="15"/>
      <c r="I433" s="15"/>
      <c r="J433" s="15"/>
      <c r="K433" s="15"/>
    </row>
    <row r="434" spans="2:11" ht="15">
      <c r="B434" s="12"/>
      <c r="C434" s="15"/>
      <c r="D434" s="15"/>
      <c r="E434" s="15"/>
      <c r="F434" s="15"/>
      <c r="G434" s="15"/>
      <c r="H434" s="15"/>
      <c r="I434" s="15"/>
      <c r="J434" s="15"/>
      <c r="K434" s="15"/>
    </row>
    <row r="435" spans="2:11" ht="15">
      <c r="B435" s="13"/>
      <c r="C435" s="15"/>
      <c r="D435" s="15"/>
      <c r="E435" s="15"/>
      <c r="F435" s="15"/>
      <c r="G435" s="15"/>
      <c r="H435" s="15"/>
      <c r="I435" s="15"/>
      <c r="J435" s="15"/>
      <c r="K435" s="15"/>
    </row>
    <row r="436" spans="2:11" ht="15">
      <c r="B436" s="13"/>
      <c r="C436" s="15"/>
      <c r="D436" s="15"/>
      <c r="E436" s="15"/>
      <c r="F436" s="15"/>
      <c r="G436" s="15"/>
      <c r="H436" s="15"/>
      <c r="I436" s="15"/>
      <c r="J436" s="15"/>
      <c r="K436" s="15"/>
    </row>
    <row r="437" spans="2:11" ht="15">
      <c r="B437" s="21"/>
      <c r="C437" s="15"/>
      <c r="D437" s="15"/>
      <c r="E437" s="15"/>
      <c r="F437" s="15"/>
      <c r="G437" s="15"/>
      <c r="H437" s="15"/>
      <c r="I437" s="15"/>
      <c r="J437" s="15"/>
      <c r="K437" s="15"/>
    </row>
    <row r="438" spans="2:11" ht="15">
      <c r="B438" s="14"/>
      <c r="C438" s="15"/>
      <c r="D438" s="15"/>
      <c r="E438" s="15"/>
      <c r="F438" s="15"/>
      <c r="G438" s="15"/>
      <c r="H438" s="15"/>
      <c r="I438" s="15"/>
      <c r="J438" s="15"/>
      <c r="K438" s="15"/>
    </row>
    <row r="439" spans="2:11" ht="15">
      <c r="B439" s="14"/>
      <c r="C439" s="15"/>
      <c r="D439" s="15"/>
      <c r="E439" s="15"/>
      <c r="F439" s="15"/>
      <c r="G439" s="15"/>
      <c r="H439" s="15"/>
      <c r="I439" s="15"/>
      <c r="J439" s="15"/>
      <c r="K439" s="15"/>
    </row>
    <row r="440" spans="2:11" ht="15">
      <c r="B440" s="9"/>
      <c r="C440" s="15"/>
      <c r="D440" s="15"/>
      <c r="E440" s="15"/>
      <c r="F440" s="15"/>
      <c r="G440" s="15"/>
      <c r="H440" s="15"/>
      <c r="I440" s="15"/>
      <c r="J440" s="15"/>
      <c r="K440" s="15"/>
    </row>
    <row r="441" spans="2:11" ht="15">
      <c r="B441" s="9"/>
      <c r="C441" s="15"/>
      <c r="D441" s="15"/>
      <c r="E441" s="15"/>
      <c r="F441" s="15"/>
      <c r="G441" s="15"/>
      <c r="H441" s="15"/>
      <c r="I441" s="15"/>
      <c r="J441" s="15"/>
      <c r="K441" s="15"/>
    </row>
    <row r="442" spans="2:11" ht="15">
      <c r="B442" s="9"/>
      <c r="C442" s="15"/>
      <c r="D442" s="15"/>
      <c r="E442" s="15"/>
      <c r="F442" s="15"/>
      <c r="G442" s="15"/>
      <c r="H442" s="15"/>
      <c r="I442" s="15"/>
      <c r="J442" s="15"/>
      <c r="K442" s="15"/>
    </row>
    <row r="443" spans="2:11" ht="15">
      <c r="B443" s="9"/>
      <c r="C443" s="15"/>
      <c r="D443" s="15"/>
      <c r="E443" s="15"/>
      <c r="F443" s="15"/>
      <c r="G443" s="15"/>
      <c r="H443" s="15"/>
      <c r="I443" s="15"/>
      <c r="J443" s="15"/>
      <c r="K443" s="15"/>
    </row>
    <row r="444" spans="2:11" ht="15">
      <c r="B444" s="9"/>
      <c r="C444" s="15"/>
      <c r="D444" s="15"/>
      <c r="E444" s="15"/>
      <c r="F444" s="15"/>
      <c r="G444" s="15"/>
      <c r="H444" s="15"/>
      <c r="I444" s="15"/>
      <c r="J444" s="15"/>
      <c r="K444" s="15"/>
    </row>
    <row r="445" spans="2:11" ht="15">
      <c r="B445" s="9"/>
      <c r="C445" s="15"/>
      <c r="D445" s="15"/>
      <c r="E445" s="15"/>
      <c r="F445" s="15"/>
      <c r="G445" s="15"/>
      <c r="H445" s="15"/>
      <c r="I445" s="15"/>
      <c r="J445" s="15"/>
      <c r="K445" s="15"/>
    </row>
    <row r="446" spans="2:11" ht="15">
      <c r="B446" s="9"/>
      <c r="C446" s="15"/>
      <c r="D446" s="15"/>
      <c r="E446" s="15"/>
      <c r="F446" s="15"/>
      <c r="G446" s="15"/>
      <c r="H446" s="15"/>
      <c r="I446" s="15"/>
      <c r="J446" s="15"/>
      <c r="K446" s="15"/>
    </row>
    <row r="447" spans="2:11" ht="15">
      <c r="B447" s="9"/>
      <c r="C447" s="15"/>
      <c r="D447" s="15"/>
      <c r="E447" s="15"/>
      <c r="F447" s="15"/>
      <c r="G447" s="15"/>
      <c r="H447" s="15"/>
      <c r="I447" s="15"/>
      <c r="J447" s="15"/>
      <c r="K447" s="15"/>
    </row>
    <row r="448" spans="2:11" ht="15">
      <c r="B448" s="9"/>
      <c r="C448" s="15"/>
      <c r="D448" s="15"/>
      <c r="E448" s="15"/>
      <c r="F448" s="15"/>
      <c r="G448" s="15"/>
      <c r="H448" s="15"/>
      <c r="I448" s="15"/>
      <c r="J448" s="15"/>
      <c r="K448" s="15"/>
    </row>
    <row r="449" spans="2:11" ht="15">
      <c r="B449" s="9"/>
      <c r="C449" s="15"/>
      <c r="D449" s="15"/>
      <c r="E449" s="15"/>
      <c r="F449" s="15"/>
      <c r="G449" s="15"/>
      <c r="H449" s="15"/>
      <c r="I449" s="15"/>
      <c r="J449" s="15"/>
      <c r="K449" s="15"/>
    </row>
    <row r="452" spans="2:11" ht="18.75">
      <c r="B452" s="492"/>
      <c r="C452" s="492"/>
      <c r="D452" s="492"/>
      <c r="E452" s="492"/>
      <c r="F452" s="492"/>
      <c r="G452" s="492"/>
      <c r="H452" s="492"/>
      <c r="I452" s="492"/>
      <c r="J452" s="492"/>
      <c r="K452"/>
    </row>
    <row r="453" spans="2:11" ht="15">
      <c r="B453" s="10"/>
      <c r="C453" s="15"/>
      <c r="D453" s="15"/>
      <c r="E453" s="15"/>
      <c r="F453" s="15"/>
      <c r="G453" s="15"/>
      <c r="H453" s="15"/>
      <c r="I453" s="15"/>
      <c r="J453" s="15"/>
      <c r="K453" s="15"/>
    </row>
    <row r="454" spans="2:11">
      <c r="B454" s="493"/>
      <c r="C454" s="493"/>
      <c r="D454" s="493"/>
      <c r="E454" s="493"/>
      <c r="F454" s="493"/>
      <c r="G454" s="493"/>
      <c r="H454" s="493"/>
      <c r="I454" s="493"/>
      <c r="J454" s="493"/>
      <c r="K454"/>
    </row>
    <row r="455" spans="2:11">
      <c r="B455" s="493"/>
      <c r="C455" s="493"/>
      <c r="D455" s="493"/>
      <c r="E455" s="493"/>
      <c r="F455" s="493"/>
      <c r="G455" s="493"/>
      <c r="H455" s="493"/>
      <c r="I455" s="493"/>
      <c r="J455" s="493"/>
      <c r="K455"/>
    </row>
    <row r="456" spans="2:11">
      <c r="B456" s="493"/>
      <c r="C456" s="493"/>
      <c r="D456" s="493"/>
      <c r="E456" s="493"/>
      <c r="F456" s="493"/>
      <c r="G456" s="493"/>
      <c r="H456" s="493"/>
      <c r="I456" s="493"/>
      <c r="J456" s="493"/>
      <c r="K456"/>
    </row>
    <row r="457" spans="2:11" ht="23.25" customHeight="1">
      <c r="B457" s="493"/>
      <c r="C457" s="493"/>
      <c r="D457" s="493"/>
      <c r="E457" s="493"/>
      <c r="F457" s="493"/>
      <c r="G457" s="493"/>
      <c r="H457" s="493"/>
      <c r="I457" s="493"/>
      <c r="J457" s="493"/>
      <c r="K457"/>
    </row>
    <row r="458" spans="2:11" ht="15">
      <c r="B458" s="4"/>
      <c r="C458" s="15"/>
      <c r="D458" s="17"/>
      <c r="E458" s="17"/>
      <c r="F458" s="17"/>
      <c r="G458" s="15"/>
      <c r="H458" s="15"/>
      <c r="I458" s="15"/>
      <c r="J458" s="15"/>
      <c r="K458" s="15"/>
    </row>
    <row r="459" spans="2:11" ht="15">
      <c r="B459" s="10"/>
      <c r="C459" s="17"/>
      <c r="D459" s="17"/>
      <c r="E459" s="17"/>
      <c r="F459" s="17"/>
      <c r="G459" s="17"/>
      <c r="H459" s="17"/>
      <c r="I459" s="17"/>
      <c r="J459" s="17"/>
      <c r="K459" s="17"/>
    </row>
    <row r="460" spans="2:11" ht="15">
      <c r="B460" s="9"/>
      <c r="C460" s="17"/>
      <c r="D460" s="17"/>
      <c r="E460" s="20"/>
      <c r="F460" s="20"/>
      <c r="G460" s="20"/>
      <c r="H460" s="20"/>
      <c r="I460" s="20"/>
      <c r="J460" s="20"/>
      <c r="K460" s="20"/>
    </row>
    <row r="461" spans="2:11" ht="15">
      <c r="B461" s="9"/>
      <c r="C461" s="17"/>
      <c r="D461" s="15"/>
      <c r="E461" s="15"/>
      <c r="F461" s="15"/>
      <c r="G461" s="15"/>
      <c r="H461" s="15"/>
      <c r="I461" s="15"/>
      <c r="J461" s="15"/>
      <c r="K461" s="15"/>
    </row>
    <row r="462" spans="2:11" ht="15">
      <c r="B462" s="21"/>
      <c r="C462" s="15"/>
      <c r="D462" s="15"/>
      <c r="E462" s="15"/>
      <c r="F462" s="15"/>
      <c r="G462" s="15"/>
      <c r="H462" s="15"/>
      <c r="I462" s="15"/>
      <c r="J462" s="15"/>
      <c r="K462" s="15"/>
    </row>
    <row r="463" spans="2:11" ht="15">
      <c r="B463" s="22"/>
      <c r="C463" s="15"/>
      <c r="D463" s="15"/>
      <c r="E463" s="15"/>
      <c r="F463" s="15"/>
      <c r="G463" s="15"/>
      <c r="H463" s="15"/>
      <c r="I463" s="15"/>
      <c r="J463" s="15"/>
      <c r="K463" s="15"/>
    </row>
    <row r="464" spans="2:11" ht="15">
      <c r="B464" s="11"/>
      <c r="C464" s="15"/>
      <c r="D464" s="15"/>
      <c r="E464" s="15"/>
      <c r="F464" s="15"/>
      <c r="G464" s="15"/>
      <c r="H464" s="15"/>
      <c r="I464" s="15"/>
      <c r="J464" s="15"/>
      <c r="K464" s="15"/>
    </row>
    <row r="465" spans="2:11" ht="15">
      <c r="B465" s="11"/>
      <c r="C465" s="15"/>
      <c r="D465" s="15"/>
      <c r="E465" s="15"/>
      <c r="F465" s="15"/>
      <c r="G465" s="15"/>
      <c r="H465" s="15"/>
      <c r="I465" s="15"/>
      <c r="J465" s="15"/>
      <c r="K465" s="15"/>
    </row>
    <row r="466" spans="2:11" ht="15">
      <c r="B466" s="11"/>
      <c r="C466" s="15"/>
      <c r="D466" s="15"/>
      <c r="E466" s="15"/>
      <c r="F466" s="15"/>
      <c r="G466" s="15"/>
      <c r="H466" s="15"/>
      <c r="I466" s="15"/>
      <c r="J466" s="15"/>
      <c r="K466" s="15"/>
    </row>
    <row r="467" spans="2:11" ht="15">
      <c r="B467" s="11"/>
      <c r="C467" s="15"/>
      <c r="D467" s="15"/>
      <c r="E467" s="15"/>
      <c r="F467" s="15"/>
      <c r="G467" s="15"/>
      <c r="H467" s="15"/>
      <c r="I467" s="15"/>
      <c r="J467" s="15"/>
      <c r="K467" s="15"/>
    </row>
    <row r="468" spans="2:11" ht="15">
      <c r="B468" s="11"/>
      <c r="C468" s="15"/>
      <c r="D468" s="15"/>
      <c r="E468" s="15"/>
      <c r="F468" s="15"/>
      <c r="G468" s="15"/>
      <c r="H468" s="15"/>
      <c r="I468" s="15"/>
      <c r="J468" s="15"/>
      <c r="K468" s="15"/>
    </row>
    <row r="469" spans="2:11" ht="15">
      <c r="B469" s="12"/>
      <c r="C469" s="15"/>
      <c r="D469" s="15"/>
      <c r="E469" s="15"/>
      <c r="F469" s="15"/>
      <c r="G469" s="15"/>
      <c r="H469" s="15"/>
      <c r="I469" s="15"/>
      <c r="J469" s="15"/>
      <c r="K469" s="15"/>
    </row>
    <row r="470" spans="2:11" ht="15">
      <c r="B470" s="9"/>
      <c r="C470" s="15"/>
      <c r="D470" s="15"/>
      <c r="E470" s="15"/>
      <c r="F470" s="15"/>
      <c r="G470" s="15"/>
      <c r="H470" s="15"/>
      <c r="I470" s="15"/>
      <c r="J470" s="15"/>
      <c r="K470" s="15"/>
    </row>
    <row r="471" spans="2:11" ht="15">
      <c r="B471" s="21"/>
      <c r="C471" s="15"/>
      <c r="D471" s="15"/>
      <c r="E471" s="15"/>
      <c r="F471" s="15"/>
      <c r="G471" s="15"/>
      <c r="H471" s="15"/>
      <c r="I471" s="15"/>
      <c r="J471" s="15"/>
      <c r="K471" s="15"/>
    </row>
    <row r="472" spans="2:11" ht="15">
      <c r="B472" s="11"/>
      <c r="C472" s="15"/>
      <c r="D472" s="15"/>
      <c r="E472" s="15"/>
      <c r="F472" s="15"/>
      <c r="G472" s="15"/>
      <c r="H472" s="15"/>
      <c r="I472" s="15"/>
      <c r="J472" s="15"/>
      <c r="K472" s="15"/>
    </row>
    <row r="473" spans="2:11" ht="15">
      <c r="B473" s="11"/>
      <c r="C473" s="15"/>
      <c r="D473" s="15"/>
      <c r="E473" s="15"/>
      <c r="F473" s="15"/>
      <c r="G473" s="15"/>
      <c r="H473" s="15"/>
      <c r="I473" s="15"/>
      <c r="J473" s="15"/>
      <c r="K473" s="15"/>
    </row>
    <row r="474" spans="2:11" ht="15">
      <c r="B474" s="11"/>
      <c r="C474" s="15"/>
      <c r="D474" s="15"/>
      <c r="E474" s="15"/>
      <c r="F474" s="15"/>
      <c r="G474" s="15"/>
      <c r="H474" s="15"/>
      <c r="I474" s="15"/>
      <c r="J474" s="15"/>
      <c r="K474" s="15"/>
    </row>
    <row r="475" spans="2:11" ht="15">
      <c r="B475" s="11"/>
      <c r="C475" s="15"/>
      <c r="D475" s="15"/>
      <c r="E475" s="15"/>
      <c r="F475" s="15"/>
      <c r="G475" s="15"/>
      <c r="H475" s="15"/>
      <c r="I475" s="15"/>
      <c r="J475" s="15"/>
      <c r="K475" s="15"/>
    </row>
    <row r="476" spans="2:11" ht="15">
      <c r="B476" s="11"/>
      <c r="C476" s="15"/>
      <c r="D476" s="15"/>
      <c r="E476" s="15"/>
      <c r="F476" s="15"/>
      <c r="G476" s="15"/>
      <c r="H476" s="15"/>
      <c r="I476" s="15"/>
      <c r="J476" s="15"/>
      <c r="K476" s="15"/>
    </row>
    <row r="477" spans="2:11" ht="15">
      <c r="B477" s="12"/>
      <c r="C477" s="15"/>
      <c r="D477" s="15"/>
      <c r="E477" s="15"/>
      <c r="F477" s="15"/>
      <c r="G477" s="15"/>
      <c r="H477" s="15"/>
      <c r="I477" s="15"/>
      <c r="J477" s="15"/>
      <c r="K477" s="15"/>
    </row>
    <row r="478" spans="2:11" ht="15">
      <c r="B478" s="12"/>
      <c r="C478" s="15"/>
      <c r="D478" s="15"/>
      <c r="E478" s="15"/>
      <c r="F478" s="15"/>
      <c r="G478" s="15"/>
      <c r="H478" s="15"/>
      <c r="I478" s="15"/>
      <c r="J478" s="15"/>
      <c r="K478" s="15"/>
    </row>
    <row r="479" spans="2:11" ht="15">
      <c r="B479" s="13"/>
      <c r="C479" s="15"/>
      <c r="D479" s="15"/>
      <c r="E479" s="15"/>
      <c r="F479" s="15"/>
      <c r="G479" s="15"/>
      <c r="H479" s="15"/>
      <c r="I479" s="15"/>
      <c r="J479" s="15"/>
      <c r="K479" s="15"/>
    </row>
    <row r="480" spans="2:11" ht="15">
      <c r="B480" s="13"/>
      <c r="C480" s="15"/>
      <c r="D480" s="15"/>
      <c r="E480" s="15"/>
      <c r="F480" s="15"/>
      <c r="G480" s="15"/>
      <c r="H480" s="15"/>
      <c r="I480" s="15"/>
      <c r="J480" s="15"/>
      <c r="K480" s="15"/>
    </row>
    <row r="481" spans="2:11" ht="15">
      <c r="B481" s="21"/>
      <c r="C481" s="15"/>
      <c r="D481" s="15"/>
      <c r="E481" s="15"/>
      <c r="F481" s="15"/>
      <c r="G481" s="15"/>
      <c r="H481" s="15"/>
      <c r="I481" s="15"/>
      <c r="J481" s="15"/>
      <c r="K481" s="15"/>
    </row>
    <row r="482" spans="2:11" ht="15">
      <c r="B482" s="14"/>
      <c r="C482" s="15"/>
      <c r="D482" s="15"/>
      <c r="E482" s="15"/>
      <c r="F482" s="15"/>
      <c r="G482" s="15"/>
      <c r="H482" s="15"/>
      <c r="I482" s="15"/>
      <c r="J482" s="15"/>
      <c r="K482" s="15"/>
    </row>
    <row r="483" spans="2:11" ht="15">
      <c r="B483" s="14"/>
      <c r="C483" s="15"/>
      <c r="D483" s="15"/>
      <c r="E483" s="15"/>
      <c r="F483" s="15"/>
      <c r="G483" s="15"/>
      <c r="H483" s="15"/>
      <c r="I483" s="15"/>
      <c r="J483" s="15"/>
      <c r="K483" s="15"/>
    </row>
    <row r="484" spans="2:11" ht="15">
      <c r="B484" s="9"/>
      <c r="C484" s="15"/>
      <c r="D484" s="15"/>
      <c r="E484" s="15"/>
      <c r="F484" s="15"/>
      <c r="G484" s="15"/>
      <c r="H484" s="15"/>
      <c r="I484" s="15"/>
      <c r="J484" s="15"/>
      <c r="K484" s="15"/>
    </row>
    <row r="485" spans="2:11" ht="15">
      <c r="B485" s="9"/>
      <c r="C485" s="15"/>
      <c r="D485" s="15"/>
      <c r="E485" s="15"/>
      <c r="F485" s="15"/>
      <c r="G485" s="15"/>
      <c r="H485" s="15"/>
      <c r="I485" s="15"/>
      <c r="J485" s="15"/>
      <c r="K485" s="15"/>
    </row>
    <row r="486" spans="2:11" ht="15">
      <c r="B486" s="9"/>
      <c r="C486" s="15"/>
      <c r="D486" s="15"/>
      <c r="E486" s="15"/>
      <c r="F486" s="15"/>
      <c r="G486" s="15"/>
      <c r="H486" s="15"/>
      <c r="I486" s="15"/>
      <c r="J486" s="15"/>
      <c r="K486" s="15"/>
    </row>
    <row r="487" spans="2:11" ht="15">
      <c r="B487" s="9"/>
      <c r="C487" s="15"/>
      <c r="D487" s="15"/>
      <c r="E487" s="15"/>
      <c r="F487" s="15"/>
      <c r="G487" s="15"/>
      <c r="H487" s="15"/>
      <c r="I487" s="15"/>
      <c r="J487" s="15"/>
      <c r="K487" s="15"/>
    </row>
    <row r="488" spans="2:11" ht="15">
      <c r="B488" s="9"/>
      <c r="C488" s="15"/>
      <c r="D488" s="15"/>
      <c r="E488" s="15"/>
      <c r="F488" s="15"/>
      <c r="G488" s="15"/>
      <c r="H488" s="15"/>
      <c r="I488" s="15"/>
      <c r="J488" s="15"/>
      <c r="K488" s="15"/>
    </row>
    <row r="489" spans="2:11" ht="15">
      <c r="B489" s="9"/>
      <c r="C489" s="15"/>
      <c r="D489" s="15"/>
      <c r="E489" s="15"/>
      <c r="F489" s="15"/>
      <c r="G489" s="15"/>
      <c r="H489" s="15"/>
      <c r="I489" s="15"/>
      <c r="J489" s="15"/>
      <c r="K489" s="15"/>
    </row>
    <row r="490" spans="2:11" ht="15">
      <c r="B490" s="9"/>
      <c r="C490" s="15"/>
      <c r="D490" s="15"/>
      <c r="E490" s="15"/>
      <c r="F490" s="15"/>
      <c r="G490" s="15"/>
      <c r="H490" s="15"/>
      <c r="I490" s="15"/>
      <c r="J490" s="15"/>
      <c r="K490" s="15"/>
    </row>
    <row r="491" spans="2:11" ht="15">
      <c r="B491" s="9"/>
      <c r="C491" s="15"/>
      <c r="D491" s="15"/>
      <c r="E491" s="15"/>
      <c r="F491" s="15"/>
      <c r="G491" s="15"/>
      <c r="H491" s="15"/>
      <c r="I491" s="15"/>
      <c r="J491" s="15"/>
      <c r="K491" s="15"/>
    </row>
    <row r="492" spans="2:11" ht="15">
      <c r="B492" s="9"/>
      <c r="C492" s="15"/>
      <c r="D492" s="15"/>
      <c r="E492" s="15"/>
      <c r="F492" s="15"/>
      <c r="G492" s="15"/>
      <c r="H492" s="15"/>
      <c r="I492" s="15"/>
      <c r="J492" s="15"/>
      <c r="K492" s="15"/>
    </row>
    <row r="493" spans="2:11" ht="15">
      <c r="B493" s="9"/>
      <c r="C493" s="15"/>
      <c r="D493" s="15"/>
      <c r="E493" s="15"/>
      <c r="F493" s="15"/>
      <c r="G493" s="15"/>
      <c r="H493" s="15"/>
      <c r="I493" s="15"/>
      <c r="J493" s="15"/>
      <c r="K493" s="15"/>
    </row>
    <row r="494" spans="2:11" ht="15">
      <c r="B494" s="9"/>
      <c r="C494" s="15"/>
      <c r="D494" s="15"/>
      <c r="E494" s="15"/>
      <c r="F494" s="15"/>
      <c r="G494" s="15"/>
      <c r="H494" s="15"/>
      <c r="I494" s="15"/>
      <c r="J494" s="15"/>
      <c r="K494" s="15"/>
    </row>
    <row r="497" spans="2:11" ht="18.75">
      <c r="B497" s="492"/>
      <c r="C497" s="492"/>
      <c r="D497" s="492"/>
      <c r="E497" s="492"/>
      <c r="F497" s="492"/>
      <c r="G497" s="492"/>
      <c r="H497" s="492"/>
      <c r="I497" s="492"/>
      <c r="J497" s="492"/>
      <c r="K497"/>
    </row>
    <row r="498" spans="2:11" ht="15">
      <c r="B498" s="10"/>
      <c r="C498" s="15"/>
      <c r="D498" s="15"/>
      <c r="E498" s="15"/>
      <c r="F498" s="15"/>
      <c r="G498" s="15"/>
      <c r="H498" s="15"/>
      <c r="I498" s="15"/>
      <c r="J498" s="15"/>
      <c r="K498" s="15"/>
    </row>
    <row r="499" spans="2:11">
      <c r="B499" s="493"/>
      <c r="C499" s="493"/>
      <c r="D499" s="493"/>
      <c r="E499" s="493"/>
      <c r="F499" s="493"/>
      <c r="G499" s="493"/>
      <c r="H499" s="493"/>
      <c r="I499" s="493"/>
      <c r="J499" s="493"/>
      <c r="K499"/>
    </row>
    <row r="500" spans="2:11">
      <c r="B500" s="493"/>
      <c r="C500" s="493"/>
      <c r="D500" s="493"/>
      <c r="E500" s="493"/>
      <c r="F500" s="493"/>
      <c r="G500" s="493"/>
      <c r="H500" s="493"/>
      <c r="I500" s="493"/>
      <c r="J500" s="493"/>
      <c r="K500"/>
    </row>
    <row r="501" spans="2:11">
      <c r="B501" s="493"/>
      <c r="C501" s="493"/>
      <c r="D501" s="493"/>
      <c r="E501" s="493"/>
      <c r="F501" s="493"/>
      <c r="G501" s="493"/>
      <c r="H501" s="493"/>
      <c r="I501" s="493"/>
      <c r="J501" s="493"/>
      <c r="K501"/>
    </row>
    <row r="502" spans="2:11">
      <c r="B502" s="493"/>
      <c r="C502" s="493"/>
      <c r="D502" s="493"/>
      <c r="E502" s="493"/>
      <c r="F502" s="493"/>
      <c r="G502" s="493"/>
      <c r="H502" s="493"/>
      <c r="I502" s="493"/>
      <c r="J502" s="493"/>
      <c r="K502"/>
    </row>
    <row r="503" spans="2:11" ht="15">
      <c r="B503" s="19"/>
      <c r="C503" s="16"/>
      <c r="D503" s="16"/>
      <c r="E503" s="16"/>
      <c r="F503" s="16"/>
      <c r="G503" s="16"/>
      <c r="H503" s="15"/>
      <c r="I503" s="15"/>
      <c r="J503" s="15"/>
      <c r="K503" s="15"/>
    </row>
    <row r="504" spans="2:11" ht="15">
      <c r="B504" s="4"/>
      <c r="C504" s="15"/>
      <c r="D504" s="17"/>
      <c r="E504" s="17"/>
      <c r="F504" s="17"/>
      <c r="G504" s="15"/>
      <c r="H504" s="15"/>
      <c r="I504" s="15"/>
      <c r="J504" s="15"/>
      <c r="K504" s="15"/>
    </row>
    <row r="505" spans="2:11" ht="15">
      <c r="B505" s="10"/>
      <c r="C505" s="17"/>
      <c r="D505" s="17"/>
      <c r="E505" s="17"/>
      <c r="F505" s="17"/>
      <c r="G505" s="17"/>
      <c r="H505" s="17"/>
      <c r="I505" s="17"/>
      <c r="J505" s="17"/>
      <c r="K505" s="17"/>
    </row>
    <row r="506" spans="2:11" ht="15">
      <c r="B506" s="9"/>
      <c r="C506" s="17"/>
      <c r="D506" s="17"/>
      <c r="E506" s="20"/>
      <c r="F506" s="20"/>
      <c r="G506" s="20"/>
      <c r="H506" s="20"/>
      <c r="I506" s="20"/>
      <c r="J506" s="20"/>
      <c r="K506" s="20"/>
    </row>
    <row r="507" spans="2:11" ht="15">
      <c r="B507" s="9"/>
      <c r="C507" s="17"/>
      <c r="D507" s="15"/>
      <c r="E507" s="15"/>
      <c r="F507" s="15"/>
      <c r="G507" s="15"/>
      <c r="H507" s="15"/>
      <c r="I507" s="15"/>
      <c r="J507" s="15"/>
      <c r="K507" s="15"/>
    </row>
    <row r="508" spans="2:11" ht="15">
      <c r="B508" s="21"/>
      <c r="C508" s="15"/>
      <c r="D508" s="15"/>
      <c r="E508" s="15"/>
      <c r="F508" s="15"/>
      <c r="G508" s="15"/>
      <c r="H508" s="15"/>
      <c r="I508" s="15"/>
      <c r="J508" s="15"/>
      <c r="K508" s="15"/>
    </row>
    <row r="509" spans="2:11" ht="15">
      <c r="B509" s="11"/>
      <c r="C509" s="15"/>
      <c r="D509" s="15"/>
      <c r="E509" s="15"/>
      <c r="F509" s="15"/>
      <c r="G509" s="15"/>
      <c r="H509" s="15"/>
      <c r="I509" s="15"/>
      <c r="J509" s="15"/>
      <c r="K509" s="15"/>
    </row>
    <row r="510" spans="2:11" ht="15">
      <c r="B510" s="11"/>
      <c r="C510" s="15"/>
      <c r="D510" s="15"/>
      <c r="E510" s="15"/>
      <c r="F510" s="15"/>
      <c r="G510" s="15"/>
      <c r="H510" s="15"/>
      <c r="I510" s="15"/>
      <c r="J510" s="15"/>
      <c r="K510" s="15"/>
    </row>
    <row r="511" spans="2:11" ht="15">
      <c r="B511" s="12"/>
      <c r="C511" s="15"/>
      <c r="D511" s="15"/>
      <c r="E511" s="15"/>
      <c r="F511" s="15"/>
      <c r="G511" s="15"/>
      <c r="H511" s="15"/>
      <c r="I511" s="15"/>
      <c r="J511" s="15"/>
      <c r="K511" s="15"/>
    </row>
    <row r="512" spans="2:11" ht="15">
      <c r="B512" s="9"/>
      <c r="C512" s="15"/>
      <c r="D512" s="15"/>
      <c r="E512" s="15"/>
      <c r="F512" s="15"/>
      <c r="G512" s="15"/>
      <c r="H512" s="15"/>
      <c r="I512" s="15"/>
      <c r="J512" s="15"/>
      <c r="K512" s="15"/>
    </row>
    <row r="513" spans="2:11" ht="15">
      <c r="B513" s="21"/>
      <c r="C513" s="15"/>
      <c r="D513" s="15"/>
      <c r="E513" s="15"/>
      <c r="F513" s="15"/>
      <c r="G513" s="15"/>
      <c r="H513" s="15"/>
      <c r="I513" s="15"/>
      <c r="J513" s="15"/>
      <c r="K513" s="15"/>
    </row>
    <row r="514" spans="2:11" ht="15">
      <c r="B514" s="11"/>
      <c r="C514" s="15"/>
      <c r="D514" s="15"/>
      <c r="E514" s="15"/>
      <c r="F514" s="15"/>
      <c r="G514" s="15"/>
      <c r="H514" s="15"/>
      <c r="I514" s="15"/>
      <c r="J514" s="15"/>
      <c r="K514" s="15"/>
    </row>
    <row r="515" spans="2:11" ht="15">
      <c r="B515" s="11"/>
      <c r="C515" s="15"/>
      <c r="D515" s="15"/>
      <c r="E515" s="15"/>
      <c r="F515" s="15"/>
      <c r="G515" s="15"/>
      <c r="H515" s="15"/>
      <c r="I515" s="15"/>
      <c r="J515" s="15"/>
      <c r="K515" s="15"/>
    </row>
    <row r="516" spans="2:11" ht="15">
      <c r="B516" s="11"/>
      <c r="C516" s="15"/>
      <c r="D516" s="15"/>
      <c r="E516" s="15"/>
      <c r="F516" s="15"/>
      <c r="G516" s="15"/>
      <c r="H516" s="15"/>
      <c r="I516" s="15"/>
      <c r="J516" s="15"/>
      <c r="K516" s="15"/>
    </row>
    <row r="517" spans="2:11" ht="15">
      <c r="B517" s="11"/>
      <c r="C517" s="15"/>
      <c r="D517" s="15"/>
      <c r="E517" s="15"/>
      <c r="F517" s="15"/>
      <c r="G517" s="15"/>
      <c r="H517" s="15"/>
      <c r="I517" s="15"/>
      <c r="J517" s="15"/>
      <c r="K517" s="15"/>
    </row>
    <row r="518" spans="2:11" ht="15">
      <c r="B518" s="12"/>
      <c r="C518" s="15"/>
      <c r="D518" s="15"/>
      <c r="E518" s="15"/>
      <c r="F518" s="15"/>
      <c r="G518" s="15"/>
      <c r="H518" s="15"/>
      <c r="I518" s="15"/>
      <c r="J518" s="15"/>
      <c r="K518" s="15"/>
    </row>
    <row r="519" spans="2:11" ht="15">
      <c r="B519" s="12"/>
      <c r="C519" s="15"/>
      <c r="D519" s="15"/>
      <c r="E519" s="15"/>
      <c r="F519" s="15"/>
      <c r="G519" s="15"/>
      <c r="H519" s="15"/>
      <c r="I519" s="15"/>
      <c r="J519" s="15"/>
      <c r="K519" s="15"/>
    </row>
    <row r="520" spans="2:11" ht="15">
      <c r="B520" s="13"/>
      <c r="C520" s="15"/>
      <c r="D520" s="15"/>
      <c r="E520" s="15"/>
      <c r="F520" s="15"/>
      <c r="G520" s="15"/>
      <c r="H520" s="15"/>
      <c r="I520" s="15"/>
      <c r="J520" s="15"/>
      <c r="K520" s="15"/>
    </row>
    <row r="521" spans="2:11" ht="15">
      <c r="B521" s="13"/>
      <c r="C521" s="15"/>
      <c r="D521" s="15"/>
      <c r="E521" s="15"/>
      <c r="F521" s="15"/>
      <c r="G521" s="15"/>
      <c r="H521" s="15"/>
      <c r="I521" s="15"/>
      <c r="J521" s="15"/>
      <c r="K521" s="15"/>
    </row>
    <row r="522" spans="2:11" ht="15">
      <c r="B522" s="21"/>
      <c r="C522" s="15"/>
      <c r="D522" s="15"/>
      <c r="E522" s="15"/>
      <c r="F522" s="15"/>
      <c r="G522" s="15"/>
      <c r="H522" s="15"/>
      <c r="I522" s="15"/>
      <c r="J522" s="15"/>
      <c r="K522" s="15"/>
    </row>
    <row r="523" spans="2:11" ht="15">
      <c r="B523" s="14"/>
      <c r="C523" s="15"/>
      <c r="D523" s="15"/>
      <c r="E523" s="15"/>
      <c r="F523" s="15"/>
      <c r="G523" s="15"/>
      <c r="H523" s="15"/>
      <c r="I523" s="15"/>
      <c r="J523" s="15"/>
      <c r="K523" s="15"/>
    </row>
    <row r="524" spans="2:11" ht="15">
      <c r="B524" s="14"/>
      <c r="C524" s="15"/>
      <c r="D524" s="15"/>
      <c r="E524" s="15"/>
      <c r="F524" s="15"/>
      <c r="G524" s="15"/>
      <c r="H524" s="15"/>
      <c r="I524" s="15"/>
      <c r="J524" s="15"/>
      <c r="K524" s="15"/>
    </row>
    <row r="525" spans="2:11" ht="15">
      <c r="B525" s="9"/>
      <c r="C525" s="15"/>
      <c r="D525" s="15"/>
      <c r="E525" s="15"/>
      <c r="F525" s="15"/>
      <c r="G525" s="15"/>
      <c r="H525" s="15"/>
      <c r="I525" s="15"/>
      <c r="J525" s="15"/>
      <c r="K525" s="15"/>
    </row>
    <row r="526" spans="2:11" ht="15">
      <c r="B526" s="9"/>
      <c r="C526" s="15"/>
      <c r="D526" s="15"/>
      <c r="E526" s="15"/>
      <c r="F526" s="15"/>
      <c r="G526" s="15"/>
      <c r="H526" s="15"/>
      <c r="I526" s="15"/>
      <c r="J526" s="15"/>
      <c r="K526" s="15"/>
    </row>
    <row r="527" spans="2:11" ht="15">
      <c r="B527" s="9"/>
      <c r="C527" s="15"/>
      <c r="D527" s="15"/>
      <c r="E527" s="15"/>
      <c r="F527" s="15"/>
      <c r="G527" s="15"/>
      <c r="H527" s="15"/>
      <c r="I527" s="15"/>
      <c r="J527" s="15"/>
      <c r="K527" s="15"/>
    </row>
    <row r="528" spans="2:11" ht="15">
      <c r="B528" s="9"/>
      <c r="C528" s="15"/>
      <c r="D528" s="15"/>
      <c r="E528" s="15"/>
      <c r="F528" s="15"/>
      <c r="G528" s="15"/>
      <c r="H528" s="15"/>
      <c r="I528" s="15"/>
      <c r="J528" s="15"/>
      <c r="K528" s="15"/>
    </row>
    <row r="529" spans="2:11" ht="15">
      <c r="B529" s="9"/>
      <c r="C529" s="15"/>
      <c r="D529" s="15"/>
      <c r="E529" s="15"/>
      <c r="F529" s="15"/>
      <c r="G529" s="15"/>
      <c r="H529" s="15"/>
      <c r="I529" s="15"/>
      <c r="J529" s="15"/>
      <c r="K529" s="15"/>
    </row>
    <row r="530" spans="2:11" ht="15">
      <c r="B530" s="9"/>
      <c r="C530" s="15"/>
      <c r="D530" s="15"/>
      <c r="E530" s="15"/>
      <c r="F530" s="15"/>
      <c r="G530" s="15"/>
      <c r="H530" s="15"/>
      <c r="I530" s="15"/>
      <c r="J530" s="15"/>
      <c r="K530" s="15"/>
    </row>
    <row r="531" spans="2:11" ht="15">
      <c r="B531" s="9"/>
      <c r="C531" s="15"/>
      <c r="D531" s="15"/>
      <c r="E531" s="15"/>
      <c r="F531" s="15"/>
      <c r="G531" s="15"/>
      <c r="H531" s="15"/>
      <c r="I531" s="15"/>
      <c r="J531" s="15"/>
      <c r="K531" s="15"/>
    </row>
    <row r="532" spans="2:11" ht="15">
      <c r="B532" s="9"/>
      <c r="C532" s="15"/>
      <c r="D532" s="15"/>
      <c r="E532" s="15"/>
      <c r="F532" s="15"/>
      <c r="G532" s="15"/>
      <c r="H532" s="15"/>
      <c r="I532" s="15"/>
      <c r="J532" s="15"/>
      <c r="K532" s="15"/>
    </row>
    <row r="533" spans="2:11" ht="15">
      <c r="B533" s="9"/>
      <c r="C533" s="15"/>
      <c r="D533" s="15"/>
      <c r="E533" s="15"/>
      <c r="F533" s="15"/>
      <c r="G533" s="15"/>
      <c r="H533" s="15"/>
      <c r="I533" s="15"/>
      <c r="J533" s="15"/>
      <c r="K533" s="15"/>
    </row>
    <row r="534" spans="2:11" ht="15">
      <c r="B534" s="9"/>
      <c r="C534" s="15"/>
      <c r="D534" s="15"/>
      <c r="E534" s="15"/>
      <c r="F534" s="15"/>
      <c r="G534" s="15"/>
      <c r="H534" s="15"/>
      <c r="I534" s="15"/>
      <c r="J534" s="15"/>
      <c r="K534" s="15"/>
    </row>
    <row r="537" spans="2:11" ht="18.75">
      <c r="B537" s="492"/>
      <c r="C537" s="492"/>
      <c r="D537" s="492"/>
      <c r="E537" s="492"/>
      <c r="F537" s="492"/>
      <c r="G537" s="492"/>
      <c r="H537" s="492"/>
      <c r="I537" s="492"/>
      <c r="J537" s="492"/>
      <c r="K537"/>
    </row>
    <row r="538" spans="2:11" ht="15">
      <c r="B538" s="10"/>
      <c r="C538" s="15"/>
      <c r="D538" s="15"/>
      <c r="E538" s="15"/>
      <c r="F538" s="15"/>
      <c r="G538" s="15"/>
      <c r="H538" s="15"/>
      <c r="I538" s="15"/>
      <c r="J538" s="15"/>
      <c r="K538" s="15"/>
    </row>
    <row r="539" spans="2:11">
      <c r="B539" s="493"/>
      <c r="C539" s="493"/>
      <c r="D539" s="493"/>
      <c r="E539" s="493"/>
      <c r="F539" s="493"/>
      <c r="G539" s="493"/>
      <c r="H539" s="493"/>
      <c r="I539" s="493"/>
      <c r="J539" s="493"/>
      <c r="K539"/>
    </row>
    <row r="540" spans="2:11">
      <c r="B540" s="493"/>
      <c r="C540" s="493"/>
      <c r="D540" s="493"/>
      <c r="E540" s="493"/>
      <c r="F540" s="493"/>
      <c r="G540" s="493"/>
      <c r="H540" s="493"/>
      <c r="I540" s="493"/>
      <c r="J540" s="493"/>
      <c r="K540"/>
    </row>
    <row r="541" spans="2:11">
      <c r="B541" s="493"/>
      <c r="C541" s="493"/>
      <c r="D541" s="493"/>
      <c r="E541" s="493"/>
      <c r="F541" s="493"/>
      <c r="G541" s="493"/>
      <c r="H541" s="493"/>
      <c r="I541" s="493"/>
      <c r="J541" s="493"/>
      <c r="K541"/>
    </row>
    <row r="542" spans="2:11" ht="15">
      <c r="B542" s="4"/>
      <c r="C542" s="15"/>
      <c r="D542" s="17"/>
      <c r="E542" s="15"/>
      <c r="F542" s="17"/>
      <c r="G542" s="15"/>
      <c r="H542" s="15"/>
      <c r="I542" s="15"/>
      <c r="J542" s="15"/>
      <c r="K542" s="15"/>
    </row>
    <row r="543" spans="2:11" ht="15">
      <c r="B543" s="10"/>
      <c r="C543" s="17"/>
      <c r="D543" s="17"/>
      <c r="E543" s="17"/>
      <c r="F543" s="17"/>
      <c r="G543" s="17"/>
      <c r="H543" s="17"/>
      <c r="I543" s="17"/>
      <c r="J543" s="17"/>
      <c r="K543" s="17"/>
    </row>
    <row r="544" spans="2:11" ht="15">
      <c r="B544" s="9"/>
      <c r="C544" s="17"/>
      <c r="D544" s="17"/>
      <c r="E544" s="20"/>
      <c r="F544" s="20"/>
      <c r="G544" s="20"/>
      <c r="H544" s="20"/>
      <c r="I544" s="20"/>
      <c r="J544" s="20"/>
      <c r="K544" s="20"/>
    </row>
    <row r="545" spans="2:11" ht="15">
      <c r="B545" s="9"/>
      <c r="C545" s="17"/>
      <c r="D545" s="15"/>
      <c r="E545" s="15"/>
      <c r="F545" s="15"/>
      <c r="G545" s="15"/>
      <c r="H545" s="15"/>
      <c r="I545" s="15"/>
      <c r="J545" s="15"/>
      <c r="K545" s="15"/>
    </row>
    <row r="546" spans="2:11" ht="15">
      <c r="B546" s="21"/>
      <c r="C546" s="15"/>
      <c r="D546" s="15"/>
      <c r="E546" s="15"/>
      <c r="F546" s="15"/>
      <c r="G546" s="15"/>
      <c r="H546" s="15"/>
      <c r="I546" s="15"/>
      <c r="J546" s="15"/>
      <c r="K546" s="15"/>
    </row>
    <row r="547" spans="2:11" ht="15">
      <c r="B547" s="22"/>
      <c r="C547" s="15"/>
      <c r="D547" s="15"/>
      <c r="E547" s="15"/>
      <c r="F547" s="15"/>
      <c r="G547" s="15"/>
      <c r="H547" s="15"/>
      <c r="I547" s="15"/>
      <c r="J547" s="15"/>
      <c r="K547" s="15"/>
    </row>
    <row r="548" spans="2:11" ht="15">
      <c r="B548" s="22"/>
      <c r="C548" s="15"/>
      <c r="D548" s="15"/>
      <c r="E548" s="15"/>
      <c r="F548" s="15"/>
      <c r="G548" s="15"/>
      <c r="H548" s="15"/>
      <c r="I548" s="15"/>
      <c r="J548" s="15"/>
      <c r="K548" s="15"/>
    </row>
    <row r="549" spans="2:11" ht="15">
      <c r="B549" s="11"/>
      <c r="C549" s="15"/>
      <c r="D549" s="15"/>
      <c r="E549" s="15"/>
      <c r="F549" s="15"/>
      <c r="G549" s="15"/>
      <c r="H549" s="15"/>
      <c r="I549" s="15"/>
      <c r="J549" s="15"/>
      <c r="K549" s="15"/>
    </row>
    <row r="550" spans="2:11" ht="15">
      <c r="B550" s="11"/>
      <c r="C550" s="15"/>
      <c r="D550" s="15"/>
      <c r="E550" s="15"/>
      <c r="F550" s="15"/>
      <c r="G550" s="15"/>
      <c r="H550" s="15"/>
      <c r="I550" s="15"/>
      <c r="J550" s="15"/>
      <c r="K550" s="15"/>
    </row>
    <row r="551" spans="2:11" ht="15">
      <c r="B551" s="11"/>
      <c r="C551" s="15"/>
      <c r="D551" s="15"/>
      <c r="E551" s="15"/>
      <c r="F551" s="15"/>
      <c r="G551" s="15"/>
      <c r="H551" s="15"/>
      <c r="I551" s="15"/>
      <c r="J551" s="15"/>
      <c r="K551" s="15"/>
    </row>
    <row r="552" spans="2:11" ht="15">
      <c r="B552" s="11"/>
      <c r="C552" s="15"/>
      <c r="D552" s="15"/>
      <c r="E552" s="15"/>
      <c r="F552" s="15"/>
      <c r="G552" s="15"/>
      <c r="H552" s="15"/>
      <c r="I552" s="15"/>
      <c r="J552" s="15"/>
      <c r="K552" s="15"/>
    </row>
    <row r="553" spans="2:11" ht="15">
      <c r="B553" s="11"/>
      <c r="C553" s="15"/>
      <c r="D553" s="15"/>
      <c r="E553" s="15"/>
      <c r="F553" s="15"/>
      <c r="G553" s="15"/>
      <c r="H553" s="15"/>
      <c r="I553" s="15"/>
      <c r="J553" s="15"/>
      <c r="K553" s="15"/>
    </row>
    <row r="554" spans="2:11" ht="15">
      <c r="B554" s="11"/>
      <c r="C554" s="15"/>
      <c r="D554" s="15"/>
      <c r="E554" s="15"/>
      <c r="F554" s="15"/>
      <c r="G554" s="15"/>
      <c r="H554" s="15"/>
      <c r="I554" s="15"/>
      <c r="J554" s="15"/>
      <c r="K554" s="15"/>
    </row>
    <row r="555" spans="2:11" ht="15">
      <c r="B555" s="11"/>
      <c r="C555" s="15"/>
      <c r="D555" s="15"/>
      <c r="E555" s="15"/>
      <c r="F555" s="15"/>
      <c r="G555" s="15"/>
      <c r="H555" s="15"/>
      <c r="I555" s="15"/>
      <c r="J555" s="15"/>
      <c r="K555" s="15"/>
    </row>
    <row r="556" spans="2:11" ht="15">
      <c r="B556" s="12"/>
      <c r="C556" s="15"/>
      <c r="D556" s="15"/>
      <c r="E556" s="15"/>
      <c r="F556" s="15"/>
      <c r="G556" s="15"/>
      <c r="H556" s="15"/>
      <c r="I556" s="15"/>
      <c r="J556" s="15"/>
      <c r="K556" s="15"/>
    </row>
    <row r="557" spans="2:11" ht="15">
      <c r="B557" s="9"/>
      <c r="C557" s="15"/>
      <c r="D557" s="15"/>
      <c r="E557" s="15"/>
      <c r="F557" s="15"/>
      <c r="G557" s="15"/>
      <c r="H557" s="15"/>
      <c r="I557" s="15"/>
      <c r="J557" s="15"/>
      <c r="K557" s="15"/>
    </row>
    <row r="558" spans="2:11" ht="15">
      <c r="B558" s="21"/>
      <c r="C558" s="15"/>
      <c r="D558" s="15"/>
      <c r="E558" s="15"/>
      <c r="F558" s="15"/>
      <c r="G558" s="15"/>
      <c r="H558" s="15"/>
      <c r="I558" s="15"/>
      <c r="J558" s="15"/>
      <c r="K558" s="15"/>
    </row>
    <row r="559" spans="2:11" ht="15">
      <c r="B559" s="11"/>
      <c r="C559" s="15"/>
      <c r="D559" s="15"/>
      <c r="E559" s="15"/>
      <c r="F559" s="15"/>
      <c r="G559" s="15"/>
      <c r="H559" s="15"/>
      <c r="I559" s="15"/>
      <c r="J559" s="15"/>
      <c r="K559" s="15"/>
    </row>
    <row r="560" spans="2:11" ht="15">
      <c r="B560" s="11"/>
      <c r="C560" s="15"/>
      <c r="D560" s="15"/>
      <c r="E560" s="15"/>
      <c r="F560" s="15"/>
      <c r="G560" s="15"/>
      <c r="H560" s="15"/>
      <c r="I560" s="15"/>
      <c r="J560" s="15"/>
      <c r="K560" s="15"/>
    </row>
    <row r="561" spans="2:11" ht="15">
      <c r="B561" s="11"/>
      <c r="C561" s="15"/>
      <c r="D561" s="15"/>
      <c r="E561" s="15"/>
      <c r="F561" s="15"/>
      <c r="G561" s="15"/>
      <c r="H561" s="15"/>
      <c r="I561" s="15"/>
      <c r="J561" s="15"/>
      <c r="K561" s="15"/>
    </row>
    <row r="562" spans="2:11" ht="15">
      <c r="B562" s="11"/>
      <c r="C562" s="15"/>
      <c r="D562" s="15"/>
      <c r="E562" s="15"/>
      <c r="F562" s="15"/>
      <c r="G562" s="15"/>
      <c r="H562" s="15"/>
      <c r="I562" s="15"/>
      <c r="J562" s="15"/>
      <c r="K562" s="15"/>
    </row>
    <row r="563" spans="2:11" ht="15">
      <c r="B563" s="11"/>
      <c r="C563" s="15"/>
      <c r="D563" s="15"/>
      <c r="E563" s="15"/>
      <c r="F563" s="15"/>
      <c r="G563" s="15"/>
      <c r="H563" s="15"/>
      <c r="I563" s="15"/>
      <c r="J563" s="15"/>
      <c r="K563" s="15"/>
    </row>
    <row r="564" spans="2:11" ht="15">
      <c r="B564" s="11"/>
      <c r="C564" s="15"/>
      <c r="D564" s="15"/>
      <c r="E564" s="15"/>
      <c r="F564" s="15"/>
      <c r="G564" s="15"/>
      <c r="H564" s="15"/>
      <c r="I564" s="15"/>
      <c r="J564" s="15"/>
      <c r="K564" s="15"/>
    </row>
    <row r="565" spans="2:11" ht="15">
      <c r="B565" s="11"/>
      <c r="C565" s="15"/>
      <c r="D565" s="15"/>
      <c r="E565" s="15"/>
      <c r="F565" s="15"/>
      <c r="G565" s="15"/>
      <c r="H565" s="15"/>
      <c r="I565" s="15"/>
      <c r="J565" s="15"/>
      <c r="K565" s="15"/>
    </row>
    <row r="566" spans="2:11" ht="15">
      <c r="B566" s="12"/>
      <c r="C566" s="15"/>
      <c r="D566" s="15"/>
      <c r="E566" s="15"/>
      <c r="F566" s="15"/>
      <c r="G566" s="15"/>
      <c r="H566" s="15"/>
      <c r="I566" s="15"/>
      <c r="J566" s="15"/>
      <c r="K566" s="15"/>
    </row>
    <row r="567" spans="2:11" ht="15">
      <c r="B567" s="12"/>
      <c r="C567" s="15"/>
      <c r="D567" s="15"/>
      <c r="E567" s="15"/>
      <c r="F567" s="15"/>
      <c r="G567" s="15"/>
      <c r="H567" s="15"/>
      <c r="I567" s="15"/>
      <c r="J567" s="15"/>
      <c r="K567" s="15"/>
    </row>
    <row r="568" spans="2:11" ht="15">
      <c r="B568" s="13"/>
      <c r="C568" s="15"/>
      <c r="D568" s="15"/>
      <c r="E568" s="15"/>
      <c r="F568" s="15"/>
      <c r="G568" s="15"/>
      <c r="H568" s="15"/>
      <c r="I568" s="15"/>
      <c r="J568" s="15"/>
      <c r="K568" s="15"/>
    </row>
    <row r="569" spans="2:11" ht="15">
      <c r="B569" s="13"/>
      <c r="C569" s="15"/>
      <c r="D569" s="15"/>
      <c r="E569" s="15"/>
      <c r="F569" s="15"/>
      <c r="G569" s="15"/>
      <c r="H569" s="15"/>
      <c r="I569" s="15"/>
      <c r="J569" s="15"/>
      <c r="K569" s="15"/>
    </row>
    <row r="570" spans="2:11" ht="15">
      <c r="B570" s="21"/>
      <c r="C570" s="15"/>
      <c r="D570" s="15"/>
      <c r="E570" s="15"/>
      <c r="F570" s="15"/>
      <c r="G570" s="15"/>
      <c r="H570" s="15"/>
      <c r="I570" s="15"/>
      <c r="J570" s="15"/>
      <c r="K570" s="15"/>
    </row>
    <row r="571" spans="2:11" ht="15">
      <c r="B571" s="14"/>
      <c r="C571" s="15"/>
      <c r="D571" s="15"/>
      <c r="E571" s="15"/>
      <c r="F571" s="15"/>
      <c r="G571" s="15"/>
      <c r="H571" s="15"/>
      <c r="I571" s="15"/>
      <c r="J571" s="15"/>
      <c r="K571" s="15"/>
    </row>
    <row r="572" spans="2:11" ht="15">
      <c r="B572" s="14"/>
      <c r="C572" s="15"/>
      <c r="D572" s="15"/>
      <c r="E572" s="15"/>
      <c r="F572" s="15"/>
      <c r="G572" s="15"/>
      <c r="H572" s="15"/>
      <c r="I572" s="15"/>
      <c r="J572" s="15"/>
      <c r="K572" s="15"/>
    </row>
    <row r="573" spans="2:11" ht="15">
      <c r="B573" s="9"/>
      <c r="C573" s="15"/>
      <c r="D573" s="15"/>
      <c r="E573" s="15"/>
      <c r="F573" s="15"/>
      <c r="G573" s="15"/>
      <c r="H573" s="15"/>
      <c r="I573" s="15"/>
      <c r="J573" s="15"/>
      <c r="K573" s="15"/>
    </row>
    <row r="574" spans="2:11" ht="15">
      <c r="B574" s="9"/>
      <c r="C574" s="15"/>
      <c r="D574" s="15"/>
      <c r="E574" s="15"/>
      <c r="F574" s="15"/>
      <c r="G574" s="15"/>
      <c r="H574" s="15"/>
      <c r="I574" s="15"/>
      <c r="J574" s="15"/>
      <c r="K574" s="15"/>
    </row>
    <row r="575" spans="2:11" ht="15">
      <c r="B575" s="9"/>
      <c r="C575" s="15"/>
      <c r="D575" s="15"/>
      <c r="E575" s="15"/>
      <c r="F575" s="15"/>
      <c r="G575" s="15"/>
      <c r="H575" s="15"/>
      <c r="I575" s="15"/>
      <c r="J575" s="15"/>
      <c r="K575" s="15"/>
    </row>
    <row r="576" spans="2:11" ht="15">
      <c r="B576" s="9"/>
      <c r="C576" s="15"/>
      <c r="D576" s="15"/>
      <c r="E576" s="15"/>
      <c r="F576" s="15"/>
      <c r="G576" s="15"/>
      <c r="H576" s="15"/>
      <c r="I576" s="15"/>
      <c r="J576" s="15"/>
      <c r="K576" s="15"/>
    </row>
    <row r="577" spans="2:11" ht="15">
      <c r="B577" s="9"/>
      <c r="C577" s="15"/>
      <c r="D577" s="15"/>
      <c r="E577" s="15"/>
      <c r="F577" s="15"/>
      <c r="G577" s="15"/>
      <c r="H577" s="15"/>
      <c r="I577" s="15"/>
      <c r="J577" s="15"/>
      <c r="K577" s="15"/>
    </row>
    <row r="578" spans="2:11" ht="15">
      <c r="B578" s="9"/>
      <c r="C578" s="15"/>
      <c r="D578" s="15"/>
      <c r="E578" s="15"/>
      <c r="F578" s="15"/>
      <c r="G578" s="15"/>
      <c r="H578" s="15"/>
      <c r="I578" s="15"/>
      <c r="J578" s="15"/>
      <c r="K578" s="15"/>
    </row>
    <row r="579" spans="2:11" ht="15">
      <c r="B579" s="9"/>
      <c r="C579" s="15"/>
      <c r="D579" s="15"/>
      <c r="E579" s="15"/>
      <c r="F579" s="15"/>
      <c r="G579" s="15"/>
      <c r="H579" s="15"/>
      <c r="I579" s="15"/>
      <c r="J579" s="15"/>
      <c r="K579" s="15"/>
    </row>
    <row r="580" spans="2:11" ht="15">
      <c r="B580" s="9"/>
      <c r="C580" s="15"/>
      <c r="D580" s="15"/>
      <c r="E580" s="15"/>
      <c r="F580" s="15"/>
      <c r="G580" s="15"/>
      <c r="H580" s="15"/>
      <c r="I580" s="15"/>
      <c r="J580" s="15"/>
      <c r="K580" s="15"/>
    </row>
    <row r="581" spans="2:11" ht="15">
      <c r="B581" s="9"/>
      <c r="C581" s="15"/>
      <c r="D581" s="15"/>
      <c r="E581" s="15"/>
      <c r="F581" s="15"/>
      <c r="G581" s="15"/>
      <c r="H581" s="15"/>
      <c r="I581" s="15"/>
      <c r="J581" s="15"/>
      <c r="K581" s="15"/>
    </row>
    <row r="582" spans="2:11" ht="15">
      <c r="B582" s="9"/>
      <c r="C582" s="15"/>
      <c r="D582" s="15"/>
      <c r="E582" s="15"/>
      <c r="F582" s="15"/>
      <c r="G582" s="15"/>
      <c r="H582" s="15"/>
      <c r="I582" s="15"/>
      <c r="J582" s="15"/>
      <c r="K582" s="15"/>
    </row>
    <row r="583" spans="2:11" ht="15">
      <c r="B583" s="9"/>
      <c r="C583" s="15"/>
      <c r="D583" s="15"/>
      <c r="E583" s="15"/>
      <c r="F583" s="15"/>
      <c r="G583" s="15"/>
      <c r="H583" s="15"/>
      <c r="I583" s="15"/>
      <c r="J583" s="15"/>
      <c r="K583" s="15"/>
    </row>
    <row r="584" spans="2:11" ht="15">
      <c r="B584" s="9"/>
      <c r="C584" s="15"/>
      <c r="D584" s="15"/>
      <c r="E584" s="15"/>
      <c r="F584" s="15"/>
      <c r="G584" s="15"/>
      <c r="H584" s="15"/>
      <c r="I584" s="15"/>
      <c r="J584" s="15"/>
      <c r="K584" s="15"/>
    </row>
    <row r="586" spans="2:11" ht="18.75">
      <c r="B586" s="492"/>
      <c r="C586" s="492"/>
      <c r="D586" s="492"/>
      <c r="E586" s="492"/>
      <c r="F586" s="492"/>
      <c r="G586" s="492"/>
      <c r="H586" s="492"/>
      <c r="I586" s="492"/>
      <c r="J586" s="492"/>
      <c r="K586"/>
    </row>
    <row r="587" spans="2:11" ht="15">
      <c r="B587" s="10"/>
      <c r="C587" s="15"/>
      <c r="D587" s="15"/>
      <c r="E587" s="15"/>
      <c r="F587" s="15"/>
      <c r="G587" s="15"/>
      <c r="H587" s="15"/>
      <c r="I587" s="15"/>
      <c r="J587" s="15"/>
      <c r="K587" s="15"/>
    </row>
    <row r="588" spans="2:11">
      <c r="B588" s="493"/>
      <c r="C588" s="493"/>
      <c r="D588" s="493"/>
      <c r="E588" s="493"/>
      <c r="F588" s="493"/>
      <c r="G588" s="493"/>
      <c r="H588" s="493"/>
      <c r="I588" s="493"/>
      <c r="J588" s="493"/>
      <c r="K588"/>
    </row>
    <row r="589" spans="2:11">
      <c r="B589" s="493"/>
      <c r="C589" s="493"/>
      <c r="D589" s="493"/>
      <c r="E589" s="493"/>
      <c r="F589" s="493"/>
      <c r="G589" s="493"/>
      <c r="H589" s="493"/>
      <c r="I589" s="493"/>
      <c r="J589" s="493"/>
      <c r="K589"/>
    </row>
    <row r="590" spans="2:11" ht="15">
      <c r="B590" s="19"/>
      <c r="C590" s="16"/>
      <c r="D590" s="16"/>
      <c r="E590" s="16"/>
      <c r="F590" s="16"/>
      <c r="G590" s="16"/>
      <c r="H590" s="15"/>
      <c r="I590" s="15"/>
      <c r="J590" s="15"/>
      <c r="K590" s="15"/>
    </row>
    <row r="591" spans="2:11" ht="15">
      <c r="B591" s="4"/>
      <c r="C591" s="15"/>
      <c r="D591" s="17"/>
      <c r="E591" s="15"/>
      <c r="F591" s="17"/>
      <c r="G591" s="15"/>
      <c r="H591" s="15"/>
      <c r="I591" s="15"/>
      <c r="J591" s="15"/>
      <c r="K591" s="15"/>
    </row>
    <row r="592" spans="2:11" ht="15">
      <c r="B592" s="10"/>
      <c r="C592" s="17"/>
      <c r="D592" s="17"/>
      <c r="E592" s="17"/>
      <c r="F592" s="17"/>
      <c r="G592" s="17"/>
      <c r="H592" s="17"/>
      <c r="I592" s="17"/>
      <c r="J592" s="17"/>
      <c r="K592" s="17"/>
    </row>
    <row r="593" spans="2:11" ht="15">
      <c r="B593" s="9"/>
      <c r="C593" s="17"/>
      <c r="D593" s="17"/>
      <c r="E593" s="20"/>
      <c r="F593" s="20"/>
      <c r="G593" s="20"/>
      <c r="H593" s="20"/>
      <c r="I593" s="20"/>
      <c r="J593" s="20"/>
      <c r="K593" s="20"/>
    </row>
    <row r="594" spans="2:11" ht="15">
      <c r="B594" s="9"/>
      <c r="C594" s="17"/>
      <c r="D594" s="15"/>
      <c r="E594" s="15"/>
      <c r="F594" s="15"/>
      <c r="G594" s="15"/>
      <c r="H594" s="15"/>
      <c r="I594" s="15"/>
      <c r="J594" s="15"/>
      <c r="K594" s="15"/>
    </row>
    <row r="595" spans="2:11" ht="15">
      <c r="B595" s="21"/>
      <c r="C595" s="15"/>
      <c r="D595" s="15"/>
      <c r="E595" s="15"/>
      <c r="F595" s="15"/>
      <c r="G595" s="15"/>
      <c r="H595" s="15"/>
      <c r="I595" s="15"/>
      <c r="J595" s="15"/>
      <c r="K595" s="15"/>
    </row>
    <row r="596" spans="2:11" ht="15">
      <c r="B596" s="22"/>
      <c r="C596" s="15"/>
      <c r="D596" s="15"/>
      <c r="E596" s="15"/>
      <c r="F596" s="15"/>
      <c r="G596" s="15"/>
      <c r="H596" s="15"/>
      <c r="I596" s="15"/>
      <c r="J596" s="15"/>
      <c r="K596" s="15"/>
    </row>
    <row r="597" spans="2:11" ht="15">
      <c r="B597" s="11"/>
      <c r="C597" s="15"/>
      <c r="D597" s="15"/>
      <c r="E597" s="15"/>
      <c r="F597" s="15"/>
      <c r="G597" s="15"/>
      <c r="H597" s="15"/>
      <c r="I597" s="15"/>
      <c r="J597" s="15"/>
      <c r="K597" s="15"/>
    </row>
    <row r="598" spans="2:11" ht="15">
      <c r="B598" s="11"/>
      <c r="C598" s="15"/>
      <c r="D598" s="15"/>
      <c r="E598" s="15"/>
      <c r="F598" s="15"/>
      <c r="G598" s="15"/>
      <c r="H598" s="15"/>
      <c r="I598" s="15"/>
      <c r="J598" s="15"/>
      <c r="K598" s="15"/>
    </row>
    <row r="599" spans="2:11" ht="15">
      <c r="B599" s="12"/>
      <c r="C599" s="15"/>
      <c r="D599" s="15"/>
      <c r="E599" s="15"/>
      <c r="F599" s="15"/>
      <c r="G599" s="15"/>
      <c r="H599" s="15"/>
      <c r="I599" s="15"/>
      <c r="J599" s="15"/>
      <c r="K599" s="15"/>
    </row>
    <row r="600" spans="2:11" ht="15">
      <c r="B600" s="9"/>
      <c r="C600" s="15"/>
      <c r="D600" s="15"/>
      <c r="E600" s="15"/>
      <c r="F600" s="15"/>
      <c r="G600" s="15"/>
      <c r="H600" s="15"/>
      <c r="I600" s="15"/>
      <c r="J600" s="15"/>
      <c r="K600" s="15"/>
    </row>
    <row r="601" spans="2:11" ht="15">
      <c r="B601" s="21"/>
      <c r="C601" s="15"/>
      <c r="D601" s="15"/>
      <c r="E601" s="15"/>
      <c r="F601" s="15"/>
      <c r="G601" s="15"/>
      <c r="H601" s="15"/>
      <c r="I601" s="15"/>
      <c r="J601" s="15"/>
      <c r="K601" s="15"/>
    </row>
    <row r="602" spans="2:11" ht="15">
      <c r="B602" s="11"/>
      <c r="C602" s="15"/>
      <c r="D602" s="15"/>
      <c r="E602" s="15"/>
      <c r="F602" s="15"/>
      <c r="G602" s="15"/>
      <c r="H602" s="15"/>
      <c r="I602" s="15"/>
      <c r="J602" s="15"/>
      <c r="K602" s="15"/>
    </row>
    <row r="603" spans="2:11" ht="15">
      <c r="B603" s="12"/>
      <c r="C603" s="15"/>
      <c r="D603" s="15"/>
      <c r="E603" s="15"/>
      <c r="F603" s="15"/>
      <c r="G603" s="15"/>
      <c r="H603" s="15"/>
      <c r="I603" s="15"/>
      <c r="J603" s="15"/>
      <c r="K603" s="15"/>
    </row>
    <row r="604" spans="2:11" ht="15">
      <c r="B604" s="12"/>
      <c r="C604" s="15"/>
      <c r="D604" s="15"/>
      <c r="E604" s="15"/>
      <c r="F604" s="15"/>
      <c r="G604" s="15"/>
      <c r="H604" s="15"/>
      <c r="I604" s="15"/>
      <c r="J604" s="15"/>
      <c r="K604" s="15"/>
    </row>
    <row r="605" spans="2:11" ht="15">
      <c r="B605" s="13"/>
      <c r="C605" s="15"/>
      <c r="D605" s="15"/>
      <c r="E605" s="15"/>
      <c r="F605" s="15"/>
      <c r="G605" s="15"/>
      <c r="H605" s="15"/>
      <c r="I605" s="15"/>
      <c r="J605" s="15"/>
      <c r="K605" s="15"/>
    </row>
    <row r="606" spans="2:11" ht="15">
      <c r="B606" s="13"/>
      <c r="C606" s="15"/>
      <c r="D606" s="15"/>
      <c r="E606" s="15"/>
      <c r="F606" s="15"/>
      <c r="G606" s="15"/>
      <c r="H606" s="15"/>
      <c r="I606" s="15"/>
      <c r="J606" s="15"/>
      <c r="K606" s="15"/>
    </row>
    <row r="607" spans="2:11" ht="15">
      <c r="B607" s="21"/>
      <c r="C607" s="15"/>
      <c r="D607" s="15"/>
      <c r="E607" s="15"/>
      <c r="F607" s="15"/>
      <c r="G607" s="15"/>
      <c r="H607" s="15"/>
      <c r="I607" s="15"/>
      <c r="J607" s="15"/>
      <c r="K607" s="15"/>
    </row>
    <row r="608" spans="2:11" ht="15">
      <c r="B608" s="14"/>
      <c r="C608" s="15"/>
      <c r="D608" s="15"/>
      <c r="E608" s="15"/>
      <c r="F608" s="15"/>
      <c r="G608" s="15"/>
      <c r="H608" s="15"/>
      <c r="I608" s="15"/>
      <c r="J608" s="15"/>
      <c r="K608" s="15"/>
    </row>
    <row r="609" spans="2:11" ht="15">
      <c r="B609" s="14"/>
      <c r="C609" s="15"/>
      <c r="D609" s="15"/>
      <c r="E609" s="15"/>
      <c r="F609" s="15"/>
      <c r="G609" s="15"/>
      <c r="H609" s="15"/>
      <c r="I609" s="15"/>
      <c r="J609" s="15"/>
      <c r="K609" s="15"/>
    </row>
    <row r="610" spans="2:11" ht="15">
      <c r="B610" s="9"/>
      <c r="C610" s="15"/>
      <c r="D610" s="15"/>
      <c r="E610" s="15"/>
      <c r="F610" s="15"/>
      <c r="G610" s="15"/>
      <c r="H610" s="15"/>
      <c r="I610" s="15"/>
      <c r="J610" s="15"/>
      <c r="K610" s="15"/>
    </row>
    <row r="611" spans="2:11" ht="15">
      <c r="B611" s="9"/>
      <c r="C611" s="15"/>
      <c r="D611" s="15"/>
      <c r="E611" s="15"/>
      <c r="F611" s="15"/>
      <c r="G611" s="15"/>
      <c r="H611" s="15"/>
      <c r="I611" s="15"/>
      <c r="J611" s="15"/>
      <c r="K611" s="15"/>
    </row>
    <row r="612" spans="2:11" ht="15">
      <c r="B612" s="9"/>
      <c r="C612" s="15"/>
      <c r="D612" s="15"/>
      <c r="E612" s="15"/>
      <c r="F612" s="15"/>
      <c r="G612" s="15"/>
      <c r="H612" s="15"/>
      <c r="I612" s="15"/>
      <c r="J612" s="15"/>
      <c r="K612" s="15"/>
    </row>
    <row r="613" spans="2:11" ht="15">
      <c r="B613" s="9"/>
      <c r="C613" s="15"/>
      <c r="D613" s="15"/>
      <c r="E613" s="15"/>
      <c r="F613" s="15"/>
      <c r="G613" s="15"/>
      <c r="H613" s="15"/>
      <c r="I613" s="15"/>
      <c r="J613" s="15"/>
      <c r="K613" s="15"/>
    </row>
    <row r="614" spans="2:11" ht="15">
      <c r="B614" s="9"/>
      <c r="C614" s="15"/>
      <c r="D614" s="15"/>
      <c r="E614" s="15"/>
      <c r="F614" s="15"/>
      <c r="G614" s="15"/>
      <c r="H614" s="15"/>
      <c r="I614" s="15"/>
      <c r="J614" s="15"/>
      <c r="K614" s="15"/>
    </row>
    <row r="615" spans="2:11" ht="15">
      <c r="B615" s="9"/>
      <c r="C615" s="15"/>
      <c r="D615" s="15"/>
      <c r="E615" s="15"/>
      <c r="F615" s="15"/>
      <c r="G615" s="15"/>
      <c r="H615" s="15"/>
      <c r="I615" s="15"/>
      <c r="J615" s="15"/>
      <c r="K615" s="15"/>
    </row>
    <row r="616" spans="2:11" ht="15">
      <c r="B616" s="9"/>
      <c r="C616" s="15"/>
      <c r="D616" s="15"/>
      <c r="E616" s="15"/>
      <c r="F616" s="15"/>
      <c r="G616" s="15"/>
      <c r="H616" s="15"/>
      <c r="I616" s="15"/>
      <c r="J616" s="15"/>
      <c r="K616" s="15"/>
    </row>
    <row r="617" spans="2:11" ht="15">
      <c r="B617" s="9"/>
      <c r="C617" s="15"/>
      <c r="D617" s="15"/>
      <c r="E617" s="15"/>
      <c r="F617" s="15"/>
      <c r="G617" s="15"/>
      <c r="H617" s="15"/>
      <c r="I617" s="15"/>
      <c r="J617" s="15"/>
      <c r="K617" s="15"/>
    </row>
    <row r="618" spans="2:11" ht="15">
      <c r="B618" s="9"/>
      <c r="C618" s="15"/>
      <c r="D618" s="15"/>
      <c r="E618" s="15"/>
      <c r="F618" s="15"/>
      <c r="G618" s="15"/>
      <c r="H618" s="15"/>
      <c r="I618" s="15"/>
      <c r="J618" s="15"/>
      <c r="K618" s="15"/>
    </row>
    <row r="619" spans="2:11" ht="15">
      <c r="B619" s="9"/>
      <c r="C619" s="15"/>
      <c r="D619" s="15"/>
      <c r="E619" s="15"/>
      <c r="F619" s="15"/>
      <c r="G619" s="15"/>
      <c r="H619" s="15"/>
      <c r="I619" s="15"/>
      <c r="J619" s="15"/>
      <c r="K619" s="15"/>
    </row>
    <row r="620" spans="2:11" ht="15">
      <c r="B620" s="9"/>
      <c r="C620" s="15"/>
      <c r="D620" s="15"/>
      <c r="E620" s="15"/>
      <c r="F620" s="15"/>
      <c r="G620" s="15"/>
      <c r="H620" s="15"/>
      <c r="I620" s="15"/>
      <c r="J620" s="15"/>
      <c r="K620" s="15"/>
    </row>
    <row r="623" spans="2:11" ht="18.75">
      <c r="B623" s="492"/>
      <c r="C623" s="492"/>
      <c r="D623" s="492"/>
      <c r="E623" s="492"/>
      <c r="F623" s="492"/>
      <c r="G623" s="492"/>
      <c r="H623" s="492"/>
      <c r="I623" s="492"/>
      <c r="J623" s="492"/>
      <c r="K623"/>
    </row>
    <row r="624" spans="2:11" ht="15">
      <c r="B624" s="10"/>
      <c r="C624" s="15"/>
      <c r="D624" s="15"/>
      <c r="E624" s="15"/>
      <c r="F624" s="15"/>
      <c r="G624" s="15"/>
      <c r="H624" s="15"/>
      <c r="I624" s="15"/>
      <c r="J624" s="15"/>
      <c r="K624" s="15"/>
    </row>
    <row r="625" spans="2:11">
      <c r="B625" s="493"/>
      <c r="C625" s="493"/>
      <c r="D625" s="493"/>
      <c r="E625" s="493"/>
      <c r="F625" s="493"/>
      <c r="G625" s="493"/>
      <c r="H625" s="493"/>
      <c r="I625" s="493"/>
      <c r="J625" s="493"/>
      <c r="K625"/>
    </row>
    <row r="626" spans="2:11">
      <c r="B626" s="493"/>
      <c r="C626" s="493"/>
      <c r="D626" s="493"/>
      <c r="E626" s="493"/>
      <c r="F626" s="493"/>
      <c r="G626" s="493"/>
      <c r="H626" s="493"/>
      <c r="I626" s="493"/>
      <c r="J626" s="493"/>
      <c r="K626"/>
    </row>
    <row r="627" spans="2:11" ht="15">
      <c r="B627" s="19"/>
      <c r="C627" s="16"/>
      <c r="D627" s="16"/>
      <c r="E627" s="16"/>
      <c r="F627" s="16"/>
      <c r="G627" s="16"/>
      <c r="H627" s="15"/>
      <c r="I627" s="15"/>
      <c r="J627" s="15"/>
      <c r="K627" s="15"/>
    </row>
    <row r="628" spans="2:11" ht="15">
      <c r="B628" s="4"/>
      <c r="C628" s="15"/>
      <c r="D628" s="17"/>
      <c r="E628" s="15"/>
      <c r="F628" s="17"/>
      <c r="G628" s="15"/>
      <c r="H628" s="15"/>
      <c r="I628" s="15"/>
      <c r="J628" s="15"/>
      <c r="K628" s="15"/>
    </row>
    <row r="629" spans="2:11" ht="15">
      <c r="B629" s="10"/>
      <c r="C629" s="17"/>
      <c r="D629" s="17"/>
      <c r="E629" s="17"/>
      <c r="F629" s="17"/>
      <c r="G629" s="17"/>
      <c r="H629" s="17"/>
      <c r="I629" s="17"/>
      <c r="J629" s="17"/>
      <c r="K629" s="17"/>
    </row>
    <row r="630" spans="2:11" ht="15">
      <c r="B630" s="9"/>
      <c r="C630" s="17"/>
      <c r="D630" s="17"/>
      <c r="E630" s="20"/>
      <c r="F630" s="20"/>
      <c r="G630" s="20"/>
      <c r="H630" s="20"/>
      <c r="I630" s="20"/>
      <c r="J630" s="20"/>
      <c r="K630" s="20"/>
    </row>
    <row r="631" spans="2:11" ht="15">
      <c r="B631" s="9"/>
      <c r="C631" s="17"/>
      <c r="D631" s="15"/>
      <c r="E631" s="15"/>
      <c r="F631" s="15"/>
      <c r="G631" s="15"/>
      <c r="H631" s="15"/>
      <c r="I631" s="15"/>
      <c r="J631" s="15"/>
      <c r="K631" s="15"/>
    </row>
    <row r="632" spans="2:11" ht="15">
      <c r="B632" s="21"/>
      <c r="C632" s="15"/>
      <c r="D632" s="15"/>
      <c r="E632" s="15"/>
      <c r="F632" s="15"/>
      <c r="G632" s="15"/>
      <c r="H632" s="15"/>
      <c r="I632" s="15"/>
      <c r="J632" s="15"/>
      <c r="K632" s="15"/>
    </row>
    <row r="633" spans="2:11" ht="15">
      <c r="B633" s="11"/>
      <c r="C633" s="15"/>
      <c r="D633" s="15"/>
      <c r="E633" s="15"/>
      <c r="F633" s="15"/>
      <c r="G633" s="15"/>
      <c r="H633" s="15"/>
      <c r="I633" s="15"/>
      <c r="J633" s="15"/>
      <c r="K633" s="15"/>
    </row>
    <row r="634" spans="2:11" ht="15">
      <c r="B634" s="11"/>
      <c r="C634" s="15"/>
      <c r="D634" s="15"/>
      <c r="E634" s="15"/>
      <c r="F634" s="15"/>
      <c r="G634" s="15"/>
      <c r="H634" s="15"/>
      <c r="I634" s="15"/>
      <c r="J634" s="15"/>
      <c r="K634" s="15"/>
    </row>
    <row r="635" spans="2:11" ht="15">
      <c r="B635" s="11"/>
      <c r="C635" s="15"/>
      <c r="D635" s="15"/>
      <c r="E635" s="15"/>
      <c r="F635" s="15"/>
      <c r="G635" s="15"/>
      <c r="H635" s="15"/>
      <c r="I635" s="15"/>
      <c r="J635" s="15"/>
      <c r="K635" s="15"/>
    </row>
    <row r="636" spans="2:11" ht="15">
      <c r="B636" s="12"/>
      <c r="C636" s="15"/>
      <c r="D636" s="15"/>
      <c r="E636" s="15"/>
      <c r="F636" s="15"/>
      <c r="G636" s="15"/>
      <c r="H636" s="15"/>
      <c r="I636" s="15"/>
      <c r="J636" s="15"/>
      <c r="K636" s="15"/>
    </row>
    <row r="637" spans="2:11" ht="15">
      <c r="B637" s="9"/>
      <c r="C637" s="15"/>
      <c r="D637" s="15"/>
      <c r="E637" s="15"/>
      <c r="F637" s="15"/>
      <c r="G637" s="15"/>
      <c r="H637" s="15"/>
      <c r="I637" s="15"/>
      <c r="J637" s="15"/>
      <c r="K637" s="15"/>
    </row>
    <row r="638" spans="2:11" ht="15">
      <c r="B638" s="21"/>
      <c r="C638" s="15"/>
      <c r="D638" s="15"/>
      <c r="E638" s="15"/>
      <c r="F638" s="15"/>
      <c r="G638" s="15"/>
      <c r="H638" s="15"/>
      <c r="I638" s="15"/>
      <c r="J638" s="15"/>
      <c r="K638" s="15"/>
    </row>
    <row r="639" spans="2:11" ht="15">
      <c r="B639" s="11"/>
      <c r="C639" s="15"/>
      <c r="D639" s="15"/>
      <c r="E639" s="15"/>
      <c r="F639" s="15"/>
      <c r="G639" s="15"/>
      <c r="H639" s="15"/>
      <c r="I639" s="15"/>
      <c r="J639" s="15"/>
      <c r="K639" s="15"/>
    </row>
    <row r="640" spans="2:11" ht="15">
      <c r="B640" s="11"/>
      <c r="C640" s="15"/>
      <c r="D640" s="15"/>
      <c r="E640" s="15"/>
      <c r="F640" s="15"/>
      <c r="G640" s="15"/>
      <c r="H640" s="15"/>
      <c r="I640" s="15"/>
      <c r="J640" s="15"/>
      <c r="K640" s="15"/>
    </row>
    <row r="641" spans="2:11" ht="15">
      <c r="B641" s="12"/>
      <c r="C641" s="15"/>
      <c r="D641" s="15"/>
      <c r="E641" s="15"/>
      <c r="F641" s="15"/>
      <c r="G641" s="15"/>
      <c r="H641" s="15"/>
      <c r="I641" s="15"/>
      <c r="J641" s="15"/>
      <c r="K641" s="15"/>
    </row>
    <row r="642" spans="2:11" ht="15">
      <c r="B642" s="12"/>
      <c r="C642" s="15"/>
      <c r="D642" s="15"/>
      <c r="E642" s="15"/>
      <c r="F642" s="15"/>
      <c r="G642" s="15"/>
      <c r="H642" s="15"/>
      <c r="I642" s="15"/>
      <c r="J642" s="15"/>
      <c r="K642" s="15"/>
    </row>
    <row r="643" spans="2:11" ht="15">
      <c r="B643" s="13"/>
      <c r="C643" s="15"/>
      <c r="D643" s="15"/>
      <c r="E643" s="15"/>
      <c r="F643" s="15"/>
      <c r="G643" s="15"/>
      <c r="H643" s="15"/>
      <c r="I643" s="15"/>
      <c r="J643" s="15"/>
      <c r="K643" s="15"/>
    </row>
    <row r="644" spans="2:11" ht="15">
      <c r="B644" s="13"/>
      <c r="C644" s="15"/>
      <c r="D644" s="15"/>
      <c r="E644" s="15"/>
      <c r="F644" s="15"/>
      <c r="G644" s="15"/>
      <c r="H644" s="15"/>
      <c r="I644" s="15"/>
      <c r="J644" s="15"/>
      <c r="K644" s="15"/>
    </row>
    <row r="645" spans="2:11" ht="15">
      <c r="B645" s="21"/>
      <c r="C645" s="15"/>
      <c r="D645" s="15"/>
      <c r="E645" s="15"/>
      <c r="F645" s="15"/>
      <c r="G645" s="15"/>
      <c r="H645" s="15"/>
      <c r="I645" s="15"/>
      <c r="J645" s="15"/>
      <c r="K645" s="15"/>
    </row>
    <row r="646" spans="2:11" ht="15">
      <c r="B646" s="14"/>
      <c r="C646" s="15"/>
      <c r="D646" s="15"/>
      <c r="E646" s="15"/>
      <c r="F646" s="15"/>
      <c r="G646" s="15"/>
      <c r="H646" s="15"/>
      <c r="I646" s="15"/>
      <c r="J646" s="15"/>
      <c r="K646" s="15"/>
    </row>
    <row r="647" spans="2:11" ht="15">
      <c r="B647" s="14"/>
      <c r="C647" s="15"/>
      <c r="D647" s="15"/>
      <c r="E647" s="15"/>
      <c r="F647" s="15"/>
      <c r="G647" s="15"/>
      <c r="H647" s="15"/>
      <c r="I647" s="15"/>
      <c r="J647" s="15"/>
      <c r="K647" s="15"/>
    </row>
    <row r="648" spans="2:11" ht="15">
      <c r="B648" s="9"/>
      <c r="C648" s="15"/>
      <c r="D648" s="15"/>
      <c r="E648" s="15"/>
      <c r="F648" s="15"/>
      <c r="G648" s="15"/>
      <c r="H648" s="15"/>
      <c r="I648" s="15"/>
      <c r="J648" s="15"/>
      <c r="K648" s="15"/>
    </row>
    <row r="649" spans="2:11" ht="15">
      <c r="B649" s="9"/>
      <c r="C649" s="15"/>
      <c r="D649" s="15"/>
      <c r="E649" s="15"/>
      <c r="F649" s="15"/>
      <c r="G649" s="15"/>
      <c r="H649" s="15"/>
      <c r="I649" s="15"/>
      <c r="J649" s="15"/>
      <c r="K649" s="15"/>
    </row>
    <row r="650" spans="2:11" ht="15">
      <c r="B650" s="9"/>
      <c r="C650" s="15"/>
      <c r="D650" s="15"/>
      <c r="E650" s="15"/>
      <c r="F650" s="15"/>
      <c r="G650" s="15"/>
      <c r="H650" s="15"/>
      <c r="I650" s="15"/>
      <c r="J650" s="15"/>
      <c r="K650" s="15"/>
    </row>
    <row r="651" spans="2:11" ht="15">
      <c r="B651" s="9"/>
      <c r="C651" s="15"/>
      <c r="D651" s="15"/>
      <c r="E651" s="15"/>
      <c r="F651" s="15"/>
      <c r="G651" s="15"/>
      <c r="H651" s="15"/>
      <c r="I651" s="15"/>
      <c r="J651" s="15"/>
      <c r="K651" s="15"/>
    </row>
    <row r="652" spans="2:11" ht="15">
      <c r="B652" s="9"/>
      <c r="C652" s="15"/>
      <c r="D652" s="15"/>
      <c r="E652" s="15"/>
      <c r="F652" s="15"/>
      <c r="G652" s="15"/>
      <c r="H652" s="15"/>
      <c r="I652" s="15"/>
      <c r="J652" s="15"/>
      <c r="K652" s="15"/>
    </row>
    <row r="653" spans="2:11" ht="15">
      <c r="B653" s="9"/>
      <c r="C653" s="15"/>
      <c r="D653" s="15"/>
      <c r="E653" s="15"/>
      <c r="F653" s="15"/>
      <c r="G653" s="15"/>
      <c r="H653" s="15"/>
      <c r="I653" s="15"/>
      <c r="J653" s="15"/>
      <c r="K653" s="15"/>
    </row>
    <row r="654" spans="2:11" ht="15">
      <c r="B654" s="9"/>
      <c r="C654" s="15"/>
      <c r="D654" s="15"/>
      <c r="E654" s="15"/>
      <c r="F654" s="15"/>
      <c r="G654" s="15"/>
      <c r="H654" s="15"/>
      <c r="I654" s="15"/>
      <c r="J654" s="15"/>
      <c r="K654" s="15"/>
    </row>
    <row r="655" spans="2:11" ht="15">
      <c r="B655" s="9"/>
      <c r="C655" s="15"/>
      <c r="D655" s="15"/>
      <c r="E655" s="15"/>
      <c r="F655" s="15"/>
      <c r="G655" s="15"/>
      <c r="H655" s="15"/>
      <c r="I655" s="15"/>
      <c r="J655" s="15"/>
      <c r="K655" s="15"/>
    </row>
    <row r="656" spans="2:11" ht="15">
      <c r="B656" s="9"/>
      <c r="C656" s="15"/>
      <c r="D656" s="15"/>
      <c r="E656" s="15"/>
      <c r="F656" s="15"/>
      <c r="G656" s="15"/>
      <c r="H656" s="15"/>
      <c r="I656" s="15"/>
      <c r="J656" s="15"/>
      <c r="K656" s="15"/>
    </row>
    <row r="657" spans="2:11" ht="15">
      <c r="B657" s="9"/>
      <c r="C657" s="15"/>
      <c r="D657" s="15"/>
      <c r="E657" s="15"/>
      <c r="F657" s="15"/>
      <c r="G657" s="15"/>
      <c r="H657" s="15"/>
      <c r="I657" s="15"/>
      <c r="J657" s="15"/>
      <c r="K657" s="15"/>
    </row>
    <row r="658" spans="2:11" ht="15">
      <c r="B658" s="9"/>
      <c r="C658" s="15"/>
      <c r="D658" s="15"/>
      <c r="E658" s="15"/>
      <c r="F658" s="15"/>
      <c r="G658" s="15"/>
      <c r="H658" s="15"/>
      <c r="I658" s="15"/>
      <c r="J658" s="15"/>
      <c r="K658" s="15"/>
    </row>
    <row r="659" spans="2:11" ht="15">
      <c r="B659" s="9"/>
      <c r="C659" s="15"/>
      <c r="D659" s="15"/>
      <c r="E659" s="15"/>
      <c r="F659" s="15"/>
      <c r="G659" s="15"/>
      <c r="H659" s="15"/>
      <c r="I659" s="15"/>
      <c r="J659" s="15"/>
      <c r="K659" s="15"/>
    </row>
    <row r="661" spans="2:11" ht="18.75">
      <c r="B661" s="492"/>
      <c r="C661" s="492"/>
      <c r="D661" s="492"/>
      <c r="E661" s="492"/>
      <c r="F661" s="492"/>
      <c r="G661" s="492"/>
      <c r="H661" s="492"/>
      <c r="I661" s="492"/>
      <c r="J661" s="492"/>
      <c r="K661"/>
    </row>
    <row r="662" spans="2:11" ht="15">
      <c r="B662" s="10"/>
      <c r="C662" s="15"/>
      <c r="D662" s="15"/>
      <c r="E662" s="15"/>
      <c r="F662" s="15"/>
      <c r="G662" s="15"/>
      <c r="H662" s="15"/>
      <c r="I662" s="15"/>
      <c r="J662" s="15"/>
      <c r="K662" s="15"/>
    </row>
    <row r="663" spans="2:11">
      <c r="B663" s="493"/>
      <c r="C663" s="493"/>
      <c r="D663" s="493"/>
      <c r="E663" s="493"/>
      <c r="F663" s="493"/>
      <c r="G663" s="493"/>
      <c r="H663" s="493"/>
      <c r="I663" s="493"/>
      <c r="J663" s="493"/>
      <c r="K663"/>
    </row>
    <row r="664" spans="2:11" ht="18" customHeight="1">
      <c r="B664" s="493"/>
      <c r="C664" s="493"/>
      <c r="D664" s="493"/>
      <c r="E664" s="493"/>
      <c r="F664" s="493"/>
      <c r="G664" s="493"/>
      <c r="H664" s="493"/>
      <c r="I664" s="493"/>
      <c r="J664" s="493"/>
      <c r="K664"/>
    </row>
    <row r="665" spans="2:11" ht="15">
      <c r="B665" s="4"/>
      <c r="C665" s="15"/>
      <c r="D665" s="17"/>
      <c r="E665" s="15"/>
      <c r="F665" s="17"/>
      <c r="G665" s="15"/>
      <c r="H665" s="15"/>
      <c r="I665" s="15"/>
      <c r="J665" s="15"/>
      <c r="K665" s="15"/>
    </row>
    <row r="666" spans="2:11" ht="15">
      <c r="B666" s="10"/>
      <c r="C666" s="17"/>
      <c r="D666" s="17"/>
      <c r="E666" s="17"/>
      <c r="F666" s="17"/>
      <c r="G666" s="17"/>
      <c r="H666" s="17"/>
      <c r="I666" s="17"/>
      <c r="J666" s="17"/>
      <c r="K666" s="17"/>
    </row>
    <row r="667" spans="2:11" ht="15">
      <c r="B667" s="9"/>
      <c r="C667" s="17"/>
      <c r="D667" s="17"/>
      <c r="E667" s="20"/>
      <c r="F667" s="20"/>
      <c r="G667" s="20"/>
      <c r="H667" s="20"/>
      <c r="I667" s="20"/>
      <c r="J667" s="20"/>
      <c r="K667" s="20"/>
    </row>
    <row r="668" spans="2:11" ht="15">
      <c r="B668" s="9"/>
      <c r="C668" s="17"/>
      <c r="D668" s="15"/>
      <c r="E668" s="15"/>
      <c r="F668" s="15"/>
      <c r="G668" s="15"/>
      <c r="H668" s="15"/>
      <c r="I668" s="15"/>
      <c r="J668" s="15"/>
      <c r="K668" s="15"/>
    </row>
    <row r="669" spans="2:11" ht="15">
      <c r="B669" s="21"/>
      <c r="C669" s="15"/>
      <c r="D669" s="15"/>
      <c r="E669" s="15"/>
      <c r="F669" s="15"/>
      <c r="G669" s="15"/>
      <c r="H669" s="15"/>
      <c r="I669" s="15"/>
      <c r="J669" s="15"/>
      <c r="K669" s="15"/>
    </row>
    <row r="670" spans="2:11" ht="15">
      <c r="B670" s="22"/>
      <c r="C670" s="15"/>
      <c r="D670" s="15"/>
      <c r="E670" s="15"/>
      <c r="F670" s="15"/>
      <c r="G670" s="15"/>
      <c r="H670" s="15"/>
      <c r="I670" s="15"/>
      <c r="J670" s="15"/>
      <c r="K670" s="15"/>
    </row>
    <row r="671" spans="2:11" ht="15">
      <c r="B671" s="11"/>
      <c r="C671" s="15"/>
      <c r="D671" s="15"/>
      <c r="E671" s="15"/>
      <c r="F671" s="15"/>
      <c r="G671" s="15"/>
      <c r="H671" s="15"/>
      <c r="I671" s="15"/>
      <c r="J671" s="15"/>
      <c r="K671" s="15"/>
    </row>
    <row r="672" spans="2:11" ht="15">
      <c r="B672" s="12"/>
      <c r="C672" s="15"/>
      <c r="D672" s="15"/>
      <c r="E672" s="15"/>
      <c r="F672" s="15"/>
      <c r="G672" s="15"/>
      <c r="H672" s="15"/>
      <c r="I672" s="15"/>
      <c r="J672" s="15"/>
      <c r="K672" s="15"/>
    </row>
    <row r="673" spans="2:11" ht="15">
      <c r="B673" s="9"/>
      <c r="C673" s="15"/>
      <c r="D673" s="15"/>
      <c r="E673" s="15"/>
      <c r="F673" s="15"/>
      <c r="G673" s="15"/>
      <c r="H673" s="15"/>
      <c r="I673" s="15"/>
      <c r="J673" s="15"/>
      <c r="K673" s="15"/>
    </row>
    <row r="674" spans="2:11" ht="15">
      <c r="B674" s="21"/>
      <c r="C674" s="15"/>
      <c r="D674" s="15"/>
      <c r="E674" s="15"/>
      <c r="F674" s="15"/>
      <c r="G674" s="15"/>
      <c r="H674" s="15"/>
      <c r="I674" s="15"/>
      <c r="J674" s="15"/>
      <c r="K674" s="15"/>
    </row>
    <row r="675" spans="2:11" ht="15">
      <c r="B675" s="11"/>
      <c r="C675" s="15"/>
      <c r="D675" s="15"/>
      <c r="E675" s="15"/>
      <c r="F675" s="15"/>
      <c r="G675" s="15"/>
      <c r="H675" s="15"/>
      <c r="I675" s="15"/>
      <c r="J675" s="15"/>
      <c r="K675" s="15"/>
    </row>
    <row r="676" spans="2:11" ht="15">
      <c r="B676" s="11"/>
      <c r="C676" s="15"/>
      <c r="D676" s="15"/>
      <c r="E676" s="15"/>
      <c r="F676" s="15"/>
      <c r="G676" s="15"/>
      <c r="H676" s="15"/>
      <c r="I676" s="15"/>
      <c r="J676" s="15"/>
      <c r="K676" s="15"/>
    </row>
    <row r="677" spans="2:11" ht="15">
      <c r="B677" s="11"/>
      <c r="C677" s="15"/>
      <c r="D677" s="15"/>
      <c r="E677" s="15"/>
      <c r="F677" s="15"/>
      <c r="G677" s="15"/>
      <c r="H677" s="15"/>
      <c r="I677" s="15"/>
      <c r="J677" s="15"/>
      <c r="K677" s="15"/>
    </row>
    <row r="678" spans="2:11" ht="15">
      <c r="B678" s="11"/>
      <c r="C678" s="15"/>
      <c r="D678" s="15"/>
      <c r="E678" s="15"/>
      <c r="F678" s="15"/>
      <c r="G678" s="15"/>
      <c r="H678" s="15"/>
      <c r="I678" s="15"/>
      <c r="J678" s="15"/>
      <c r="K678" s="15"/>
    </row>
    <row r="679" spans="2:11" ht="15">
      <c r="B679" s="12"/>
      <c r="C679" s="15"/>
      <c r="D679" s="15"/>
      <c r="E679" s="15"/>
      <c r="F679" s="15"/>
      <c r="G679" s="15"/>
      <c r="H679" s="15"/>
      <c r="I679" s="15"/>
      <c r="J679" s="15"/>
      <c r="K679" s="15"/>
    </row>
    <row r="680" spans="2:11" ht="15">
      <c r="B680" s="12"/>
      <c r="C680" s="15"/>
      <c r="D680" s="15"/>
      <c r="E680" s="15"/>
      <c r="F680" s="15"/>
      <c r="G680" s="15"/>
      <c r="H680" s="15"/>
      <c r="I680" s="15"/>
      <c r="J680" s="15"/>
      <c r="K680" s="15"/>
    </row>
    <row r="681" spans="2:11" ht="15">
      <c r="B681" s="13"/>
      <c r="C681" s="15"/>
      <c r="D681" s="15"/>
      <c r="E681" s="15"/>
      <c r="F681" s="15"/>
      <c r="G681" s="15"/>
      <c r="H681" s="15"/>
      <c r="I681" s="15"/>
      <c r="J681" s="15"/>
      <c r="K681" s="15"/>
    </row>
    <row r="682" spans="2:11" ht="15">
      <c r="B682" s="13"/>
      <c r="C682" s="15"/>
      <c r="D682" s="15"/>
      <c r="E682" s="15"/>
      <c r="F682" s="15"/>
      <c r="G682" s="15"/>
      <c r="H682" s="15"/>
      <c r="I682" s="15"/>
      <c r="J682" s="15"/>
      <c r="K682" s="15"/>
    </row>
    <row r="683" spans="2:11" ht="15">
      <c r="B683" s="21"/>
      <c r="C683" s="15"/>
      <c r="D683" s="15"/>
      <c r="E683" s="15"/>
      <c r="F683" s="15"/>
      <c r="G683" s="15"/>
      <c r="H683" s="15"/>
      <c r="I683" s="15"/>
      <c r="J683" s="15"/>
      <c r="K683" s="15"/>
    </row>
    <row r="684" spans="2:11" ht="15">
      <c r="B684" s="14"/>
      <c r="C684" s="15"/>
      <c r="D684" s="15"/>
      <c r="E684" s="15"/>
      <c r="F684" s="15"/>
      <c r="G684" s="15"/>
      <c r="H684" s="15"/>
      <c r="I684" s="15"/>
      <c r="J684" s="15"/>
      <c r="K684" s="15"/>
    </row>
    <row r="685" spans="2:11" ht="15">
      <c r="B685" s="14"/>
      <c r="C685" s="15"/>
      <c r="D685" s="15"/>
      <c r="E685" s="15"/>
      <c r="F685" s="15"/>
      <c r="G685" s="15"/>
      <c r="H685" s="15"/>
      <c r="I685" s="15"/>
      <c r="J685" s="15"/>
      <c r="K685" s="15"/>
    </row>
    <row r="686" spans="2:11" ht="15">
      <c r="B686" s="9"/>
      <c r="C686" s="15"/>
      <c r="D686" s="15"/>
      <c r="E686" s="15"/>
      <c r="F686" s="15"/>
      <c r="G686" s="15"/>
      <c r="H686" s="15"/>
      <c r="I686" s="15"/>
      <c r="J686" s="15"/>
      <c r="K686" s="15"/>
    </row>
    <row r="687" spans="2:11" ht="15">
      <c r="B687" s="9"/>
      <c r="C687" s="15"/>
      <c r="D687" s="15"/>
      <c r="E687" s="15"/>
      <c r="F687" s="15"/>
      <c r="G687" s="15"/>
      <c r="H687" s="15"/>
      <c r="I687" s="15"/>
      <c r="J687" s="15"/>
      <c r="K687" s="15"/>
    </row>
    <row r="688" spans="2:11" ht="15">
      <c r="B688" s="9"/>
      <c r="C688" s="15"/>
      <c r="D688" s="15"/>
      <c r="E688" s="15"/>
      <c r="F688" s="15"/>
      <c r="G688" s="15"/>
      <c r="H688" s="15"/>
      <c r="I688" s="15"/>
      <c r="J688" s="15"/>
      <c r="K688" s="15"/>
    </row>
    <row r="689" spans="2:11" ht="15">
      <c r="B689" s="9"/>
      <c r="C689" s="15"/>
      <c r="D689" s="15"/>
      <c r="E689" s="15"/>
      <c r="F689" s="15"/>
      <c r="G689" s="15"/>
      <c r="H689" s="15"/>
      <c r="I689" s="15"/>
      <c r="J689" s="15"/>
      <c r="K689" s="15"/>
    </row>
    <row r="690" spans="2:11" ht="15">
      <c r="B690" s="9"/>
      <c r="C690" s="15"/>
      <c r="D690" s="15"/>
      <c r="E690" s="15"/>
      <c r="F690" s="15"/>
      <c r="G690" s="15"/>
      <c r="H690" s="15"/>
      <c r="I690" s="15"/>
      <c r="J690" s="15"/>
      <c r="K690" s="15"/>
    </row>
    <row r="691" spans="2:11" ht="15">
      <c r="B691" s="9"/>
      <c r="C691" s="15"/>
      <c r="D691" s="15"/>
      <c r="E691" s="15"/>
      <c r="F691" s="15"/>
      <c r="G691" s="15"/>
      <c r="H691" s="15"/>
      <c r="I691" s="15"/>
      <c r="J691" s="15"/>
      <c r="K691" s="15"/>
    </row>
    <row r="692" spans="2:11" ht="15">
      <c r="B692" s="9"/>
      <c r="C692" s="15"/>
      <c r="D692" s="15"/>
      <c r="E692" s="15"/>
      <c r="F692" s="15"/>
      <c r="G692" s="15"/>
      <c r="H692" s="15"/>
      <c r="I692" s="15"/>
      <c r="J692" s="15"/>
      <c r="K692" s="15"/>
    </row>
    <row r="693" spans="2:11" ht="15">
      <c r="B693" s="9"/>
      <c r="C693" s="15"/>
      <c r="D693" s="15"/>
      <c r="E693" s="15"/>
      <c r="F693" s="15"/>
      <c r="G693" s="15"/>
      <c r="H693" s="15"/>
      <c r="I693" s="15"/>
      <c r="J693" s="15"/>
      <c r="K693" s="15"/>
    </row>
    <row r="694" spans="2:11" ht="15">
      <c r="B694" s="9"/>
      <c r="C694" s="15"/>
      <c r="D694" s="15"/>
      <c r="E694" s="15"/>
      <c r="F694" s="15"/>
      <c r="G694" s="15"/>
      <c r="H694" s="15"/>
      <c r="I694" s="15"/>
      <c r="J694" s="15"/>
      <c r="K694" s="15"/>
    </row>
    <row r="695" spans="2:11" ht="15">
      <c r="B695" s="9"/>
      <c r="C695" s="15"/>
      <c r="D695" s="15"/>
      <c r="E695" s="15"/>
      <c r="F695" s="15"/>
      <c r="G695" s="15"/>
      <c r="H695" s="15"/>
      <c r="I695" s="15"/>
      <c r="J695" s="15"/>
      <c r="K695" s="15"/>
    </row>
    <row r="696" spans="2:11" ht="15">
      <c r="B696" s="9"/>
      <c r="C696" s="15"/>
      <c r="D696" s="15"/>
      <c r="E696" s="15"/>
      <c r="F696" s="15"/>
      <c r="G696" s="15"/>
      <c r="H696" s="15"/>
      <c r="I696" s="15"/>
      <c r="J696" s="15"/>
      <c r="K696" s="15"/>
    </row>
    <row r="698" spans="2:11" ht="18.75">
      <c r="B698" s="492"/>
      <c r="C698" s="492"/>
      <c r="D698" s="492"/>
      <c r="E698" s="492"/>
      <c r="F698" s="492"/>
      <c r="G698" s="492"/>
      <c r="H698" s="492"/>
      <c r="I698" s="492"/>
      <c r="J698" s="492"/>
      <c r="K698"/>
    </row>
    <row r="699" spans="2:11" ht="15">
      <c r="B699" s="10"/>
      <c r="C699" s="15"/>
      <c r="D699" s="15"/>
      <c r="E699" s="15"/>
      <c r="F699" s="15"/>
      <c r="G699" s="15"/>
      <c r="H699" s="15"/>
      <c r="I699" s="15"/>
      <c r="J699" s="15"/>
      <c r="K699" s="15"/>
    </row>
    <row r="700" spans="2:11">
      <c r="B700" s="493"/>
      <c r="C700" s="493"/>
      <c r="D700" s="493"/>
      <c r="E700" s="493"/>
      <c r="F700" s="493"/>
      <c r="G700" s="493"/>
      <c r="H700" s="493"/>
      <c r="I700" s="493"/>
      <c r="J700" s="493"/>
      <c r="K700"/>
    </row>
    <row r="701" spans="2:11" ht="18.75" customHeight="1">
      <c r="B701" s="493"/>
      <c r="C701" s="493"/>
      <c r="D701" s="493"/>
      <c r="E701" s="493"/>
      <c r="F701" s="493"/>
      <c r="G701" s="493"/>
      <c r="H701" s="493"/>
      <c r="I701" s="493"/>
      <c r="J701" s="493"/>
      <c r="K701"/>
    </row>
    <row r="702" spans="2:11" ht="15">
      <c r="B702" s="19"/>
      <c r="C702" s="16"/>
      <c r="D702" s="16"/>
      <c r="E702" s="16"/>
      <c r="F702" s="16"/>
      <c r="G702" s="16"/>
      <c r="H702" s="16"/>
      <c r="I702" s="15"/>
      <c r="J702" s="15"/>
      <c r="K702" s="15"/>
    </row>
    <row r="703" spans="2:11" ht="15">
      <c r="B703" s="4"/>
      <c r="C703" s="15"/>
      <c r="D703" s="17"/>
      <c r="E703" s="17"/>
      <c r="F703" s="17"/>
      <c r="G703" s="15"/>
      <c r="H703" s="15"/>
      <c r="I703" s="15"/>
      <c r="J703" s="15"/>
      <c r="K703" s="15"/>
    </row>
    <row r="704" spans="2:11" ht="15">
      <c r="B704" s="10"/>
      <c r="C704" s="17"/>
      <c r="D704" s="17"/>
      <c r="E704" s="17"/>
      <c r="F704" s="17"/>
      <c r="G704" s="17"/>
      <c r="H704" s="17"/>
      <c r="I704" s="17"/>
      <c r="J704" s="17"/>
      <c r="K704" s="17"/>
    </row>
    <row r="705" spans="2:11" ht="15">
      <c r="B705" s="9"/>
      <c r="C705" s="17"/>
      <c r="D705" s="17"/>
      <c r="E705" s="20"/>
      <c r="F705" s="20"/>
      <c r="G705" s="20"/>
      <c r="H705" s="20"/>
      <c r="I705" s="20"/>
      <c r="J705" s="20"/>
      <c r="K705" s="20"/>
    </row>
    <row r="706" spans="2:11" ht="15">
      <c r="B706" s="9"/>
      <c r="C706" s="17"/>
      <c r="D706" s="15"/>
      <c r="E706" s="15"/>
      <c r="F706" s="15"/>
      <c r="G706" s="15"/>
      <c r="H706" s="15"/>
      <c r="I706" s="15"/>
      <c r="J706" s="15"/>
      <c r="K706" s="15"/>
    </row>
    <row r="707" spans="2:11" ht="15">
      <c r="B707" s="21"/>
      <c r="C707" s="15"/>
      <c r="D707" s="15"/>
      <c r="E707" s="15"/>
      <c r="F707" s="15"/>
      <c r="G707" s="15"/>
      <c r="H707" s="15"/>
      <c r="I707" s="15"/>
      <c r="J707" s="15"/>
      <c r="K707" s="15"/>
    </row>
    <row r="708" spans="2:11" ht="15">
      <c r="B708" s="22"/>
      <c r="C708" s="15"/>
      <c r="D708" s="15"/>
      <c r="E708" s="15"/>
      <c r="F708" s="15"/>
      <c r="G708" s="15"/>
      <c r="H708" s="15"/>
      <c r="I708" s="15"/>
      <c r="J708" s="15"/>
      <c r="K708" s="15"/>
    </row>
    <row r="709" spans="2:11" ht="15">
      <c r="B709" s="11"/>
      <c r="C709" s="15"/>
      <c r="D709" s="15"/>
      <c r="E709" s="15"/>
      <c r="F709" s="15"/>
      <c r="G709" s="15"/>
      <c r="H709" s="15"/>
      <c r="I709" s="15"/>
      <c r="J709" s="15"/>
      <c r="K709" s="15"/>
    </row>
    <row r="710" spans="2:11" ht="15">
      <c r="B710" s="12"/>
      <c r="C710" s="15"/>
      <c r="D710" s="15"/>
      <c r="E710" s="15"/>
      <c r="F710" s="15"/>
      <c r="G710" s="15"/>
      <c r="H710" s="15"/>
      <c r="I710" s="15"/>
      <c r="J710" s="15"/>
      <c r="K710" s="15"/>
    </row>
    <row r="711" spans="2:11" ht="15">
      <c r="B711" s="9"/>
      <c r="C711" s="15"/>
      <c r="D711" s="15"/>
      <c r="E711" s="15"/>
      <c r="F711" s="15"/>
      <c r="G711" s="15"/>
      <c r="H711" s="15"/>
      <c r="I711" s="15"/>
      <c r="J711" s="15"/>
      <c r="K711" s="15"/>
    </row>
    <row r="712" spans="2:11" ht="15">
      <c r="B712" s="21"/>
      <c r="C712" s="15"/>
      <c r="D712" s="15"/>
      <c r="E712" s="15"/>
      <c r="F712" s="15"/>
      <c r="G712" s="15"/>
      <c r="H712" s="15"/>
      <c r="I712" s="15"/>
      <c r="J712" s="15"/>
      <c r="K712" s="15"/>
    </row>
    <row r="713" spans="2:11" ht="15">
      <c r="B713" s="11"/>
      <c r="C713" s="15"/>
      <c r="D713" s="15"/>
      <c r="E713" s="15"/>
      <c r="F713" s="15"/>
      <c r="G713" s="15"/>
      <c r="H713" s="15"/>
      <c r="I713" s="15"/>
      <c r="J713" s="15"/>
      <c r="K713" s="15"/>
    </row>
    <row r="714" spans="2:11" ht="15">
      <c r="B714" s="11"/>
      <c r="C714" s="15"/>
      <c r="D714" s="15"/>
      <c r="E714" s="15"/>
      <c r="F714" s="15"/>
      <c r="G714" s="15"/>
      <c r="H714" s="15"/>
      <c r="I714" s="15"/>
      <c r="J714" s="15"/>
      <c r="K714" s="15"/>
    </row>
    <row r="715" spans="2:11" ht="15">
      <c r="B715" s="12"/>
      <c r="C715" s="15"/>
      <c r="D715" s="15"/>
      <c r="E715" s="15"/>
      <c r="F715" s="15"/>
      <c r="G715" s="15"/>
      <c r="H715" s="15"/>
      <c r="I715" s="15"/>
      <c r="J715" s="15"/>
      <c r="K715" s="15"/>
    </row>
    <row r="716" spans="2:11" ht="15">
      <c r="B716" s="12"/>
      <c r="C716" s="15"/>
      <c r="D716" s="15"/>
      <c r="E716" s="15"/>
      <c r="F716" s="15"/>
      <c r="G716" s="15"/>
      <c r="H716" s="15"/>
      <c r="I716" s="15"/>
      <c r="J716" s="15"/>
      <c r="K716" s="15"/>
    </row>
    <row r="717" spans="2:11" ht="15">
      <c r="B717" s="13"/>
      <c r="C717" s="15"/>
      <c r="D717" s="15"/>
      <c r="E717" s="15"/>
      <c r="F717" s="15"/>
      <c r="G717" s="15"/>
      <c r="H717" s="15"/>
      <c r="I717" s="15"/>
      <c r="J717" s="15"/>
      <c r="K717" s="15"/>
    </row>
    <row r="718" spans="2:11" ht="15">
      <c r="B718" s="13"/>
      <c r="C718" s="15"/>
      <c r="D718" s="15"/>
      <c r="E718" s="15"/>
      <c r="F718" s="15"/>
      <c r="G718" s="15"/>
      <c r="H718" s="15"/>
      <c r="I718" s="15"/>
      <c r="J718" s="15"/>
      <c r="K718" s="15"/>
    </row>
    <row r="719" spans="2:11" ht="15">
      <c r="B719" s="21"/>
      <c r="C719" s="15"/>
      <c r="D719" s="15"/>
      <c r="E719" s="15"/>
      <c r="F719" s="15"/>
      <c r="G719" s="15"/>
      <c r="H719" s="15"/>
      <c r="I719" s="15"/>
      <c r="J719" s="15"/>
      <c r="K719" s="15"/>
    </row>
    <row r="720" spans="2:11" ht="15">
      <c r="B720" s="14"/>
      <c r="C720" s="15"/>
      <c r="D720" s="15"/>
      <c r="E720" s="15"/>
      <c r="F720" s="15"/>
      <c r="G720" s="15"/>
      <c r="H720" s="15"/>
      <c r="I720" s="15"/>
      <c r="J720" s="15"/>
      <c r="K720" s="15"/>
    </row>
    <row r="721" spans="2:11" ht="15">
      <c r="B721" s="14"/>
      <c r="C721" s="15"/>
      <c r="D721" s="15"/>
      <c r="E721" s="15"/>
      <c r="F721" s="15"/>
      <c r="G721" s="15"/>
      <c r="H721" s="15"/>
      <c r="I721" s="15"/>
      <c r="J721" s="15"/>
      <c r="K721" s="15"/>
    </row>
    <row r="722" spans="2:11" ht="15">
      <c r="B722" s="9"/>
      <c r="C722" s="15"/>
      <c r="D722" s="15"/>
      <c r="E722" s="15"/>
      <c r="F722" s="15"/>
      <c r="G722" s="15"/>
      <c r="H722" s="15"/>
      <c r="I722" s="15"/>
      <c r="J722" s="15"/>
      <c r="K722" s="15"/>
    </row>
    <row r="723" spans="2:11" ht="15">
      <c r="B723" s="9"/>
      <c r="C723" s="15"/>
      <c r="D723" s="15"/>
      <c r="E723" s="15"/>
      <c r="F723" s="15"/>
      <c r="G723" s="15"/>
      <c r="H723" s="15"/>
      <c r="I723" s="15"/>
      <c r="J723" s="15"/>
      <c r="K723" s="15"/>
    </row>
    <row r="724" spans="2:11" ht="15">
      <c r="B724" s="9"/>
      <c r="C724" s="15"/>
      <c r="D724" s="15"/>
      <c r="E724" s="15"/>
      <c r="F724" s="15"/>
      <c r="G724" s="15"/>
      <c r="H724" s="15"/>
      <c r="I724" s="15"/>
      <c r="J724" s="15"/>
      <c r="K724" s="15"/>
    </row>
    <row r="725" spans="2:11" ht="15">
      <c r="B725" s="9"/>
      <c r="C725" s="15"/>
      <c r="D725" s="15"/>
      <c r="E725" s="15"/>
      <c r="F725" s="15"/>
      <c r="G725" s="15"/>
      <c r="H725" s="15"/>
      <c r="I725" s="15"/>
      <c r="J725" s="15"/>
      <c r="K725" s="15"/>
    </row>
    <row r="726" spans="2:11" ht="15">
      <c r="B726" s="9"/>
      <c r="C726" s="15"/>
      <c r="D726" s="15"/>
      <c r="E726" s="15"/>
      <c r="F726" s="15"/>
      <c r="G726" s="15"/>
      <c r="H726" s="15"/>
      <c r="I726" s="15"/>
      <c r="J726" s="15"/>
      <c r="K726" s="15"/>
    </row>
    <row r="727" spans="2:11" ht="15">
      <c r="B727" s="9"/>
      <c r="C727" s="15"/>
      <c r="D727" s="15"/>
      <c r="E727" s="15"/>
      <c r="F727" s="15"/>
      <c r="G727" s="15"/>
      <c r="H727" s="15"/>
      <c r="I727" s="15"/>
      <c r="J727" s="15"/>
      <c r="K727" s="15"/>
    </row>
    <row r="728" spans="2:11" ht="15">
      <c r="B728" s="9"/>
      <c r="C728" s="15"/>
      <c r="D728" s="15"/>
      <c r="E728" s="15"/>
      <c r="F728" s="15"/>
      <c r="G728" s="15"/>
      <c r="H728" s="15"/>
      <c r="I728" s="15"/>
      <c r="J728" s="15"/>
      <c r="K728" s="15"/>
    </row>
    <row r="729" spans="2:11" ht="15">
      <c r="B729" s="9"/>
      <c r="C729" s="15"/>
      <c r="D729" s="15"/>
      <c r="E729" s="15"/>
      <c r="F729" s="15"/>
      <c r="G729" s="15"/>
      <c r="H729" s="15"/>
      <c r="I729" s="15"/>
      <c r="J729" s="15"/>
      <c r="K729" s="15"/>
    </row>
    <row r="730" spans="2:11" ht="15">
      <c r="B730" s="9"/>
      <c r="C730" s="15"/>
      <c r="D730" s="15"/>
      <c r="E730" s="15"/>
      <c r="F730" s="15"/>
      <c r="G730" s="15"/>
      <c r="H730" s="15"/>
      <c r="I730" s="15"/>
      <c r="J730" s="15"/>
      <c r="K730" s="15"/>
    </row>
    <row r="731" spans="2:11" ht="15">
      <c r="B731" s="9"/>
      <c r="C731" s="15"/>
      <c r="D731" s="15"/>
      <c r="E731" s="15"/>
      <c r="F731" s="15"/>
      <c r="G731" s="15"/>
      <c r="H731" s="15"/>
      <c r="I731" s="15"/>
      <c r="J731" s="15"/>
      <c r="K731" s="15"/>
    </row>
    <row r="732" spans="2:11" ht="15">
      <c r="B732" s="9"/>
      <c r="C732" s="15"/>
      <c r="D732" s="15"/>
      <c r="E732" s="15"/>
      <c r="F732" s="15"/>
      <c r="G732" s="15"/>
      <c r="H732" s="15"/>
      <c r="I732" s="15"/>
      <c r="J732" s="15"/>
      <c r="K732" s="15"/>
    </row>
    <row r="733" spans="2:11" ht="15">
      <c r="B733" s="9"/>
      <c r="C733" s="15"/>
      <c r="D733" s="15"/>
      <c r="E733" s="15"/>
      <c r="F733" s="15"/>
      <c r="G733" s="15"/>
      <c r="H733" s="15"/>
      <c r="I733" s="15"/>
      <c r="J733" s="15"/>
      <c r="K733" s="15"/>
    </row>
    <row r="734" spans="2:11" ht="15">
      <c r="B734" s="9"/>
      <c r="C734" s="15"/>
      <c r="D734" s="15"/>
      <c r="E734" s="15"/>
      <c r="F734" s="15"/>
      <c r="G734" s="15"/>
      <c r="H734" s="15"/>
      <c r="I734" s="15"/>
      <c r="J734" s="15"/>
      <c r="K734" s="15"/>
    </row>
    <row r="735" spans="2:11" ht="18.75">
      <c r="B735" s="492"/>
      <c r="C735" s="492"/>
      <c r="D735" s="492"/>
      <c r="E735" s="492"/>
      <c r="F735" s="492"/>
      <c r="G735" s="492"/>
      <c r="H735" s="492"/>
      <c r="I735" s="492"/>
      <c r="J735" s="492"/>
      <c r="K735"/>
    </row>
    <row r="736" spans="2:11" ht="15">
      <c r="B736" s="10"/>
      <c r="C736" s="15"/>
      <c r="D736" s="15"/>
      <c r="E736" s="15"/>
      <c r="F736" s="15"/>
      <c r="G736" s="15"/>
      <c r="H736" s="15"/>
      <c r="I736" s="15"/>
      <c r="J736" s="15"/>
      <c r="K736" s="15"/>
    </row>
    <row r="737" spans="2:11" ht="15">
      <c r="B737" s="493"/>
      <c r="C737" s="493"/>
      <c r="D737" s="493"/>
      <c r="E737" s="493"/>
      <c r="F737" s="493"/>
      <c r="G737" s="493"/>
      <c r="H737" s="493"/>
      <c r="I737" s="493"/>
      <c r="J737" s="493"/>
      <c r="K737"/>
    </row>
    <row r="738" spans="2:11" ht="15">
      <c r="B738" s="19"/>
      <c r="C738" s="16"/>
      <c r="D738" s="16"/>
      <c r="E738" s="16"/>
      <c r="F738" s="16"/>
      <c r="G738" s="16"/>
      <c r="H738" s="16"/>
      <c r="I738" s="15"/>
      <c r="J738" s="15"/>
      <c r="K738" s="15"/>
    </row>
    <row r="739" spans="2:11" ht="15">
      <c r="B739" s="4"/>
      <c r="C739" s="15"/>
      <c r="D739" s="17"/>
      <c r="E739" s="15"/>
      <c r="F739" s="17"/>
      <c r="G739" s="15"/>
      <c r="H739" s="15"/>
      <c r="I739" s="15"/>
      <c r="J739" s="15"/>
      <c r="K739" s="15"/>
    </row>
    <row r="740" spans="2:11" ht="15">
      <c r="B740" s="10"/>
      <c r="C740" s="17"/>
      <c r="D740" s="17"/>
      <c r="E740" s="17"/>
      <c r="F740" s="17"/>
      <c r="G740" s="17"/>
      <c r="H740" s="17"/>
      <c r="I740" s="17"/>
      <c r="J740" s="17"/>
      <c r="K740" s="17"/>
    </row>
    <row r="741" spans="2:11" ht="15">
      <c r="B741" s="9"/>
      <c r="C741" s="17"/>
      <c r="D741" s="17"/>
      <c r="E741" s="20"/>
      <c r="F741" s="20"/>
      <c r="G741" s="20"/>
      <c r="H741" s="20"/>
      <c r="I741" s="20"/>
      <c r="J741" s="20"/>
      <c r="K741" s="20"/>
    </row>
    <row r="742" spans="2:11" ht="15">
      <c r="B742" s="9"/>
      <c r="C742" s="17"/>
      <c r="D742" s="15"/>
      <c r="E742" s="15"/>
      <c r="F742" s="15"/>
      <c r="G742" s="15"/>
      <c r="H742" s="15"/>
      <c r="I742" s="15"/>
      <c r="J742" s="15"/>
      <c r="K742" s="15"/>
    </row>
    <row r="743" spans="2:11" ht="15">
      <c r="B743" s="21"/>
      <c r="C743" s="15"/>
      <c r="D743" s="15"/>
      <c r="E743" s="15"/>
      <c r="F743" s="15"/>
      <c r="G743" s="15"/>
      <c r="H743" s="15"/>
      <c r="I743" s="15"/>
      <c r="J743" s="15"/>
      <c r="K743" s="15"/>
    </row>
    <row r="744" spans="2:11" ht="15">
      <c r="B744" s="22"/>
      <c r="C744" s="15"/>
      <c r="D744" s="15"/>
      <c r="E744" s="15"/>
      <c r="F744" s="15"/>
      <c r="G744" s="15"/>
      <c r="H744" s="15"/>
      <c r="I744" s="15"/>
      <c r="J744" s="15"/>
      <c r="K744" s="15"/>
    </row>
    <row r="745" spans="2:11" ht="15">
      <c r="B745" s="11"/>
      <c r="C745" s="15"/>
      <c r="D745" s="15"/>
      <c r="E745" s="15"/>
      <c r="F745" s="15"/>
      <c r="G745" s="15"/>
      <c r="H745" s="15"/>
      <c r="I745" s="15"/>
      <c r="J745" s="15"/>
      <c r="K745" s="15"/>
    </row>
    <row r="746" spans="2:11" ht="15">
      <c r="B746" s="12"/>
      <c r="C746" s="15"/>
      <c r="D746" s="15"/>
      <c r="E746" s="15"/>
      <c r="F746" s="15"/>
      <c r="G746" s="15"/>
      <c r="H746" s="15"/>
      <c r="I746" s="15"/>
      <c r="J746" s="15"/>
      <c r="K746" s="15"/>
    </row>
    <row r="747" spans="2:11" ht="15">
      <c r="B747" s="9"/>
      <c r="C747" s="15"/>
      <c r="D747" s="15"/>
      <c r="E747" s="15"/>
      <c r="F747" s="15"/>
      <c r="G747" s="15"/>
      <c r="H747" s="15"/>
      <c r="I747" s="15"/>
      <c r="J747" s="15"/>
      <c r="K747" s="15"/>
    </row>
    <row r="748" spans="2:11" ht="15">
      <c r="B748" s="21"/>
      <c r="C748" s="15"/>
      <c r="D748" s="15"/>
      <c r="E748" s="15"/>
      <c r="F748" s="15"/>
      <c r="G748" s="15"/>
      <c r="H748" s="15"/>
      <c r="I748" s="15"/>
      <c r="J748" s="15"/>
      <c r="K748" s="15"/>
    </row>
    <row r="749" spans="2:11" ht="15">
      <c r="B749" s="11"/>
      <c r="C749" s="15"/>
      <c r="D749" s="15"/>
      <c r="E749" s="15"/>
      <c r="F749" s="15"/>
      <c r="G749" s="15"/>
      <c r="H749" s="15"/>
      <c r="I749" s="15"/>
      <c r="J749" s="15"/>
      <c r="K749" s="15"/>
    </row>
    <row r="750" spans="2:11" ht="15">
      <c r="B750" s="11"/>
      <c r="C750" s="15"/>
      <c r="D750" s="15"/>
      <c r="E750" s="15"/>
      <c r="F750" s="15"/>
      <c r="G750" s="15"/>
      <c r="H750" s="15"/>
      <c r="I750" s="15"/>
      <c r="J750" s="15"/>
      <c r="K750" s="15"/>
    </row>
    <row r="751" spans="2:11" ht="15">
      <c r="B751" s="12"/>
      <c r="C751" s="15"/>
      <c r="D751" s="15"/>
      <c r="E751" s="15"/>
      <c r="F751" s="15"/>
      <c r="G751" s="15"/>
      <c r="H751" s="15"/>
      <c r="I751" s="15"/>
      <c r="J751" s="15"/>
      <c r="K751" s="15"/>
    </row>
    <row r="752" spans="2:11" ht="15">
      <c r="B752" s="12"/>
      <c r="C752" s="15"/>
      <c r="D752" s="15"/>
      <c r="E752" s="15"/>
      <c r="F752" s="15"/>
      <c r="G752" s="15"/>
      <c r="H752" s="15"/>
      <c r="I752" s="15"/>
      <c r="J752" s="15"/>
      <c r="K752" s="15"/>
    </row>
    <row r="753" spans="2:11" ht="15">
      <c r="B753" s="13"/>
      <c r="C753" s="15"/>
      <c r="D753" s="15"/>
      <c r="E753" s="15"/>
      <c r="F753" s="15"/>
      <c r="G753" s="15"/>
      <c r="H753" s="15"/>
      <c r="I753" s="15"/>
      <c r="J753" s="15"/>
      <c r="K753" s="15"/>
    </row>
    <row r="754" spans="2:11" ht="15">
      <c r="B754" s="13"/>
      <c r="C754" s="15"/>
      <c r="D754" s="15"/>
      <c r="E754" s="15"/>
      <c r="F754" s="15"/>
      <c r="G754" s="15"/>
      <c r="H754" s="15"/>
      <c r="I754" s="15"/>
      <c r="J754" s="15"/>
      <c r="K754" s="15"/>
    </row>
    <row r="755" spans="2:11" ht="15">
      <c r="B755" s="21"/>
      <c r="C755" s="15"/>
      <c r="D755" s="15"/>
      <c r="E755" s="15"/>
      <c r="F755" s="15"/>
      <c r="G755" s="15"/>
      <c r="H755" s="15"/>
      <c r="I755" s="15"/>
      <c r="J755" s="15"/>
      <c r="K755" s="15"/>
    </row>
    <row r="756" spans="2:11" ht="15">
      <c r="B756" s="14"/>
      <c r="C756" s="15"/>
      <c r="D756" s="15"/>
      <c r="E756" s="15"/>
      <c r="F756" s="15"/>
      <c r="G756" s="15"/>
      <c r="H756" s="15"/>
      <c r="I756" s="15"/>
      <c r="J756" s="15"/>
      <c r="K756" s="15"/>
    </row>
    <row r="757" spans="2:11" ht="15">
      <c r="B757" s="14"/>
      <c r="C757" s="15"/>
      <c r="D757" s="15"/>
      <c r="E757" s="15"/>
      <c r="F757" s="15"/>
      <c r="G757" s="15"/>
      <c r="H757" s="15"/>
      <c r="I757" s="15"/>
      <c r="J757" s="15"/>
      <c r="K757" s="15"/>
    </row>
    <row r="758" spans="2:11" ht="15">
      <c r="B758" s="9"/>
      <c r="C758" s="15"/>
      <c r="D758" s="15"/>
      <c r="E758" s="15"/>
      <c r="F758" s="15"/>
      <c r="G758" s="15"/>
      <c r="H758" s="15"/>
      <c r="I758" s="15"/>
      <c r="J758" s="15"/>
      <c r="K758" s="15"/>
    </row>
    <row r="759" spans="2:11" ht="15">
      <c r="B759" s="9"/>
      <c r="C759" s="15"/>
      <c r="D759" s="15"/>
      <c r="E759" s="15"/>
      <c r="F759" s="15"/>
      <c r="G759" s="15"/>
      <c r="H759" s="15"/>
      <c r="I759" s="15"/>
      <c r="J759" s="15"/>
      <c r="K759" s="15"/>
    </row>
    <row r="760" spans="2:11" ht="15">
      <c r="B760" s="9"/>
      <c r="C760" s="15"/>
      <c r="D760" s="15"/>
      <c r="E760" s="15"/>
      <c r="F760" s="15"/>
      <c r="G760" s="15"/>
      <c r="H760" s="15"/>
      <c r="I760" s="15"/>
      <c r="J760" s="15"/>
      <c r="K760" s="15"/>
    </row>
    <row r="761" spans="2:11" ht="15">
      <c r="B761" s="9"/>
      <c r="C761" s="15"/>
      <c r="D761" s="15"/>
      <c r="E761" s="15"/>
      <c r="F761" s="15"/>
      <c r="G761" s="15"/>
      <c r="H761" s="15"/>
      <c r="I761" s="15"/>
      <c r="J761" s="15"/>
      <c r="K761" s="15"/>
    </row>
    <row r="762" spans="2:11" ht="15">
      <c r="B762" s="9"/>
      <c r="C762" s="15"/>
      <c r="D762" s="15"/>
      <c r="E762" s="15"/>
      <c r="F762" s="15"/>
      <c r="G762" s="15"/>
      <c r="H762" s="15"/>
      <c r="I762" s="15"/>
      <c r="J762" s="15"/>
      <c r="K762" s="15"/>
    </row>
    <row r="763" spans="2:11" ht="15">
      <c r="B763" s="9"/>
      <c r="C763" s="15"/>
      <c r="D763" s="15"/>
      <c r="E763" s="15"/>
      <c r="F763" s="15"/>
      <c r="G763" s="15"/>
      <c r="H763" s="15"/>
      <c r="I763" s="15"/>
      <c r="J763" s="15"/>
      <c r="K763" s="15"/>
    </row>
    <row r="764" spans="2:11" ht="15">
      <c r="B764" s="9"/>
      <c r="C764" s="15"/>
      <c r="D764" s="15"/>
      <c r="E764" s="15"/>
      <c r="F764" s="15"/>
      <c r="G764" s="15"/>
      <c r="H764" s="15"/>
      <c r="I764" s="15"/>
      <c r="J764" s="15"/>
      <c r="K764" s="15"/>
    </row>
    <row r="765" spans="2:11" ht="15">
      <c r="B765" s="9"/>
      <c r="C765" s="15"/>
      <c r="D765" s="15"/>
      <c r="E765" s="15"/>
      <c r="F765" s="15"/>
      <c r="G765" s="15"/>
      <c r="H765" s="15"/>
      <c r="I765" s="15"/>
      <c r="J765" s="15"/>
      <c r="K765" s="15"/>
    </row>
    <row r="766" spans="2:11" ht="15">
      <c r="B766" s="9"/>
      <c r="C766" s="15"/>
      <c r="D766" s="15"/>
      <c r="E766" s="15"/>
      <c r="F766" s="15"/>
      <c r="G766" s="15"/>
      <c r="H766" s="15"/>
      <c r="I766" s="15"/>
      <c r="J766" s="15"/>
      <c r="K766" s="15"/>
    </row>
    <row r="767" spans="2:11" ht="15">
      <c r="B767" s="9"/>
      <c r="C767" s="15"/>
      <c r="D767" s="15"/>
      <c r="E767" s="15"/>
      <c r="F767" s="15"/>
      <c r="G767" s="15"/>
      <c r="H767" s="15"/>
      <c r="I767" s="15"/>
      <c r="J767" s="15"/>
      <c r="K767" s="15"/>
    </row>
    <row r="768" spans="2:11" ht="15">
      <c r="B768" s="9"/>
      <c r="C768" s="15"/>
      <c r="D768" s="15"/>
      <c r="E768" s="15"/>
      <c r="F768" s="15"/>
      <c r="G768" s="15"/>
      <c r="H768" s="15"/>
      <c r="I768" s="15"/>
      <c r="J768" s="15"/>
      <c r="K768" s="15"/>
    </row>
    <row r="769" spans="2:11" ht="15">
      <c r="B769" s="9"/>
      <c r="C769" s="15"/>
      <c r="D769" s="15"/>
      <c r="E769" s="15"/>
      <c r="F769" s="15"/>
      <c r="G769" s="15"/>
      <c r="H769" s="15"/>
      <c r="I769" s="15"/>
      <c r="J769" s="15"/>
      <c r="K769" s="15"/>
    </row>
  </sheetData>
  <mergeCells count="40">
    <mergeCell ref="B284:J284"/>
    <mergeCell ref="B418:J420"/>
    <mergeCell ref="B452:J452"/>
    <mergeCell ref="B454:J457"/>
    <mergeCell ref="B370:J370"/>
    <mergeCell ref="B372:J373"/>
    <mergeCell ref="B416:J416"/>
    <mergeCell ref="B499:J502"/>
    <mergeCell ref="B497:J497"/>
    <mergeCell ref="B286:J287"/>
    <mergeCell ref="B322:J322"/>
    <mergeCell ref="B324:J325"/>
    <mergeCell ref="B246:J246"/>
    <mergeCell ref="B122:K122"/>
    <mergeCell ref="B124:K125"/>
    <mergeCell ref="B152:K152"/>
    <mergeCell ref="B154:K155"/>
    <mergeCell ref="B209:J210"/>
    <mergeCell ref="B244:J244"/>
    <mergeCell ref="B737:J737"/>
    <mergeCell ref="B537:J537"/>
    <mergeCell ref="B539:J541"/>
    <mergeCell ref="B586:J586"/>
    <mergeCell ref="B588:J589"/>
    <mergeCell ref="B623:J623"/>
    <mergeCell ref="B625:J626"/>
    <mergeCell ref="B661:J661"/>
    <mergeCell ref="B663:J664"/>
    <mergeCell ref="B698:J698"/>
    <mergeCell ref="B700:J701"/>
    <mergeCell ref="B735:J735"/>
    <mergeCell ref="B1:K1"/>
    <mergeCell ref="B3:K5"/>
    <mergeCell ref="B32:K32"/>
    <mergeCell ref="B34:K36"/>
    <mergeCell ref="B207:J207"/>
    <mergeCell ref="B92:K92"/>
    <mergeCell ref="B94:K97"/>
    <mergeCell ref="B61:K61"/>
    <mergeCell ref="B63:K64"/>
  </mergeCells>
  <phoneticPr fontId="57" type="noConversion"/>
  <pageMargins left="0" right="0" top="0.5" bottom="0.25" header="0" footer="0"/>
  <pageSetup scale="86" orientation="landscape" r:id="rId1"/>
  <rowBreaks count="19" manualBreakCount="19">
    <brk id="31" max="14" man="1"/>
    <brk id="60" max="14" man="1"/>
    <brk id="91" max="14" man="1"/>
    <brk id="121" max="14" man="1"/>
    <brk id="151" max="14" man="1"/>
    <brk id="205" max="16383" man="1"/>
    <brk id="243" max="16383" man="1"/>
    <brk id="282" max="16383" man="1"/>
    <brk id="320" max="16383" man="1"/>
    <brk id="368" max="16383" man="1"/>
    <brk id="414" max="16383" man="1"/>
    <brk id="450" max="16383" man="1"/>
    <brk id="495" max="16383" man="1"/>
    <brk id="535" max="16383" man="1"/>
    <brk id="584" max="16383" man="1"/>
    <brk id="621" max="16383" man="1"/>
    <brk id="659" max="16383" man="1"/>
    <brk id="696" max="16383" man="1"/>
    <brk id="73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K869"/>
  <sheetViews>
    <sheetView topLeftCell="B1" zoomScale="75" zoomScaleNormal="75" zoomScaleSheetLayoutView="75" workbookViewId="0">
      <selection activeCell="G816" sqref="G816"/>
    </sheetView>
  </sheetViews>
  <sheetFormatPr defaultColWidth="9.140625" defaultRowHeight="15"/>
  <cols>
    <col min="1" max="1" width="3.7109375" style="88" customWidth="1"/>
    <col min="2" max="2" width="33" style="88" customWidth="1"/>
    <col min="3" max="11" width="15.7109375" style="108" customWidth="1"/>
    <col min="12" max="16384" width="9.140625" style="88"/>
  </cols>
  <sheetData>
    <row r="1" spans="1:11" ht="18.75">
      <c r="A1" s="1"/>
      <c r="B1" s="492" t="s">
        <v>554</v>
      </c>
      <c r="C1" s="492"/>
      <c r="D1" s="492"/>
      <c r="E1" s="492"/>
      <c r="F1" s="492"/>
      <c r="G1" s="492"/>
      <c r="H1" s="492"/>
      <c r="I1" s="492"/>
      <c r="J1" s="492"/>
      <c r="K1" s="492"/>
    </row>
    <row r="2" spans="1:11" ht="7.5" customHeight="1">
      <c r="A2" s="1"/>
      <c r="B2" s="43"/>
      <c r="C2" s="2"/>
      <c r="D2" s="2"/>
      <c r="E2" s="2"/>
      <c r="F2" s="2"/>
      <c r="G2" s="2"/>
      <c r="H2" s="2"/>
      <c r="I2" s="2"/>
      <c r="J2" s="2"/>
      <c r="K2" s="2"/>
    </row>
    <row r="3" spans="1:11" ht="15" customHeight="1">
      <c r="A3" s="1"/>
      <c r="B3" s="493" t="s">
        <v>555</v>
      </c>
      <c r="C3" s="493"/>
      <c r="D3" s="493"/>
      <c r="E3" s="493"/>
      <c r="F3" s="493"/>
      <c r="G3" s="493"/>
      <c r="H3" s="493"/>
      <c r="I3" s="493"/>
      <c r="J3" s="493"/>
      <c r="K3" s="493"/>
    </row>
    <row r="4" spans="1:11">
      <c r="A4" s="1"/>
      <c r="B4" s="493"/>
      <c r="C4" s="493"/>
      <c r="D4" s="493"/>
      <c r="E4" s="493"/>
      <c r="F4" s="493"/>
      <c r="G4" s="493"/>
      <c r="H4" s="493"/>
      <c r="I4" s="493"/>
      <c r="J4" s="493"/>
      <c r="K4" s="493"/>
    </row>
    <row r="5" spans="1:11" ht="7.5" customHeight="1">
      <c r="A5" s="1"/>
      <c r="B5" s="19"/>
      <c r="C5" s="16"/>
      <c r="D5" s="16"/>
      <c r="E5" s="16"/>
      <c r="F5" s="16"/>
      <c r="G5" s="16"/>
      <c r="H5" s="2"/>
      <c r="I5" s="2"/>
      <c r="J5" s="2"/>
      <c r="K5" s="2"/>
    </row>
    <row r="6" spans="1:11">
      <c r="A6" s="1"/>
      <c r="B6" s="4"/>
      <c r="C6" s="43"/>
      <c r="D6" s="1"/>
      <c r="E6" s="43" t="s">
        <v>777</v>
      </c>
      <c r="F6" s="1"/>
      <c r="G6" s="43" t="s">
        <v>778</v>
      </c>
      <c r="H6" s="1"/>
      <c r="I6" s="1"/>
      <c r="J6" s="1"/>
      <c r="K6" s="1"/>
    </row>
    <row r="7" spans="1:11">
      <c r="A7" s="1"/>
      <c r="B7" s="43"/>
      <c r="C7" s="43" t="s">
        <v>775</v>
      </c>
      <c r="D7" s="43" t="s">
        <v>776</v>
      </c>
      <c r="E7" s="43" t="s">
        <v>556</v>
      </c>
      <c r="F7" s="43" t="s">
        <v>777</v>
      </c>
      <c r="G7" s="43" t="s">
        <v>556</v>
      </c>
      <c r="H7" s="43" t="s">
        <v>779</v>
      </c>
      <c r="I7" s="43" t="s">
        <v>780</v>
      </c>
      <c r="J7" s="43" t="s">
        <v>781</v>
      </c>
      <c r="K7" s="43" t="s">
        <v>782</v>
      </c>
    </row>
    <row r="8" spans="1:11" ht="15.75" thickBot="1">
      <c r="A8" s="1"/>
      <c r="B8" s="44"/>
      <c r="C8" s="45" t="s">
        <v>1</v>
      </c>
      <c r="D8" s="45" t="s">
        <v>1</v>
      </c>
      <c r="E8" s="45" t="s">
        <v>526</v>
      </c>
      <c r="F8" s="45" t="s">
        <v>19</v>
      </c>
      <c r="G8" s="45" t="s">
        <v>526</v>
      </c>
      <c r="H8" s="45" t="s">
        <v>19</v>
      </c>
      <c r="I8" s="45" t="s">
        <v>19</v>
      </c>
      <c r="J8" s="45" t="s">
        <v>19</v>
      </c>
      <c r="K8" s="45" t="s">
        <v>19</v>
      </c>
    </row>
    <row r="9" spans="1:11">
      <c r="A9" s="1"/>
      <c r="B9" s="1"/>
      <c r="C9" s="52"/>
      <c r="D9" s="2"/>
      <c r="E9" s="2"/>
      <c r="F9" s="2"/>
      <c r="G9" s="2"/>
      <c r="H9" s="2"/>
      <c r="I9" s="2"/>
      <c r="J9" s="2"/>
      <c r="K9" s="2"/>
    </row>
    <row r="10" spans="1:11">
      <c r="A10" s="1"/>
      <c r="B10" s="79" t="s">
        <v>657</v>
      </c>
      <c r="C10" s="2"/>
      <c r="D10" s="2"/>
      <c r="E10" s="2"/>
      <c r="F10" s="2"/>
      <c r="G10" s="2"/>
      <c r="H10" s="2"/>
      <c r="I10" s="2"/>
      <c r="J10" s="2"/>
      <c r="K10" s="2"/>
    </row>
    <row r="11" spans="1:11" ht="20.100000000000001" customHeight="1">
      <c r="A11" s="1"/>
      <c r="B11" s="124" t="s">
        <v>557</v>
      </c>
      <c r="C11" s="49">
        <f>SUM('Budget Detail FY 2023-30'!M7:M23)</f>
        <v>15255097</v>
      </c>
      <c r="D11" s="49">
        <f>SUM('Budget Detail FY 2023-30'!N7:N23)</f>
        <v>15541954</v>
      </c>
      <c r="E11" s="49">
        <f>SUM('Budget Detail FY 2023-30'!O7:O23)</f>
        <v>15974368</v>
      </c>
      <c r="F11" s="49">
        <f>SUM('Budget Detail FY 2023-30'!P7:P23)</f>
        <v>16670261</v>
      </c>
      <c r="G11" s="49">
        <f>SUM('Budget Detail FY 2023-30'!Q7:Q23)</f>
        <v>17404813</v>
      </c>
      <c r="H11" s="49">
        <f>SUM('Budget Detail FY 2023-30'!R7:R23)</f>
        <v>17677637</v>
      </c>
      <c r="I11" s="49">
        <f>SUM('Budget Detail FY 2023-30'!S7:S23)</f>
        <v>17746195</v>
      </c>
      <c r="J11" s="49">
        <f>SUM('Budget Detail FY 2023-30'!T7:T23)</f>
        <v>18069581</v>
      </c>
      <c r="K11" s="49">
        <f>SUM('Budget Detail FY 2023-30'!U7:U23)</f>
        <v>18202303</v>
      </c>
    </row>
    <row r="12" spans="1:11" ht="20.100000000000001" customHeight="1">
      <c r="A12" s="1"/>
      <c r="B12" s="124" t="s">
        <v>558</v>
      </c>
      <c r="C12" s="2">
        <f>SUM('Budget Detail FY 2023-30'!M24:M32)</f>
        <v>5916027</v>
      </c>
      <c r="D12" s="2">
        <f>SUM('Budget Detail FY 2023-30'!N24:N32)</f>
        <v>4679896</v>
      </c>
      <c r="E12" s="2">
        <f>SUM('Budget Detail FY 2023-30'!O24:O32)</f>
        <v>4839133</v>
      </c>
      <c r="F12" s="2">
        <f>SUM('Budget Detail FY 2023-30'!P24:P32)</f>
        <v>4763369</v>
      </c>
      <c r="G12" s="2">
        <f>SUM('Budget Detail FY 2023-30'!Q24:Q32)</f>
        <v>4535663</v>
      </c>
      <c r="H12" s="2">
        <f>SUM('Budget Detail FY 2023-30'!R24:R32)</f>
        <v>4621515</v>
      </c>
      <c r="I12" s="2">
        <f>SUM('Budget Detail FY 2023-30'!S24:S32)</f>
        <v>5428226</v>
      </c>
      <c r="J12" s="2">
        <f>SUM('Budget Detail FY 2023-30'!T24:T32)</f>
        <v>5533784</v>
      </c>
      <c r="K12" s="2">
        <f>SUM('Budget Detail FY 2023-30'!U24:U32)</f>
        <v>5638715</v>
      </c>
    </row>
    <row r="13" spans="1:11" ht="20.100000000000001" customHeight="1">
      <c r="A13" s="1"/>
      <c r="B13" s="125" t="s">
        <v>559</v>
      </c>
      <c r="C13" s="2">
        <f>SUM('Budget Detail FY 2023-30'!M33:M35)</f>
        <v>832548</v>
      </c>
      <c r="D13" s="2">
        <f>SUM('Budget Detail FY 2023-30'!N33:N35)</f>
        <v>914890</v>
      </c>
      <c r="E13" s="2">
        <f>SUM('Budget Detail FY 2023-30'!O33:O35)</f>
        <v>695000</v>
      </c>
      <c r="F13" s="2">
        <f>SUM('Budget Detail FY 2023-30'!P33:P35)</f>
        <v>899000</v>
      </c>
      <c r="G13" s="2">
        <f>SUM('Budget Detail FY 2023-30'!Q33:Q35)</f>
        <v>750000</v>
      </c>
      <c r="H13" s="2">
        <f>SUM('Budget Detail FY 2023-30'!R33:R35)</f>
        <v>700000</v>
      </c>
      <c r="I13" s="2">
        <f>SUM('Budget Detail FY 2023-30'!S33:S35)</f>
        <v>650000</v>
      </c>
      <c r="J13" s="2">
        <f>SUM('Budget Detail FY 2023-30'!T33:T35)</f>
        <v>600000</v>
      </c>
      <c r="K13" s="2">
        <f>SUM('Budget Detail FY 2023-30'!U33:U35)</f>
        <v>600000</v>
      </c>
    </row>
    <row r="14" spans="1:11" ht="20.100000000000001" customHeight="1">
      <c r="A14" s="1"/>
      <c r="B14" s="125" t="s">
        <v>560</v>
      </c>
      <c r="C14" s="2">
        <f>SUM('Budget Detail FY 2023-30'!M36:M39)</f>
        <v>100782</v>
      </c>
      <c r="D14" s="2">
        <f>SUM('Budget Detail FY 2023-30'!N36:N39)</f>
        <v>104162</v>
      </c>
      <c r="E14" s="2">
        <f>SUM('Budget Detail FY 2023-30'!O36:O39)</f>
        <v>98400</v>
      </c>
      <c r="F14" s="2">
        <f>SUM('Budget Detail FY 2023-30'!P36:P39)</f>
        <v>83400</v>
      </c>
      <c r="G14" s="2">
        <f>SUM('Budget Detail FY 2023-30'!Q36:Q39)</f>
        <v>95400</v>
      </c>
      <c r="H14" s="2">
        <f>SUM('Budget Detail FY 2023-30'!R36:R39)</f>
        <v>95400</v>
      </c>
      <c r="I14" s="2">
        <f>SUM('Budget Detail FY 2023-30'!S36:S39)</f>
        <v>95400</v>
      </c>
      <c r="J14" s="2">
        <f>SUM('Budget Detail FY 2023-30'!T36:T39)</f>
        <v>95400</v>
      </c>
      <c r="K14" s="2">
        <f>SUM('Budget Detail FY 2023-30'!U36:U39)</f>
        <v>95400</v>
      </c>
    </row>
    <row r="15" spans="1:11" ht="20.100000000000001" customHeight="1">
      <c r="A15" s="1"/>
      <c r="B15" s="125" t="s">
        <v>561</v>
      </c>
      <c r="C15" s="2">
        <f>SUM('Budget Detail FY 2023-30'!M40:M44)</f>
        <v>2067245</v>
      </c>
      <c r="D15" s="2">
        <f>SUM('Budget Detail FY 2023-30'!N40:N44)</f>
        <v>2213396</v>
      </c>
      <c r="E15" s="2">
        <f>SUM('Budget Detail FY 2023-30'!O40:O44)</f>
        <v>2243973</v>
      </c>
      <c r="F15" s="2">
        <f>SUM('Budget Detail FY 2023-30'!P40:P44)</f>
        <v>2312593</v>
      </c>
      <c r="G15" s="2">
        <f>SUM('Budget Detail FY 2023-30'!Q40:Q44)</f>
        <v>2457154</v>
      </c>
      <c r="H15" s="2">
        <f>SUM('Budget Detail FY 2023-30'!R40:R44)</f>
        <v>2616991</v>
      </c>
      <c r="I15" s="2">
        <f>SUM('Budget Detail FY 2023-30'!S40:S44)</f>
        <v>2782365</v>
      </c>
      <c r="J15" s="2">
        <f>SUM('Budget Detail FY 2023-30'!T40:T44)</f>
        <v>2958803</v>
      </c>
      <c r="K15" s="2">
        <f>SUM('Budget Detail FY 2023-30'!U40:U44)</f>
        <v>3147063</v>
      </c>
    </row>
    <row r="16" spans="1:11" ht="20.100000000000001" customHeight="1">
      <c r="A16" s="1"/>
      <c r="B16" s="125" t="s">
        <v>562</v>
      </c>
      <c r="C16" s="2">
        <f>'Budget Detail FY 2023-30'!M45+'Budget Detail FY 2023-30'!M46</f>
        <v>288828</v>
      </c>
      <c r="D16" s="2">
        <f>'Budget Detail FY 2023-30'!N45+'Budget Detail FY 2023-30'!N46</f>
        <v>713609</v>
      </c>
      <c r="E16" s="2">
        <f>'Budget Detail FY 2023-30'!O45+'Budget Detail FY 2023-30'!O46</f>
        <v>350000</v>
      </c>
      <c r="F16" s="2">
        <f>'Budget Detail FY 2023-30'!P45+'Budget Detail FY 2023-30'!P46</f>
        <v>534876</v>
      </c>
      <c r="G16" s="2">
        <f>'Budget Detail FY 2023-30'!Q45+'Budget Detail FY 2023-30'!Q46</f>
        <v>400000</v>
      </c>
      <c r="H16" s="2">
        <f>'Budget Detail FY 2023-30'!R45+'Budget Detail FY 2023-30'!R46</f>
        <v>350000</v>
      </c>
      <c r="I16" s="2">
        <f>'Budget Detail FY 2023-30'!S45+'Budget Detail FY 2023-30'!S46</f>
        <v>350000</v>
      </c>
      <c r="J16" s="2">
        <f>'Budget Detail FY 2023-30'!T45+'Budget Detail FY 2023-30'!T46</f>
        <v>350000</v>
      </c>
      <c r="K16" s="2">
        <f>'Budget Detail FY 2023-30'!U45+'Budget Detail FY 2023-30'!U46</f>
        <v>350000</v>
      </c>
    </row>
    <row r="17" spans="1:11" ht="20.100000000000001" customHeight="1">
      <c r="A17" s="1"/>
      <c r="B17" s="125" t="s">
        <v>563</v>
      </c>
      <c r="C17" s="2">
        <f>SUM('Budget Detail FY 2023-30'!M47:M48)</f>
        <v>24071</v>
      </c>
      <c r="D17" s="2">
        <f>SUM('Budget Detail FY 2023-30'!N47:N48)</f>
        <v>50432</v>
      </c>
      <c r="E17" s="2">
        <f>SUM('Budget Detail FY 2023-30'!O47:O48)</f>
        <v>20000</v>
      </c>
      <c r="F17" s="2">
        <f>SUM('Budget Detail FY 2023-30'!P47:P48)</f>
        <v>45000</v>
      </c>
      <c r="G17" s="2">
        <f>SUM('Budget Detail FY 2023-30'!Q47:Q48)</f>
        <v>50000</v>
      </c>
      <c r="H17" s="2">
        <f>SUM('Budget Detail FY 2023-30'!R47:R48)</f>
        <v>43864</v>
      </c>
      <c r="I17" s="2">
        <f>SUM('Budget Detail FY 2023-30'!S47:S48)</f>
        <v>47500</v>
      </c>
      <c r="J17" s="2">
        <f>SUM('Budget Detail FY 2023-30'!T47:T48)</f>
        <v>47500</v>
      </c>
      <c r="K17" s="2">
        <f>SUM('Budget Detail FY 2023-30'!U47:U48)</f>
        <v>25000</v>
      </c>
    </row>
    <row r="18" spans="1:11" ht="20.100000000000001" customHeight="1">
      <c r="A18" s="1"/>
      <c r="B18" s="361" t="s">
        <v>564</v>
      </c>
      <c r="C18" s="65">
        <f>SUM('Budget Detail FY 2023-30'!M49:M50)</f>
        <v>45016</v>
      </c>
      <c r="D18" s="65">
        <f>SUM('Budget Detail FY 2023-30'!N49:N50)</f>
        <v>31225</v>
      </c>
      <c r="E18" s="65">
        <f>SUM('Budget Detail FY 2023-30'!O49:O50)</f>
        <v>48917</v>
      </c>
      <c r="F18" s="65">
        <f>SUM('Budget Detail FY 2023-30'!P49:P50)</f>
        <v>42000</v>
      </c>
      <c r="G18" s="65">
        <f>SUM('Budget Detail FY 2023-30'!Q49:Q50)</f>
        <v>45583</v>
      </c>
      <c r="H18" s="65">
        <f>SUM('Budget Detail FY 2023-30'!R49:R50)</f>
        <v>31000</v>
      </c>
      <c r="I18" s="65">
        <f>SUM('Budget Detail FY 2023-30'!S49:S50)</f>
        <v>31000</v>
      </c>
      <c r="J18" s="65">
        <f>SUM('Budget Detail FY 2023-30'!T49:T50)</f>
        <v>31000</v>
      </c>
      <c r="K18" s="65">
        <f>SUM('Budget Detail FY 2023-30'!U49:U50)</f>
        <v>31000</v>
      </c>
    </row>
    <row r="19" spans="1:11" ht="20.100000000000001" customHeight="1">
      <c r="A19" s="1"/>
      <c r="B19" s="364" t="s">
        <v>1094</v>
      </c>
      <c r="C19" s="363">
        <f t="shared" ref="C19:K19" si="0">SUM(C11:C18)</f>
        <v>24529614</v>
      </c>
      <c r="D19" s="363">
        <f t="shared" si="0"/>
        <v>24249564</v>
      </c>
      <c r="E19" s="363">
        <f t="shared" si="0"/>
        <v>24269791</v>
      </c>
      <c r="F19" s="363">
        <f t="shared" si="0"/>
        <v>25350499</v>
      </c>
      <c r="G19" s="363">
        <f t="shared" si="0"/>
        <v>25738613</v>
      </c>
      <c r="H19" s="363">
        <f t="shared" si="0"/>
        <v>26136407</v>
      </c>
      <c r="I19" s="363">
        <f t="shared" si="0"/>
        <v>27130686</v>
      </c>
      <c r="J19" s="363">
        <f t="shared" si="0"/>
        <v>27686068</v>
      </c>
      <c r="K19" s="363">
        <f t="shared" si="0"/>
        <v>28089481</v>
      </c>
    </row>
    <row r="20" spans="1:11" ht="6.95" customHeight="1">
      <c r="A20" s="1"/>
      <c r="B20" s="125"/>
      <c r="C20" s="2"/>
      <c r="D20" s="2"/>
      <c r="E20" s="2"/>
      <c r="F20" s="2"/>
      <c r="G20" s="2"/>
      <c r="H20" s="2"/>
      <c r="I20" s="2"/>
      <c r="J20" s="2"/>
      <c r="K20" s="2"/>
    </row>
    <row r="21" spans="1:11" ht="7.5" customHeight="1">
      <c r="A21" s="1"/>
      <c r="B21" s="1"/>
      <c r="C21" s="2"/>
      <c r="D21" s="2"/>
      <c r="E21" s="2"/>
      <c r="F21" s="2"/>
      <c r="G21" s="2"/>
      <c r="H21" s="2"/>
      <c r="I21" s="2"/>
      <c r="J21" s="2"/>
      <c r="K21" s="2"/>
    </row>
    <row r="22" spans="1:11">
      <c r="A22" s="1"/>
      <c r="B22" s="79" t="s">
        <v>401</v>
      </c>
      <c r="C22" s="2"/>
      <c r="D22" s="88"/>
      <c r="E22" s="88"/>
      <c r="F22" s="88"/>
      <c r="G22" s="88"/>
      <c r="H22" s="88"/>
      <c r="I22" s="88"/>
      <c r="J22" s="88"/>
      <c r="K22" s="88"/>
    </row>
    <row r="23" spans="1:11" ht="20.100000000000001" customHeight="1">
      <c r="A23" s="1"/>
      <c r="B23" s="125" t="s">
        <v>567</v>
      </c>
      <c r="C23" s="49">
        <f>'Gen Fd Cover Sheets'!C12+'Gen Fd Cover Sheets'!C43+'Gen Fd Cover Sheets'!C71+'Gen Fd Cover Sheets'!C104+'Gen Fd Cover Sheets'!C132+'Gen Fd Cover Sheets'!C162</f>
        <v>5686617</v>
      </c>
      <c r="D23" s="49">
        <f>'Gen Fd Cover Sheets'!D12+'Gen Fd Cover Sheets'!D43+'Gen Fd Cover Sheets'!D71+'Gen Fd Cover Sheets'!D104+'Gen Fd Cover Sheets'!D132+'Gen Fd Cover Sheets'!D162</f>
        <v>6095231</v>
      </c>
      <c r="E23" s="49">
        <f>'Gen Fd Cover Sheets'!E12+'Gen Fd Cover Sheets'!E43+'Gen Fd Cover Sheets'!E71+'Gen Fd Cover Sheets'!E104+'Gen Fd Cover Sheets'!E132+'Gen Fd Cover Sheets'!E162</f>
        <v>6978481</v>
      </c>
      <c r="F23" s="49">
        <f>'Gen Fd Cover Sheets'!F12+'Gen Fd Cover Sheets'!F43+'Gen Fd Cover Sheets'!F71+'Gen Fd Cover Sheets'!F104+'Gen Fd Cover Sheets'!F132+'Gen Fd Cover Sheets'!F162</f>
        <v>6582741</v>
      </c>
      <c r="G23" s="49">
        <f>'Gen Fd Cover Sheets'!G12+'Gen Fd Cover Sheets'!G43+'Gen Fd Cover Sheets'!G71+'Gen Fd Cover Sheets'!G104+'Gen Fd Cover Sheets'!G132+'Gen Fd Cover Sheets'!G162</f>
        <v>7534493</v>
      </c>
      <c r="H23" s="49">
        <f>'Gen Fd Cover Sheets'!H12+'Gen Fd Cover Sheets'!H43+'Gen Fd Cover Sheets'!H71+'Gen Fd Cover Sheets'!H104+'Gen Fd Cover Sheets'!H132+'Gen Fd Cover Sheets'!H162</f>
        <v>7925955</v>
      </c>
      <c r="I23" s="49">
        <f>'Gen Fd Cover Sheets'!I12+'Gen Fd Cover Sheets'!I43+'Gen Fd Cover Sheets'!I71+'Gen Fd Cover Sheets'!I104+'Gen Fd Cover Sheets'!I132+'Gen Fd Cover Sheets'!I162</f>
        <v>8154435</v>
      </c>
      <c r="J23" s="49">
        <f>'Gen Fd Cover Sheets'!J12+'Gen Fd Cover Sheets'!J43+'Gen Fd Cover Sheets'!J71+'Gen Fd Cover Sheets'!J104+'Gen Fd Cover Sheets'!J132+'Gen Fd Cover Sheets'!J162</f>
        <v>8389758</v>
      </c>
      <c r="K23" s="49">
        <f>'Gen Fd Cover Sheets'!K12+'Gen Fd Cover Sheets'!K43+'Gen Fd Cover Sheets'!K71+'Gen Fd Cover Sheets'!K104+'Gen Fd Cover Sheets'!K132+'Gen Fd Cover Sheets'!K162</f>
        <v>8632127</v>
      </c>
    </row>
    <row r="24" spans="1:11" ht="20.100000000000001" customHeight="1">
      <c r="A24" s="1"/>
      <c r="B24" s="125" t="s">
        <v>568</v>
      </c>
      <c r="C24" s="2">
        <f>'Gen Fd Cover Sheets'!C13+'Gen Fd Cover Sheets'!C44+'Gen Fd Cover Sheets'!C72+'Gen Fd Cover Sheets'!C105+'Gen Fd Cover Sheets'!C133+'Gen Fd Cover Sheets'!C163</f>
        <v>3443027</v>
      </c>
      <c r="D24" s="2">
        <f>'Gen Fd Cover Sheets'!D13+'Gen Fd Cover Sheets'!D44+'Gen Fd Cover Sheets'!D72+'Gen Fd Cover Sheets'!D105+'Gen Fd Cover Sheets'!D133+'Gen Fd Cover Sheets'!D163</f>
        <v>3553135</v>
      </c>
      <c r="E24" s="2">
        <f>'Gen Fd Cover Sheets'!E13+'Gen Fd Cover Sheets'!E44+'Gen Fd Cover Sheets'!E72+'Gen Fd Cover Sheets'!E105+'Gen Fd Cover Sheets'!E133+'Gen Fd Cover Sheets'!E163</f>
        <v>3930229</v>
      </c>
      <c r="F24" s="2">
        <f>'Gen Fd Cover Sheets'!F13+'Gen Fd Cover Sheets'!F44+'Gen Fd Cover Sheets'!F72+'Gen Fd Cover Sheets'!F105+'Gen Fd Cover Sheets'!F133+'Gen Fd Cover Sheets'!F163</f>
        <v>3752434</v>
      </c>
      <c r="G24" s="2">
        <f>'Gen Fd Cover Sheets'!G13+'Gen Fd Cover Sheets'!G44+'Gen Fd Cover Sheets'!G72+'Gen Fd Cover Sheets'!G105+'Gen Fd Cover Sheets'!G133+'Gen Fd Cover Sheets'!G163</f>
        <v>4428683</v>
      </c>
      <c r="H24" s="2">
        <f>'Gen Fd Cover Sheets'!H13+'Gen Fd Cover Sheets'!H44+'Gen Fd Cover Sheets'!H72+'Gen Fd Cover Sheets'!H105+'Gen Fd Cover Sheets'!H133+'Gen Fd Cover Sheets'!H163</f>
        <v>4581225</v>
      </c>
      <c r="I24" s="2">
        <f>'Gen Fd Cover Sheets'!I13+'Gen Fd Cover Sheets'!I44+'Gen Fd Cover Sheets'!I72+'Gen Fd Cover Sheets'!I105+'Gen Fd Cover Sheets'!I133+'Gen Fd Cover Sheets'!I163</f>
        <v>4823790</v>
      </c>
      <c r="J24" s="2">
        <f>'Gen Fd Cover Sheets'!J13+'Gen Fd Cover Sheets'!J44+'Gen Fd Cover Sheets'!J72+'Gen Fd Cover Sheets'!J105+'Gen Fd Cover Sheets'!J133+'Gen Fd Cover Sheets'!J163</f>
        <v>5080614</v>
      </c>
      <c r="K24" s="2">
        <f>'Gen Fd Cover Sheets'!K13+'Gen Fd Cover Sheets'!K44+'Gen Fd Cover Sheets'!K72+'Gen Fd Cover Sheets'!K105+'Gen Fd Cover Sheets'!K133+'Gen Fd Cover Sheets'!K163</f>
        <v>5351539</v>
      </c>
    </row>
    <row r="25" spans="1:11" ht="20.100000000000001" customHeight="1">
      <c r="A25" s="1"/>
      <c r="B25" s="125" t="s">
        <v>569</v>
      </c>
      <c r="C25" s="2">
        <f>'Gen Fd Cover Sheets'!C14+'Gen Fd Cover Sheets'!C45+'Gen Fd Cover Sheets'!C73+'Gen Fd Cover Sheets'!C106+'Gen Fd Cover Sheets'!C134+'Gen Fd Cover Sheets'!C164</f>
        <v>6820753</v>
      </c>
      <c r="D25" s="2">
        <f>'Gen Fd Cover Sheets'!D14+'Gen Fd Cover Sheets'!D45+'Gen Fd Cover Sheets'!D73+'Gen Fd Cover Sheets'!D106+'Gen Fd Cover Sheets'!D134+'Gen Fd Cover Sheets'!D164</f>
        <v>7781614</v>
      </c>
      <c r="E25" s="2">
        <f>'Gen Fd Cover Sheets'!E14+'Gen Fd Cover Sheets'!E45+'Gen Fd Cover Sheets'!E73+'Gen Fd Cover Sheets'!E106+'Gen Fd Cover Sheets'!E134+'Gen Fd Cover Sheets'!E164</f>
        <v>9318849</v>
      </c>
      <c r="F25" s="2">
        <f>'Gen Fd Cover Sheets'!F14+'Gen Fd Cover Sheets'!F45+'Gen Fd Cover Sheets'!F73+'Gen Fd Cover Sheets'!F106+'Gen Fd Cover Sheets'!F134+'Gen Fd Cover Sheets'!F164</f>
        <v>9266314</v>
      </c>
      <c r="G25" s="2">
        <f>'Gen Fd Cover Sheets'!G14+'Gen Fd Cover Sheets'!G45+'Gen Fd Cover Sheets'!G73+'Gen Fd Cover Sheets'!G106+'Gen Fd Cover Sheets'!G134+'Gen Fd Cover Sheets'!G164</f>
        <v>7503289</v>
      </c>
      <c r="H25" s="2">
        <f>'Gen Fd Cover Sheets'!H14+'Gen Fd Cover Sheets'!H45+'Gen Fd Cover Sheets'!H73+'Gen Fd Cover Sheets'!H106+'Gen Fd Cover Sheets'!H134+'Gen Fd Cover Sheets'!H164</f>
        <v>8219934</v>
      </c>
      <c r="I25" s="2">
        <f>'Gen Fd Cover Sheets'!I14+'Gen Fd Cover Sheets'!I45+'Gen Fd Cover Sheets'!I73+'Gen Fd Cover Sheets'!I106+'Gen Fd Cover Sheets'!I134+'Gen Fd Cover Sheets'!I164</f>
        <v>8564817</v>
      </c>
      <c r="J25" s="2">
        <f>'Gen Fd Cover Sheets'!J14+'Gen Fd Cover Sheets'!J45+'Gen Fd Cover Sheets'!J73+'Gen Fd Cover Sheets'!J106+'Gen Fd Cover Sheets'!J134+'Gen Fd Cover Sheets'!J164</f>
        <v>7084525</v>
      </c>
      <c r="K25" s="2">
        <f>'Gen Fd Cover Sheets'!K14+'Gen Fd Cover Sheets'!K45+'Gen Fd Cover Sheets'!K73+'Gen Fd Cover Sheets'!K106+'Gen Fd Cover Sheets'!K134+'Gen Fd Cover Sheets'!K164</f>
        <v>6536320</v>
      </c>
    </row>
    <row r="26" spans="1:11" ht="20.100000000000001" customHeight="1">
      <c r="A26" s="1"/>
      <c r="B26" s="125" t="s">
        <v>570</v>
      </c>
      <c r="C26" s="2">
        <f>'Gen Fd Cover Sheets'!C15+'Gen Fd Cover Sheets'!C46+'Gen Fd Cover Sheets'!C74+'Gen Fd Cover Sheets'!C107+'Gen Fd Cover Sheets'!C135+'Gen Fd Cover Sheets'!C165</f>
        <v>319849</v>
      </c>
      <c r="D26" s="2">
        <f>'Gen Fd Cover Sheets'!D15+'Gen Fd Cover Sheets'!D46+'Gen Fd Cover Sheets'!D74+'Gen Fd Cover Sheets'!D107+'Gen Fd Cover Sheets'!D135+'Gen Fd Cover Sheets'!D165</f>
        <v>319592</v>
      </c>
      <c r="E26" s="2">
        <f>'Gen Fd Cover Sheets'!E15+'Gen Fd Cover Sheets'!E46+'Gen Fd Cover Sheets'!E74+'Gen Fd Cover Sheets'!E107+'Gen Fd Cover Sheets'!E135+'Gen Fd Cover Sheets'!E165</f>
        <v>375120</v>
      </c>
      <c r="F26" s="2">
        <f>'Gen Fd Cover Sheets'!F15+'Gen Fd Cover Sheets'!F46+'Gen Fd Cover Sheets'!F74+'Gen Fd Cover Sheets'!F107+'Gen Fd Cover Sheets'!F135+'Gen Fd Cover Sheets'!F165</f>
        <v>352394</v>
      </c>
      <c r="G26" s="2">
        <f>'Gen Fd Cover Sheets'!G15+'Gen Fd Cover Sheets'!G46+'Gen Fd Cover Sheets'!G74+'Gen Fd Cover Sheets'!G107+'Gen Fd Cover Sheets'!G135+'Gen Fd Cover Sheets'!G165</f>
        <v>359097</v>
      </c>
      <c r="H26" s="2">
        <f>'Gen Fd Cover Sheets'!H15+'Gen Fd Cover Sheets'!H46+'Gen Fd Cover Sheets'!H74+'Gen Fd Cover Sheets'!H107+'Gen Fd Cover Sheets'!H135+'Gen Fd Cover Sheets'!H165</f>
        <v>370705</v>
      </c>
      <c r="I26" s="2">
        <f>'Gen Fd Cover Sheets'!I15+'Gen Fd Cover Sheets'!I46+'Gen Fd Cover Sheets'!I74+'Gen Fd Cover Sheets'!I107+'Gen Fd Cover Sheets'!I135+'Gen Fd Cover Sheets'!I165</f>
        <v>379922</v>
      </c>
      <c r="J26" s="2">
        <f>'Gen Fd Cover Sheets'!J15+'Gen Fd Cover Sheets'!J46+'Gen Fd Cover Sheets'!J74+'Gen Fd Cover Sheets'!J107+'Gen Fd Cover Sheets'!J135+'Gen Fd Cover Sheets'!J165</f>
        <v>394604</v>
      </c>
      <c r="K26" s="2">
        <f>'Gen Fd Cover Sheets'!K15+'Gen Fd Cover Sheets'!K46+'Gen Fd Cover Sheets'!K74+'Gen Fd Cover Sheets'!K107+'Gen Fd Cover Sheets'!K135+'Gen Fd Cover Sheets'!K165</f>
        <v>404677</v>
      </c>
    </row>
    <row r="27" spans="1:11" ht="20.100000000000001" customHeight="1">
      <c r="A27" s="1"/>
      <c r="B27" s="125" t="s">
        <v>1032</v>
      </c>
      <c r="C27" s="2">
        <f>'Gen Fd Cover Sheets'!C166</f>
        <v>0</v>
      </c>
      <c r="D27" s="2">
        <f>'Gen Fd Cover Sheets'!D166</f>
        <v>0</v>
      </c>
      <c r="E27" s="2">
        <f>'Gen Fd Cover Sheets'!E166</f>
        <v>75000</v>
      </c>
      <c r="F27" s="2">
        <f>'Gen Fd Cover Sheets'!F166</f>
        <v>0</v>
      </c>
      <c r="G27" s="2">
        <f>'Gen Fd Cover Sheets'!G166</f>
        <v>0</v>
      </c>
      <c r="H27" s="2">
        <f>'Gen Fd Cover Sheets'!H166</f>
        <v>75000</v>
      </c>
      <c r="I27" s="2">
        <f>'Gen Fd Cover Sheets'!I166</f>
        <v>75000</v>
      </c>
      <c r="J27" s="2">
        <f>'Gen Fd Cover Sheets'!J166</f>
        <v>75000</v>
      </c>
      <c r="K27" s="2">
        <f>'Gen Fd Cover Sheets'!K166</f>
        <v>75000</v>
      </c>
    </row>
    <row r="28" spans="1:11" ht="20.100000000000001" customHeight="1">
      <c r="A28" s="1"/>
      <c r="B28" s="364" t="s">
        <v>573</v>
      </c>
      <c r="C28" s="363">
        <f t="shared" ref="C28:K28" si="1">SUM(C23:C27)</f>
        <v>16270246</v>
      </c>
      <c r="D28" s="363">
        <f t="shared" si="1"/>
        <v>17749572</v>
      </c>
      <c r="E28" s="363">
        <f t="shared" si="1"/>
        <v>20677679</v>
      </c>
      <c r="F28" s="363">
        <f t="shared" si="1"/>
        <v>19953883</v>
      </c>
      <c r="G28" s="363">
        <f t="shared" si="1"/>
        <v>19825562</v>
      </c>
      <c r="H28" s="363">
        <f t="shared" si="1"/>
        <v>21172819</v>
      </c>
      <c r="I28" s="363">
        <f t="shared" si="1"/>
        <v>21997964</v>
      </c>
      <c r="J28" s="363">
        <f t="shared" si="1"/>
        <v>21024501</v>
      </c>
      <c r="K28" s="363">
        <f t="shared" si="1"/>
        <v>20999663</v>
      </c>
    </row>
    <row r="29" spans="1:11" ht="6.95" customHeight="1">
      <c r="A29" s="1"/>
      <c r="B29" s="125"/>
      <c r="C29" s="2"/>
      <c r="D29" s="2"/>
      <c r="E29" s="2"/>
      <c r="F29" s="2"/>
      <c r="G29" s="2"/>
      <c r="H29" s="2"/>
      <c r="I29" s="2"/>
      <c r="J29" s="2"/>
      <c r="K29" s="2"/>
    </row>
    <row r="30" spans="1:11" ht="20.100000000000001" customHeight="1">
      <c r="A30" s="1"/>
      <c r="B30" s="125" t="s">
        <v>572</v>
      </c>
      <c r="C30" s="2">
        <f>'Gen Fd Cover Sheets'!C169</f>
        <v>7889863</v>
      </c>
      <c r="D30" s="2">
        <f>'Gen Fd Cover Sheets'!D169</f>
        <v>6179088</v>
      </c>
      <c r="E30" s="2">
        <f>'Gen Fd Cover Sheets'!E169</f>
        <v>4292112</v>
      </c>
      <c r="F30" s="2">
        <f>'Gen Fd Cover Sheets'!F169</f>
        <v>5396616</v>
      </c>
      <c r="G30" s="2">
        <f>'Gen Fd Cover Sheets'!G169</f>
        <v>5913051</v>
      </c>
      <c r="H30" s="2">
        <f>'Gen Fd Cover Sheets'!H169</f>
        <v>4963588</v>
      </c>
      <c r="I30" s="2">
        <f>'Gen Fd Cover Sheets'!I169</f>
        <v>5132722</v>
      </c>
      <c r="J30" s="2">
        <f>'Gen Fd Cover Sheets'!J169</f>
        <v>6661567</v>
      </c>
      <c r="K30" s="2">
        <f>'Gen Fd Cover Sheets'!K169</f>
        <v>8415583</v>
      </c>
    </row>
    <row r="31" spans="1:11" ht="20.100000000000001" customHeight="1" thickBot="1">
      <c r="A31" s="1"/>
      <c r="B31" s="78" t="s">
        <v>1095</v>
      </c>
      <c r="C31" s="305">
        <f t="shared" ref="C31:K31" si="2">C28+C30</f>
        <v>24160109</v>
      </c>
      <c r="D31" s="305">
        <f t="shared" si="2"/>
        <v>23928660</v>
      </c>
      <c r="E31" s="305">
        <f t="shared" si="2"/>
        <v>24969791</v>
      </c>
      <c r="F31" s="305">
        <f t="shared" si="2"/>
        <v>25350499</v>
      </c>
      <c r="G31" s="305">
        <f t="shared" si="2"/>
        <v>25738613</v>
      </c>
      <c r="H31" s="305">
        <f t="shared" si="2"/>
        <v>26136407</v>
      </c>
      <c r="I31" s="305">
        <f t="shared" si="2"/>
        <v>27130686</v>
      </c>
      <c r="J31" s="305">
        <f t="shared" si="2"/>
        <v>27686068</v>
      </c>
      <c r="K31" s="305">
        <f t="shared" si="2"/>
        <v>29415246</v>
      </c>
    </row>
    <row r="32" spans="1:11" s="110" customFormat="1">
      <c r="B32" s="79"/>
      <c r="C32" s="2"/>
      <c r="D32" s="2"/>
      <c r="E32" s="2"/>
      <c r="F32" s="2"/>
      <c r="G32" s="2"/>
      <c r="H32" s="2"/>
      <c r="I32" s="2"/>
      <c r="J32" s="2"/>
      <c r="K32" s="2"/>
    </row>
    <row r="33" spans="1:11" ht="20.100000000000001" customHeight="1">
      <c r="A33" s="1"/>
      <c r="B33" s="124" t="s">
        <v>574</v>
      </c>
      <c r="C33" s="49">
        <f t="shared" ref="C33:K33" si="3">C19-C31</f>
        <v>369505</v>
      </c>
      <c r="D33" s="49">
        <f t="shared" si="3"/>
        <v>320904</v>
      </c>
      <c r="E33" s="49">
        <f t="shared" si="3"/>
        <v>-700000</v>
      </c>
      <c r="F33" s="49">
        <f t="shared" si="3"/>
        <v>0</v>
      </c>
      <c r="G33" s="49">
        <f t="shared" si="3"/>
        <v>0</v>
      </c>
      <c r="H33" s="49">
        <f t="shared" si="3"/>
        <v>0</v>
      </c>
      <c r="I33" s="49">
        <f t="shared" si="3"/>
        <v>0</v>
      </c>
      <c r="J33" s="49">
        <f t="shared" si="3"/>
        <v>0</v>
      </c>
      <c r="K33" s="49">
        <f t="shared" si="3"/>
        <v>-1325765</v>
      </c>
    </row>
    <row r="34" spans="1:11">
      <c r="A34" s="1"/>
      <c r="B34" s="80"/>
      <c r="C34" s="2"/>
      <c r="D34" s="2"/>
      <c r="E34" s="2"/>
      <c r="F34" s="2"/>
      <c r="G34" s="2"/>
      <c r="H34" s="2"/>
      <c r="I34" s="2"/>
      <c r="J34" s="2"/>
      <c r="K34" s="2"/>
    </row>
    <row r="35" spans="1:11" ht="20.100000000000001" customHeight="1" thickBot="1">
      <c r="A35" s="1"/>
      <c r="B35" s="77" t="s">
        <v>575</v>
      </c>
      <c r="C35" s="303">
        <v>10996607</v>
      </c>
      <c r="D35" s="303">
        <v>11317511</v>
      </c>
      <c r="E35" s="303">
        <v>10996607</v>
      </c>
      <c r="F35" s="303">
        <f>D35+F33</f>
        <v>11317511</v>
      </c>
      <c r="G35" s="303">
        <f>F35+G33</f>
        <v>11317511</v>
      </c>
      <c r="H35" s="303">
        <f>G35+H33</f>
        <v>11317511</v>
      </c>
      <c r="I35" s="303">
        <f>H35+I33</f>
        <v>11317511</v>
      </c>
      <c r="J35" s="303">
        <f>I35+J33</f>
        <v>11317511</v>
      </c>
      <c r="K35" s="303">
        <f>J35+K33</f>
        <v>9991746</v>
      </c>
    </row>
    <row r="36" spans="1:11" ht="15.75" thickTop="1">
      <c r="A36" s="1"/>
      <c r="B36" s="4"/>
      <c r="C36" s="81">
        <f t="shared" ref="C36:K36" si="4">+C35/C31</f>
        <v>0.45515552102848544</v>
      </c>
      <c r="D36" s="81">
        <f t="shared" si="4"/>
        <v>0.47296885826452462</v>
      </c>
      <c r="E36" s="81">
        <f t="shared" si="4"/>
        <v>0.44039643743914397</v>
      </c>
      <c r="F36" s="81">
        <f t="shared" si="4"/>
        <v>0.44644135012884756</v>
      </c>
      <c r="G36" s="81">
        <f t="shared" si="4"/>
        <v>0.43970943578039734</v>
      </c>
      <c r="H36" s="81">
        <f t="shared" si="4"/>
        <v>0.43301709374207403</v>
      </c>
      <c r="I36" s="81">
        <f t="shared" si="4"/>
        <v>0.41714798512650952</v>
      </c>
      <c r="J36" s="81">
        <f t="shared" si="4"/>
        <v>0.40878000444122292</v>
      </c>
      <c r="K36" s="81">
        <f t="shared" si="4"/>
        <v>0.33967915821611688</v>
      </c>
    </row>
    <row r="37" spans="1:11" ht="8.1" customHeight="1">
      <c r="A37" s="1"/>
      <c r="B37" s="4"/>
      <c r="C37" s="53"/>
      <c r="D37" s="53"/>
      <c r="E37" s="53"/>
      <c r="F37" s="53"/>
      <c r="G37" s="53"/>
      <c r="H37" s="53"/>
      <c r="I37" s="53"/>
      <c r="J37" s="53"/>
      <c r="K37" s="53"/>
    </row>
    <row r="38" spans="1:11">
      <c r="A38" s="1"/>
      <c r="B38" s="1"/>
      <c r="C38" s="2"/>
      <c r="D38" s="2"/>
      <c r="E38" s="2"/>
      <c r="F38" s="2"/>
      <c r="G38" s="2"/>
      <c r="H38" s="2"/>
      <c r="I38" s="2"/>
      <c r="J38" s="2"/>
      <c r="K38" s="2"/>
    </row>
    <row r="39" spans="1:11">
      <c r="A39" s="1"/>
      <c r="B39" s="1"/>
      <c r="C39" s="2"/>
      <c r="D39" s="2"/>
      <c r="E39" s="2"/>
      <c r="F39" s="2"/>
      <c r="G39" s="2"/>
      <c r="H39" s="2"/>
      <c r="I39" s="2"/>
      <c r="J39" s="2"/>
      <c r="K39" s="2"/>
    </row>
    <row r="40" spans="1:11">
      <c r="A40" s="1"/>
      <c r="B40" s="1"/>
      <c r="C40" s="2"/>
      <c r="D40" s="2"/>
      <c r="E40" s="2"/>
      <c r="F40" s="2"/>
      <c r="G40" s="2"/>
      <c r="H40" s="2"/>
      <c r="I40" s="2"/>
      <c r="J40" s="2"/>
      <c r="K40" s="2"/>
    </row>
    <row r="41" spans="1:11">
      <c r="A41" s="1"/>
      <c r="B41" s="1"/>
      <c r="C41" s="2"/>
      <c r="D41" s="2"/>
      <c r="E41" s="2"/>
      <c r="F41" s="2"/>
      <c r="G41" s="2"/>
      <c r="H41" s="2"/>
      <c r="I41" s="2"/>
      <c r="J41" s="2"/>
      <c r="K41" s="2"/>
    </row>
    <row r="42" spans="1:11">
      <c r="A42" s="1"/>
      <c r="B42" s="1"/>
      <c r="C42" s="2"/>
      <c r="D42" s="2"/>
      <c r="E42" s="2"/>
      <c r="F42" s="2"/>
      <c r="G42" s="2"/>
      <c r="H42" s="2"/>
      <c r="I42" s="2"/>
      <c r="J42" s="2"/>
      <c r="K42" s="2"/>
    </row>
    <row r="43" spans="1:11">
      <c r="A43" s="1"/>
      <c r="B43" s="1"/>
      <c r="C43" s="2"/>
      <c r="D43" s="2"/>
      <c r="E43" s="2"/>
      <c r="F43" s="2"/>
      <c r="G43" s="2"/>
      <c r="H43" s="2"/>
      <c r="I43" s="2"/>
      <c r="J43" s="2"/>
      <c r="K43" s="2"/>
    </row>
    <row r="44" spans="1:11">
      <c r="A44" s="1"/>
      <c r="B44" s="1"/>
      <c r="C44" s="2"/>
      <c r="D44" s="2"/>
      <c r="E44" s="2"/>
      <c r="F44" s="2"/>
      <c r="G44" s="2"/>
      <c r="H44" s="2"/>
      <c r="I44" s="2"/>
      <c r="J44" s="2"/>
      <c r="K44" s="2"/>
    </row>
    <row r="45" spans="1:11">
      <c r="A45" s="1"/>
      <c r="B45" s="1"/>
      <c r="C45" s="2"/>
      <c r="D45" s="2"/>
      <c r="E45" s="2"/>
      <c r="F45" s="2"/>
      <c r="G45" s="2"/>
      <c r="H45" s="2"/>
      <c r="I45" s="2"/>
      <c r="J45" s="2"/>
      <c r="K45" s="2"/>
    </row>
    <row r="46" spans="1:11">
      <c r="A46" s="1"/>
      <c r="B46" s="1"/>
      <c r="C46" s="2"/>
      <c r="D46" s="2"/>
      <c r="E46" s="2"/>
      <c r="F46" s="2"/>
      <c r="G46" s="2"/>
      <c r="H46" s="2"/>
      <c r="I46" s="2"/>
      <c r="J46" s="2"/>
      <c r="K46" s="2"/>
    </row>
    <row r="47" spans="1:11">
      <c r="A47" s="1"/>
      <c r="B47" s="1"/>
      <c r="C47" s="2"/>
      <c r="D47" s="2"/>
      <c r="E47" s="2"/>
      <c r="F47" s="2"/>
      <c r="G47" s="2"/>
      <c r="H47" s="2"/>
      <c r="I47" s="2"/>
      <c r="J47" s="2"/>
      <c r="K47" s="2"/>
    </row>
    <row r="50" spans="2:11" ht="18.75">
      <c r="B50" s="492" t="s">
        <v>576</v>
      </c>
      <c r="C50" s="492"/>
      <c r="D50" s="492"/>
      <c r="E50" s="492"/>
      <c r="F50" s="492"/>
      <c r="G50" s="492"/>
      <c r="H50" s="492"/>
      <c r="I50" s="492"/>
      <c r="J50" s="492"/>
      <c r="K50" s="492"/>
    </row>
    <row r="51" spans="2:11">
      <c r="B51" s="43"/>
      <c r="C51" s="2"/>
      <c r="D51" s="2"/>
      <c r="E51" s="2"/>
      <c r="F51" s="2"/>
      <c r="G51" s="2"/>
      <c r="H51" s="2"/>
      <c r="I51" s="2"/>
      <c r="J51" s="2"/>
      <c r="K51" s="2"/>
    </row>
    <row r="52" spans="2:11" ht="12.75" customHeight="1">
      <c r="B52" s="493" t="s">
        <v>577</v>
      </c>
      <c r="C52" s="493"/>
      <c r="D52" s="493"/>
      <c r="E52" s="493"/>
      <c r="F52" s="493"/>
      <c r="G52" s="493"/>
      <c r="H52" s="493"/>
      <c r="I52" s="493"/>
      <c r="J52" s="493"/>
      <c r="K52" s="493"/>
    </row>
    <row r="53" spans="2:11" ht="17.25" customHeight="1">
      <c r="B53" s="493"/>
      <c r="C53" s="493"/>
      <c r="D53" s="493"/>
      <c r="E53" s="493"/>
      <c r="F53" s="493"/>
      <c r="G53" s="493"/>
      <c r="H53" s="493"/>
      <c r="I53" s="493"/>
      <c r="J53" s="493"/>
      <c r="K53" s="493"/>
    </row>
    <row r="54" spans="2:11" ht="17.25" customHeight="1">
      <c r="B54" s="19"/>
      <c r="C54" s="19"/>
      <c r="D54" s="19"/>
      <c r="E54" s="19"/>
      <c r="F54" s="19"/>
      <c r="G54" s="19"/>
      <c r="H54" s="19"/>
      <c r="I54" s="19"/>
      <c r="J54" s="19"/>
      <c r="K54" s="88"/>
    </row>
    <row r="55" spans="2:11">
      <c r="B55" s="4"/>
      <c r="C55" s="43"/>
      <c r="D55" s="1"/>
      <c r="E55" s="43" t="s">
        <v>777</v>
      </c>
      <c r="F55" s="1"/>
      <c r="G55" s="43" t="s">
        <v>778</v>
      </c>
      <c r="H55" s="1"/>
      <c r="I55" s="1"/>
      <c r="J55" s="1"/>
      <c r="K55" s="1"/>
    </row>
    <row r="56" spans="2:11">
      <c r="B56" s="43"/>
      <c r="C56" s="43" t="s">
        <v>775</v>
      </c>
      <c r="D56" s="43" t="s">
        <v>776</v>
      </c>
      <c r="E56" s="43" t="s">
        <v>556</v>
      </c>
      <c r="F56" s="43" t="s">
        <v>777</v>
      </c>
      <c r="G56" s="43" t="s">
        <v>556</v>
      </c>
      <c r="H56" s="43" t="s">
        <v>779</v>
      </c>
      <c r="I56" s="43" t="s">
        <v>780</v>
      </c>
      <c r="J56" s="43" t="s">
        <v>781</v>
      </c>
      <c r="K56" s="43" t="s">
        <v>782</v>
      </c>
    </row>
    <row r="57" spans="2:11" ht="15.75" thickBot="1">
      <c r="B57" s="44"/>
      <c r="C57" s="45" t="s">
        <v>1</v>
      </c>
      <c r="D57" s="45" t="s">
        <v>1</v>
      </c>
      <c r="E57" s="45" t="s">
        <v>526</v>
      </c>
      <c r="F57" s="45" t="s">
        <v>19</v>
      </c>
      <c r="G57" s="45" t="s">
        <v>526</v>
      </c>
      <c r="H57" s="45" t="s">
        <v>19</v>
      </c>
      <c r="I57" s="45" t="s">
        <v>19</v>
      </c>
      <c r="J57" s="45" t="s">
        <v>19</v>
      </c>
      <c r="K57" s="45" t="s">
        <v>19</v>
      </c>
    </row>
    <row r="58" spans="2:11">
      <c r="B58" s="1"/>
      <c r="C58" s="52"/>
      <c r="D58" s="2"/>
      <c r="E58" s="2"/>
      <c r="F58" s="2"/>
      <c r="G58" s="2"/>
      <c r="H58" s="2"/>
      <c r="I58" s="2"/>
      <c r="J58" s="2"/>
      <c r="K58" s="2"/>
    </row>
    <row r="59" spans="2:11">
      <c r="B59" s="79" t="s">
        <v>657</v>
      </c>
      <c r="C59" s="2"/>
      <c r="D59" s="2"/>
      <c r="E59" s="2"/>
      <c r="F59" s="2"/>
      <c r="G59" s="2"/>
      <c r="H59" s="2"/>
      <c r="I59" s="2"/>
      <c r="J59" s="2"/>
      <c r="K59" s="2"/>
    </row>
    <row r="60" spans="2:11" ht="20.100000000000001" customHeight="1">
      <c r="B60" s="124" t="s">
        <v>557</v>
      </c>
      <c r="C60" s="49">
        <f>'Budget Detail FY 2023-30'!M284</f>
        <v>21501</v>
      </c>
      <c r="D60" s="49">
        <f>'Budget Detail FY 2023-30'!N284</f>
        <v>24017</v>
      </c>
      <c r="E60" s="49">
        <f>'Budget Detail FY 2023-30'!O284</f>
        <v>24000</v>
      </c>
      <c r="F60" s="49">
        <f>'Budget Detail FY 2023-30'!P284</f>
        <v>24030</v>
      </c>
      <c r="G60" s="49">
        <f>'Budget Detail FY 2023-30'!Q284</f>
        <v>24000</v>
      </c>
      <c r="H60" s="49">
        <f>'Budget Detail FY 2023-30'!R284</f>
        <v>24000</v>
      </c>
      <c r="I60" s="49">
        <f>'Budget Detail FY 2023-30'!S284</f>
        <v>24000</v>
      </c>
      <c r="J60" s="49">
        <f>'Budget Detail FY 2023-30'!T284</f>
        <v>24000</v>
      </c>
      <c r="K60" s="49">
        <f>'Budget Detail FY 2023-30'!U284</f>
        <v>24000</v>
      </c>
    </row>
    <row r="61" spans="2:11" ht="20.100000000000001" customHeight="1" thickBot="1">
      <c r="B61" s="78" t="s">
        <v>1094</v>
      </c>
      <c r="C61" s="305">
        <f t="shared" ref="C61:K61" si="5">SUM(C60:C60)</f>
        <v>21501</v>
      </c>
      <c r="D61" s="305">
        <f t="shared" si="5"/>
        <v>24017</v>
      </c>
      <c r="E61" s="305">
        <f t="shared" si="5"/>
        <v>24000</v>
      </c>
      <c r="F61" s="305">
        <f t="shared" si="5"/>
        <v>24030</v>
      </c>
      <c r="G61" s="305">
        <f t="shared" si="5"/>
        <v>24000</v>
      </c>
      <c r="H61" s="305">
        <f t="shared" si="5"/>
        <v>24000</v>
      </c>
      <c r="I61" s="305">
        <f t="shared" si="5"/>
        <v>24000</v>
      </c>
      <c r="J61" s="305">
        <f t="shared" si="5"/>
        <v>24000</v>
      </c>
      <c r="K61" s="305">
        <f t="shared" si="5"/>
        <v>24000</v>
      </c>
    </row>
    <row r="62" spans="2:11">
      <c r="B62" s="1"/>
      <c r="C62" s="2"/>
      <c r="D62" s="2"/>
      <c r="E62" s="2"/>
      <c r="F62" s="2"/>
      <c r="G62" s="2"/>
      <c r="H62" s="2"/>
      <c r="I62" s="2"/>
      <c r="J62" s="2"/>
      <c r="K62" s="2"/>
    </row>
    <row r="63" spans="2:11">
      <c r="B63" s="79" t="s">
        <v>401</v>
      </c>
      <c r="C63" s="2"/>
      <c r="D63" s="2"/>
      <c r="E63" s="2"/>
      <c r="F63" s="2"/>
      <c r="G63" s="2"/>
      <c r="H63" s="2"/>
      <c r="I63" s="2"/>
      <c r="J63" s="2"/>
      <c r="K63" s="2"/>
    </row>
    <row r="64" spans="2:11" ht="20.100000000000001" customHeight="1">
      <c r="B64" s="125" t="s">
        <v>569</v>
      </c>
      <c r="C64" s="49">
        <f>SUM('Budget Detail FY 2023-30'!M289:M289)</f>
        <v>6043</v>
      </c>
      <c r="D64" s="49">
        <f>SUM('Budget Detail FY 2023-30'!N289:N289)</f>
        <v>10274</v>
      </c>
      <c r="E64" s="49">
        <f>SUM('Budget Detail FY 2023-30'!O289:O289)</f>
        <v>60640</v>
      </c>
      <c r="F64" s="49">
        <f>SUM('Budget Detail FY 2023-30'!P289:P289)</f>
        <v>13640</v>
      </c>
      <c r="G64" s="49">
        <f>SUM('Budget Detail FY 2023-30'!Q289:Q289)</f>
        <v>65640</v>
      </c>
      <c r="H64" s="49">
        <f>SUM('Budget Detail FY 2023-30'!R289:R289)</f>
        <v>15368</v>
      </c>
      <c r="I64" s="49">
        <f>SUM('Budget Detail FY 2023-30'!S289:S289)</f>
        <v>15368</v>
      </c>
      <c r="J64" s="49">
        <f>SUM('Budget Detail FY 2023-30'!T289:T289)</f>
        <v>15368</v>
      </c>
      <c r="K64" s="49">
        <f>SUM('Budget Detail FY 2023-30'!U289:U289)</f>
        <v>17442</v>
      </c>
    </row>
    <row r="65" spans="2:11" ht="20.100000000000001" customHeight="1" thickBot="1">
      <c r="B65" s="78" t="s">
        <v>573</v>
      </c>
      <c r="C65" s="305">
        <f t="shared" ref="C65:J65" si="6">SUM(C64:C64)</f>
        <v>6043</v>
      </c>
      <c r="D65" s="305">
        <f t="shared" si="6"/>
        <v>10274</v>
      </c>
      <c r="E65" s="305">
        <f t="shared" si="6"/>
        <v>60640</v>
      </c>
      <c r="F65" s="305">
        <f t="shared" si="6"/>
        <v>13640</v>
      </c>
      <c r="G65" s="305">
        <f t="shared" si="6"/>
        <v>65640</v>
      </c>
      <c r="H65" s="305">
        <f t="shared" si="6"/>
        <v>15368</v>
      </c>
      <c r="I65" s="305">
        <f t="shared" si="6"/>
        <v>15368</v>
      </c>
      <c r="J65" s="305">
        <f t="shared" si="6"/>
        <v>15368</v>
      </c>
      <c r="K65" s="305">
        <f>SUM(K64:K64)</f>
        <v>17442</v>
      </c>
    </row>
    <row r="66" spans="2:11">
      <c r="B66" s="79"/>
      <c r="C66" s="2"/>
      <c r="D66" s="2"/>
      <c r="E66" s="2"/>
      <c r="F66" s="2"/>
      <c r="G66" s="2"/>
      <c r="H66" s="2"/>
      <c r="I66" s="2"/>
      <c r="J66" s="2"/>
      <c r="K66" s="2"/>
    </row>
    <row r="67" spans="2:11" ht="20.100000000000001" customHeight="1">
      <c r="B67" s="124" t="s">
        <v>574</v>
      </c>
      <c r="C67" s="49">
        <f t="shared" ref="C67:K67" si="7">+C61-C65</f>
        <v>15458</v>
      </c>
      <c r="D67" s="49">
        <f t="shared" si="7"/>
        <v>13743</v>
      </c>
      <c r="E67" s="49">
        <f t="shared" si="7"/>
        <v>-36640</v>
      </c>
      <c r="F67" s="49">
        <f t="shared" si="7"/>
        <v>10390</v>
      </c>
      <c r="G67" s="49">
        <f t="shared" si="7"/>
        <v>-41640</v>
      </c>
      <c r="H67" s="49">
        <f t="shared" si="7"/>
        <v>8632</v>
      </c>
      <c r="I67" s="49">
        <f t="shared" si="7"/>
        <v>8632</v>
      </c>
      <c r="J67" s="49">
        <f t="shared" si="7"/>
        <v>8632</v>
      </c>
      <c r="K67" s="49">
        <f t="shared" si="7"/>
        <v>6558</v>
      </c>
    </row>
    <row r="68" spans="2:11">
      <c r="B68" s="80"/>
      <c r="C68" s="2"/>
      <c r="D68" s="2"/>
      <c r="E68" s="2"/>
      <c r="F68" s="2"/>
      <c r="G68" s="2"/>
      <c r="H68" s="2"/>
      <c r="I68" s="2"/>
      <c r="J68" s="2"/>
      <c r="K68" s="2"/>
    </row>
    <row r="69" spans="2:11" ht="20.100000000000001" customHeight="1" thickBot="1">
      <c r="B69" s="77" t="s">
        <v>575</v>
      </c>
      <c r="C69" s="303">
        <v>37034</v>
      </c>
      <c r="D69" s="303">
        <v>50777</v>
      </c>
      <c r="E69" s="303">
        <v>10771</v>
      </c>
      <c r="F69" s="303">
        <f>D69+F67</f>
        <v>61167</v>
      </c>
      <c r="G69" s="303">
        <f>F69+G67</f>
        <v>19527</v>
      </c>
      <c r="H69" s="303">
        <f>G69+H67</f>
        <v>28159</v>
      </c>
      <c r="I69" s="303">
        <f>H69+I67</f>
        <v>36791</v>
      </c>
      <c r="J69" s="303">
        <f>I69+J67</f>
        <v>45423</v>
      </c>
      <c r="K69" s="303">
        <f>J69+K67</f>
        <v>51981</v>
      </c>
    </row>
    <row r="70" spans="2:11" ht="15.75" thickTop="1">
      <c r="B70" s="4"/>
      <c r="C70" s="81">
        <f t="shared" ref="C70:K70" si="8">C69/C65</f>
        <v>6.1284130398808543</v>
      </c>
      <c r="D70" s="81">
        <f t="shared" si="8"/>
        <v>4.9422814872493674</v>
      </c>
      <c r="E70" s="81">
        <f t="shared" si="8"/>
        <v>0.17762203166226914</v>
      </c>
      <c r="F70" s="81">
        <f t="shared" si="8"/>
        <v>4.4843841642228739</v>
      </c>
      <c r="G70" s="81">
        <f t="shared" si="8"/>
        <v>0.29748628884826328</v>
      </c>
      <c r="H70" s="81">
        <f t="shared" si="8"/>
        <v>1.8323138990109318</v>
      </c>
      <c r="I70" s="81">
        <f t="shared" si="8"/>
        <v>2.3940005205622072</v>
      </c>
      <c r="J70" s="81">
        <f t="shared" si="8"/>
        <v>2.9556871421134825</v>
      </c>
      <c r="K70" s="81">
        <f t="shared" si="8"/>
        <v>2.9802201582387342</v>
      </c>
    </row>
    <row r="71" spans="2:11">
      <c r="B71" s="4"/>
      <c r="C71" s="2"/>
      <c r="D71" s="2"/>
      <c r="E71" s="2"/>
      <c r="F71" s="2"/>
      <c r="G71" s="2"/>
      <c r="H71" s="2"/>
      <c r="I71" s="2"/>
      <c r="J71" s="2"/>
      <c r="K71" s="2"/>
    </row>
    <row r="72" spans="2:11">
      <c r="B72" s="1"/>
      <c r="C72" s="2"/>
      <c r="D72" s="2"/>
      <c r="E72" s="2"/>
      <c r="F72" s="2"/>
      <c r="G72" s="2"/>
      <c r="H72" s="2"/>
      <c r="I72" s="2"/>
      <c r="J72" s="2"/>
      <c r="K72" s="2"/>
    </row>
    <row r="73" spans="2:11">
      <c r="B73" s="1"/>
      <c r="C73" s="2"/>
      <c r="D73" s="2"/>
      <c r="E73" s="2"/>
      <c r="F73" s="2"/>
      <c r="G73" s="2"/>
      <c r="H73" s="2"/>
      <c r="I73" s="2"/>
      <c r="J73" s="2"/>
      <c r="K73" s="2"/>
    </row>
    <row r="74" spans="2:11">
      <c r="B74" s="1"/>
      <c r="C74" s="2"/>
      <c r="D74" s="2"/>
      <c r="E74" s="2"/>
      <c r="F74" s="2"/>
      <c r="G74" s="2"/>
      <c r="H74" s="2"/>
      <c r="I74" s="2"/>
      <c r="J74" s="2"/>
      <c r="K74" s="2"/>
    </row>
    <row r="75" spans="2:11">
      <c r="B75" s="1"/>
      <c r="C75" s="2"/>
      <c r="D75" s="2"/>
      <c r="E75" s="2"/>
      <c r="F75" s="2"/>
      <c r="G75" s="2"/>
      <c r="H75" s="2"/>
      <c r="I75" s="2"/>
      <c r="J75" s="2"/>
      <c r="K75" s="2"/>
    </row>
    <row r="76" spans="2:11">
      <c r="B76" s="1"/>
      <c r="C76" s="2"/>
      <c r="D76" s="2"/>
      <c r="E76" s="2"/>
      <c r="F76" s="2"/>
      <c r="G76" s="2"/>
      <c r="H76" s="2"/>
      <c r="I76" s="2"/>
      <c r="J76" s="2"/>
      <c r="K76" s="2"/>
    </row>
    <row r="77" spans="2:11">
      <c r="B77" s="1"/>
      <c r="C77" s="2"/>
      <c r="D77" s="2"/>
      <c r="E77" s="2"/>
      <c r="F77" s="2"/>
      <c r="G77" s="2"/>
      <c r="H77" s="2"/>
      <c r="I77" s="2"/>
      <c r="J77" s="2"/>
      <c r="K77" s="2"/>
    </row>
    <row r="78" spans="2:11">
      <c r="B78" s="1"/>
      <c r="C78" s="2"/>
      <c r="D78" s="2"/>
      <c r="E78" s="2"/>
      <c r="F78" s="2"/>
      <c r="G78" s="2"/>
      <c r="H78" s="2"/>
      <c r="I78" s="2"/>
      <c r="J78" s="2"/>
      <c r="K78" s="2"/>
    </row>
    <row r="79" spans="2:11">
      <c r="B79" s="1"/>
      <c r="C79" s="2"/>
      <c r="D79" s="2"/>
      <c r="E79" s="2"/>
      <c r="F79" s="2"/>
      <c r="G79" s="2"/>
      <c r="H79" s="2"/>
      <c r="I79" s="2"/>
      <c r="J79" s="2"/>
      <c r="K79" s="2"/>
    </row>
    <row r="80" spans="2:11">
      <c r="B80" s="1"/>
      <c r="C80" s="2"/>
      <c r="D80" s="2"/>
      <c r="E80" s="2"/>
      <c r="F80" s="2"/>
      <c r="G80" s="2"/>
      <c r="H80" s="2"/>
      <c r="I80" s="2"/>
      <c r="J80" s="2"/>
      <c r="K80" s="2"/>
    </row>
    <row r="81" spans="2:11">
      <c r="B81" s="1"/>
      <c r="C81" s="2"/>
      <c r="D81" s="2"/>
      <c r="E81" s="2"/>
      <c r="F81" s="2"/>
      <c r="G81" s="2"/>
      <c r="H81" s="2"/>
      <c r="I81" s="2"/>
      <c r="J81" s="2"/>
      <c r="K81" s="2"/>
    </row>
    <row r="82" spans="2:11">
      <c r="B82" s="1"/>
      <c r="C82" s="2"/>
      <c r="D82" s="2"/>
      <c r="E82" s="2"/>
      <c r="F82" s="2"/>
      <c r="G82" s="2"/>
      <c r="H82" s="2"/>
      <c r="I82" s="2"/>
      <c r="J82" s="2"/>
      <c r="K82" s="2"/>
    </row>
    <row r="83" spans="2:11">
      <c r="B83" s="1"/>
      <c r="C83" s="2"/>
      <c r="D83" s="2"/>
      <c r="E83" s="2"/>
      <c r="F83" s="2"/>
      <c r="G83" s="2"/>
      <c r="H83" s="2"/>
      <c r="I83" s="2"/>
      <c r="J83" s="2"/>
      <c r="K83" s="2"/>
    </row>
    <row r="85" spans="2:11" ht="18.75">
      <c r="B85" s="492" t="s">
        <v>578</v>
      </c>
      <c r="C85" s="492"/>
      <c r="D85" s="492"/>
      <c r="E85" s="492"/>
      <c r="F85" s="492"/>
      <c r="G85" s="492"/>
      <c r="H85" s="492"/>
      <c r="I85" s="492"/>
      <c r="J85" s="492"/>
      <c r="K85" s="492"/>
    </row>
    <row r="86" spans="2:11">
      <c r="B86" s="43"/>
      <c r="C86" s="2"/>
      <c r="D86" s="2"/>
      <c r="E86" s="2"/>
      <c r="F86" s="2"/>
      <c r="G86" s="2"/>
      <c r="H86" s="2"/>
      <c r="I86" s="2"/>
      <c r="J86" s="2"/>
      <c r="K86" s="2"/>
    </row>
    <row r="87" spans="2:11" ht="12.75" customHeight="1">
      <c r="B87" s="493" t="s">
        <v>579</v>
      </c>
      <c r="C87" s="493"/>
      <c r="D87" s="493"/>
      <c r="E87" s="493"/>
      <c r="F87" s="493"/>
      <c r="G87" s="493"/>
      <c r="H87" s="493"/>
      <c r="I87" s="493"/>
      <c r="J87" s="493"/>
      <c r="K87" s="493"/>
    </row>
    <row r="88" spans="2:11" ht="18" customHeight="1">
      <c r="B88" s="493"/>
      <c r="C88" s="493"/>
      <c r="D88" s="493"/>
      <c r="E88" s="493"/>
      <c r="F88" s="493"/>
      <c r="G88" s="493"/>
      <c r="H88" s="493"/>
      <c r="I88" s="493"/>
      <c r="J88" s="493"/>
      <c r="K88" s="493"/>
    </row>
    <row r="89" spans="2:11">
      <c r="B89" s="19"/>
      <c r="C89" s="16"/>
      <c r="D89" s="16"/>
      <c r="E89" s="16"/>
      <c r="F89" s="2"/>
      <c r="G89" s="2"/>
      <c r="H89" s="2"/>
      <c r="I89" s="2"/>
      <c r="J89" s="2"/>
      <c r="K89" s="2"/>
    </row>
    <row r="90" spans="2:11">
      <c r="B90" s="4"/>
      <c r="C90" s="43"/>
      <c r="D90" s="1"/>
      <c r="E90" s="43" t="s">
        <v>777</v>
      </c>
      <c r="F90" s="1"/>
      <c r="G90" s="43" t="s">
        <v>778</v>
      </c>
      <c r="H90" s="1"/>
      <c r="I90" s="1"/>
      <c r="J90" s="1"/>
      <c r="K90" s="1"/>
    </row>
    <row r="91" spans="2:11">
      <c r="B91" s="43"/>
      <c r="C91" s="43" t="s">
        <v>775</v>
      </c>
      <c r="D91" s="43" t="s">
        <v>776</v>
      </c>
      <c r="E91" s="43" t="s">
        <v>556</v>
      </c>
      <c r="F91" s="43" t="s">
        <v>777</v>
      </c>
      <c r="G91" s="43" t="s">
        <v>556</v>
      </c>
      <c r="H91" s="43" t="s">
        <v>779</v>
      </c>
      <c r="I91" s="43" t="s">
        <v>780</v>
      </c>
      <c r="J91" s="43" t="s">
        <v>781</v>
      </c>
      <c r="K91" s="43" t="s">
        <v>782</v>
      </c>
    </row>
    <row r="92" spans="2:11" ht="15.75" thickBot="1">
      <c r="B92" s="44"/>
      <c r="C92" s="45" t="s">
        <v>1</v>
      </c>
      <c r="D92" s="45" t="s">
        <v>1</v>
      </c>
      <c r="E92" s="45" t="s">
        <v>526</v>
      </c>
      <c r="F92" s="45" t="s">
        <v>19</v>
      </c>
      <c r="G92" s="45" t="s">
        <v>526</v>
      </c>
      <c r="H92" s="45" t="s">
        <v>19</v>
      </c>
      <c r="I92" s="45" t="s">
        <v>19</v>
      </c>
      <c r="J92" s="45" t="s">
        <v>19</v>
      </c>
      <c r="K92" s="45" t="s">
        <v>19</v>
      </c>
    </row>
    <row r="93" spans="2:11">
      <c r="B93" s="1"/>
      <c r="C93" s="52"/>
      <c r="D93" s="2"/>
      <c r="E93" s="2"/>
      <c r="F93" s="2"/>
      <c r="G93" s="2"/>
      <c r="H93" s="2"/>
      <c r="I93" s="2"/>
      <c r="J93" s="2"/>
      <c r="K93" s="2"/>
    </row>
    <row r="94" spans="2:11">
      <c r="B94" s="79" t="s">
        <v>657</v>
      </c>
      <c r="C94" s="2"/>
      <c r="D94" s="2"/>
      <c r="E94" s="2"/>
      <c r="F94" s="2"/>
      <c r="G94" s="2"/>
      <c r="H94" s="2"/>
      <c r="I94" s="2"/>
      <c r="J94" s="2"/>
      <c r="K94" s="2"/>
    </row>
    <row r="95" spans="2:11" ht="20.100000000000001" customHeight="1">
      <c r="B95" s="124" t="s">
        <v>557</v>
      </c>
      <c r="C95" s="49">
        <f>'Budget Detail FY 2023-30'!M301</f>
        <v>21000</v>
      </c>
      <c r="D95" s="49">
        <f>'Budget Detail FY 2023-30'!N301</f>
        <v>21015</v>
      </c>
      <c r="E95" s="49">
        <f>'Budget Detail FY 2023-30'!O301</f>
        <v>21000</v>
      </c>
      <c r="F95" s="49">
        <f>'Budget Detail FY 2023-30'!P301</f>
        <v>21026</v>
      </c>
      <c r="G95" s="49">
        <f>'Budget Detail FY 2023-30'!Q301</f>
        <v>22000</v>
      </c>
      <c r="H95" s="49">
        <f>'Budget Detail FY 2023-30'!R301</f>
        <v>23000</v>
      </c>
      <c r="I95" s="49">
        <f>'Budget Detail FY 2023-30'!S301</f>
        <v>24000</v>
      </c>
      <c r="J95" s="49">
        <f>'Budget Detail FY 2023-30'!T301</f>
        <v>24000</v>
      </c>
      <c r="K95" s="49">
        <f>'Budget Detail FY 2023-30'!U301</f>
        <v>24000</v>
      </c>
    </row>
    <row r="96" spans="2:11" ht="20.100000000000001" customHeight="1" thickBot="1">
      <c r="B96" s="78" t="s">
        <v>1094</v>
      </c>
      <c r="C96" s="305">
        <f t="shared" ref="C96:K96" si="9">SUM(C95:C95)</f>
        <v>21000</v>
      </c>
      <c r="D96" s="305">
        <f t="shared" si="9"/>
        <v>21015</v>
      </c>
      <c r="E96" s="305">
        <f t="shared" si="9"/>
        <v>21000</v>
      </c>
      <c r="F96" s="305">
        <f t="shared" si="9"/>
        <v>21026</v>
      </c>
      <c r="G96" s="305">
        <f t="shared" si="9"/>
        <v>22000</v>
      </c>
      <c r="H96" s="305">
        <f t="shared" si="9"/>
        <v>23000</v>
      </c>
      <c r="I96" s="305">
        <f t="shared" si="9"/>
        <v>24000</v>
      </c>
      <c r="J96" s="305">
        <f t="shared" si="9"/>
        <v>24000</v>
      </c>
      <c r="K96" s="305">
        <f t="shared" si="9"/>
        <v>24000</v>
      </c>
    </row>
    <row r="97" spans="2:11">
      <c r="B97" s="1"/>
      <c r="C97" s="2"/>
      <c r="D97" s="2"/>
      <c r="E97" s="2"/>
      <c r="F97" s="2"/>
      <c r="G97" s="2"/>
      <c r="H97" s="2"/>
      <c r="I97" s="2"/>
      <c r="J97" s="2"/>
      <c r="K97" s="2"/>
    </row>
    <row r="98" spans="2:11">
      <c r="B98" s="79" t="s">
        <v>401</v>
      </c>
      <c r="C98" s="2"/>
      <c r="D98" s="2"/>
      <c r="E98" s="2"/>
      <c r="F98" s="2"/>
      <c r="G98" s="2"/>
      <c r="H98" s="2"/>
      <c r="I98" s="2"/>
      <c r="J98" s="2"/>
      <c r="K98" s="2"/>
    </row>
    <row r="99" spans="2:11" ht="20.100000000000001" customHeight="1">
      <c r="B99" s="125" t="s">
        <v>569</v>
      </c>
      <c r="C99" s="49">
        <f>SUM('Budget Detail FY 2023-30'!M306:M307)</f>
        <v>11600</v>
      </c>
      <c r="D99" s="49">
        <f>SUM('Budget Detail FY 2023-30'!N306:N307)</f>
        <v>19670</v>
      </c>
      <c r="E99" s="49">
        <f>SUM('Budget Detail FY 2023-30'!O306:O307)</f>
        <v>23640</v>
      </c>
      <c r="F99" s="49">
        <f>SUM('Budget Detail FY 2023-30'!P306:P307)</f>
        <v>23640</v>
      </c>
      <c r="G99" s="49">
        <f>SUM('Budget Detail FY 2023-30'!Q306:Q307)</f>
        <v>43640</v>
      </c>
      <c r="H99" s="49">
        <f>SUM('Budget Detail FY 2023-30'!R306:R307)</f>
        <v>20368</v>
      </c>
      <c r="I99" s="49">
        <f>SUM('Budget Detail FY 2023-30'!S306:S307)</f>
        <v>20368</v>
      </c>
      <c r="J99" s="49">
        <f>SUM('Budget Detail FY 2023-30'!T306:T307)</f>
        <v>20368</v>
      </c>
      <c r="K99" s="49">
        <f>SUM('Budget Detail FY 2023-30'!U306:U307)</f>
        <v>22442</v>
      </c>
    </row>
    <row r="100" spans="2:11" ht="20.100000000000001" customHeight="1" thickBot="1">
      <c r="B100" s="78" t="s">
        <v>573</v>
      </c>
      <c r="C100" s="305">
        <f t="shared" ref="C100:J100" si="10">SUM(C99:C99)</f>
        <v>11600</v>
      </c>
      <c r="D100" s="305">
        <f t="shared" si="10"/>
        <v>19670</v>
      </c>
      <c r="E100" s="305">
        <f t="shared" si="10"/>
        <v>23640</v>
      </c>
      <c r="F100" s="305">
        <f t="shared" si="10"/>
        <v>23640</v>
      </c>
      <c r="G100" s="305">
        <f t="shared" si="10"/>
        <v>43640</v>
      </c>
      <c r="H100" s="305">
        <f t="shared" si="10"/>
        <v>20368</v>
      </c>
      <c r="I100" s="305">
        <f t="shared" si="10"/>
        <v>20368</v>
      </c>
      <c r="J100" s="305">
        <f t="shared" si="10"/>
        <v>20368</v>
      </c>
      <c r="K100" s="305">
        <f>SUM(K99:K99)</f>
        <v>22442</v>
      </c>
    </row>
    <row r="101" spans="2:11">
      <c r="B101" s="79"/>
      <c r="C101" s="2"/>
      <c r="D101" s="2"/>
      <c r="E101" s="2"/>
      <c r="F101" s="2"/>
      <c r="G101" s="2"/>
      <c r="H101" s="2"/>
      <c r="I101" s="2"/>
      <c r="J101" s="2"/>
      <c r="K101" s="2"/>
    </row>
    <row r="102" spans="2:11" ht="20.100000000000001" customHeight="1">
      <c r="B102" s="124" t="s">
        <v>574</v>
      </c>
      <c r="C102" s="49">
        <f t="shared" ref="C102:K102" si="11">+C96-C100</f>
        <v>9400</v>
      </c>
      <c r="D102" s="49">
        <f t="shared" si="11"/>
        <v>1345</v>
      </c>
      <c r="E102" s="49">
        <f t="shared" si="11"/>
        <v>-2640</v>
      </c>
      <c r="F102" s="49">
        <f t="shared" si="11"/>
        <v>-2614</v>
      </c>
      <c r="G102" s="49">
        <f t="shared" si="11"/>
        <v>-21640</v>
      </c>
      <c r="H102" s="49">
        <f t="shared" si="11"/>
        <v>2632</v>
      </c>
      <c r="I102" s="49">
        <f t="shared" si="11"/>
        <v>3632</v>
      </c>
      <c r="J102" s="49">
        <f t="shared" si="11"/>
        <v>3632</v>
      </c>
      <c r="K102" s="49">
        <f t="shared" si="11"/>
        <v>1558</v>
      </c>
    </row>
    <row r="103" spans="2:11">
      <c r="B103" s="80"/>
      <c r="C103" s="2"/>
      <c r="D103" s="2"/>
      <c r="E103" s="2"/>
      <c r="F103" s="2"/>
      <c r="G103" s="2"/>
      <c r="H103" s="2"/>
      <c r="I103" s="2"/>
      <c r="J103" s="2"/>
      <c r="K103" s="2"/>
    </row>
    <row r="104" spans="2:11" ht="20.100000000000001" customHeight="1" thickBot="1">
      <c r="B104" s="77" t="s">
        <v>575</v>
      </c>
      <c r="C104" s="303">
        <v>11786</v>
      </c>
      <c r="D104" s="303">
        <v>13131</v>
      </c>
      <c r="E104" s="303">
        <v>9161</v>
      </c>
      <c r="F104" s="303">
        <f>D104+F102</f>
        <v>10517</v>
      </c>
      <c r="G104" s="303">
        <f>F104+G102</f>
        <v>-11123</v>
      </c>
      <c r="H104" s="303">
        <f>G104+H102</f>
        <v>-8491</v>
      </c>
      <c r="I104" s="303">
        <f>H104+I102</f>
        <v>-4859</v>
      </c>
      <c r="J104" s="303">
        <f>I104+J102</f>
        <v>-1227</v>
      </c>
      <c r="K104" s="303">
        <f>J104+K102</f>
        <v>331</v>
      </c>
    </row>
    <row r="105" spans="2:11" ht="15.75" thickTop="1">
      <c r="B105" s="79"/>
      <c r="C105" s="81">
        <f t="shared" ref="C105:K105" si="12">C104/C100</f>
        <v>1.0160344827586207</v>
      </c>
      <c r="D105" s="81">
        <f t="shared" si="12"/>
        <v>0.66756481952211488</v>
      </c>
      <c r="E105" s="81">
        <f t="shared" si="12"/>
        <v>0.38752115059221659</v>
      </c>
      <c r="F105" s="81">
        <f t="shared" si="12"/>
        <v>0.44488155668358714</v>
      </c>
      <c r="G105" s="81">
        <f t="shared" si="12"/>
        <v>-0.25488084326306143</v>
      </c>
      <c r="H105" s="81">
        <f t="shared" si="12"/>
        <v>-0.41687941869599371</v>
      </c>
      <c r="I105" s="81">
        <f t="shared" si="12"/>
        <v>-0.23856048703849175</v>
      </c>
      <c r="J105" s="81">
        <f t="shared" si="12"/>
        <v>-6.0241555380989791E-2</v>
      </c>
      <c r="K105" s="81">
        <f t="shared" si="12"/>
        <v>1.474913109348543E-2</v>
      </c>
    </row>
    <row r="106" spans="2:11">
      <c r="B106" s="4"/>
      <c r="C106" s="53"/>
      <c r="D106" s="53"/>
      <c r="E106" s="53"/>
      <c r="F106" s="53"/>
      <c r="G106" s="53"/>
      <c r="H106" s="53"/>
      <c r="I106" s="53"/>
      <c r="J106" s="53"/>
      <c r="K106" s="53"/>
    </row>
    <row r="107" spans="2:11">
      <c r="B107" s="1"/>
      <c r="C107" s="2"/>
      <c r="D107" s="2"/>
      <c r="E107" s="2"/>
      <c r="F107" s="2"/>
      <c r="G107" s="2"/>
      <c r="H107" s="2"/>
      <c r="I107" s="2"/>
      <c r="J107" s="2"/>
      <c r="K107" s="2"/>
    </row>
    <row r="108" spans="2:11">
      <c r="B108" s="1"/>
      <c r="C108" s="2"/>
      <c r="D108" s="2"/>
      <c r="E108" s="2"/>
      <c r="F108" s="2"/>
      <c r="G108" s="2"/>
      <c r="H108" s="2"/>
      <c r="I108" s="2"/>
      <c r="J108" s="2"/>
      <c r="K108" s="2"/>
    </row>
    <row r="109" spans="2:11">
      <c r="B109" s="1"/>
      <c r="C109" s="2"/>
      <c r="D109" s="2"/>
      <c r="E109" s="2"/>
      <c r="F109" s="2"/>
      <c r="G109" s="2"/>
      <c r="H109" s="2"/>
      <c r="I109" s="2"/>
      <c r="J109" s="2"/>
      <c r="K109" s="2"/>
    </row>
    <row r="110" spans="2:11">
      <c r="B110" s="1"/>
      <c r="C110" s="2"/>
      <c r="D110" s="2"/>
      <c r="E110" s="2"/>
      <c r="F110" s="2"/>
      <c r="G110" s="2"/>
      <c r="H110" s="2"/>
      <c r="I110" s="2"/>
      <c r="J110" s="2"/>
      <c r="K110" s="2"/>
    </row>
    <row r="111" spans="2:11">
      <c r="B111" s="1"/>
      <c r="C111" s="2"/>
      <c r="D111" s="2"/>
      <c r="E111" s="2"/>
      <c r="F111" s="2"/>
      <c r="G111" s="2"/>
      <c r="H111" s="2"/>
      <c r="I111" s="2"/>
      <c r="J111" s="2"/>
      <c r="K111" s="2"/>
    </row>
    <row r="112" spans="2:11">
      <c r="B112" s="1"/>
      <c r="C112" s="2"/>
      <c r="D112" s="2"/>
      <c r="E112" s="2"/>
      <c r="F112" s="2"/>
      <c r="G112" s="2"/>
      <c r="H112" s="2"/>
      <c r="I112" s="2"/>
      <c r="J112" s="2"/>
      <c r="K112" s="2"/>
    </row>
    <row r="113" spans="2:11">
      <c r="B113" s="1"/>
      <c r="C113" s="2"/>
      <c r="D113" s="2"/>
      <c r="E113" s="2"/>
      <c r="F113" s="2"/>
      <c r="G113" s="2"/>
      <c r="H113" s="2"/>
      <c r="I113" s="2"/>
      <c r="J113" s="2"/>
      <c r="K113" s="2"/>
    </row>
    <row r="114" spans="2:11">
      <c r="B114" s="1"/>
      <c r="C114" s="2"/>
      <c r="D114" s="2"/>
      <c r="E114" s="2"/>
      <c r="F114" s="2"/>
      <c r="G114" s="2"/>
      <c r="H114" s="2"/>
      <c r="I114" s="2"/>
      <c r="J114" s="2"/>
      <c r="K114" s="2"/>
    </row>
    <row r="115" spans="2:11">
      <c r="B115" s="1"/>
      <c r="C115" s="2"/>
      <c r="D115" s="2"/>
      <c r="E115" s="2"/>
      <c r="F115" s="2"/>
      <c r="G115" s="2"/>
      <c r="H115" s="2"/>
      <c r="I115" s="2"/>
      <c r="J115" s="2"/>
      <c r="K115" s="2"/>
    </row>
    <row r="116" spans="2:11">
      <c r="B116" s="1"/>
      <c r="C116" s="2"/>
      <c r="D116" s="2"/>
      <c r="E116" s="2"/>
      <c r="F116" s="2"/>
      <c r="G116" s="2"/>
      <c r="H116" s="2"/>
      <c r="I116" s="2"/>
      <c r="J116" s="2"/>
      <c r="K116" s="2"/>
    </row>
    <row r="117" spans="2:11" ht="21" customHeight="1">
      <c r="B117" s="1"/>
      <c r="C117" s="2"/>
      <c r="D117" s="2"/>
      <c r="E117" s="2"/>
      <c r="F117" s="2"/>
      <c r="G117" s="2"/>
      <c r="H117" s="2"/>
      <c r="I117" s="2"/>
      <c r="J117" s="2"/>
      <c r="K117" s="2"/>
    </row>
    <row r="119" spans="2:11" ht="18.75">
      <c r="B119" s="492" t="s">
        <v>580</v>
      </c>
      <c r="C119" s="492"/>
      <c r="D119" s="492"/>
      <c r="E119" s="492"/>
      <c r="F119" s="492"/>
      <c r="G119" s="492"/>
      <c r="H119" s="492"/>
      <c r="I119" s="492"/>
      <c r="J119" s="492"/>
      <c r="K119" s="492"/>
    </row>
    <row r="120" spans="2:11">
      <c r="B120" s="43"/>
      <c r="C120" s="2"/>
      <c r="D120" s="2"/>
      <c r="E120" s="2"/>
      <c r="F120" s="2"/>
      <c r="G120" s="2"/>
      <c r="H120" s="2"/>
      <c r="I120" s="2"/>
      <c r="J120" s="2"/>
      <c r="K120" s="2"/>
    </row>
    <row r="121" spans="2:11" ht="12.75" customHeight="1">
      <c r="B121" s="493" t="s">
        <v>838</v>
      </c>
      <c r="C121" s="493"/>
      <c r="D121" s="493"/>
      <c r="E121" s="493"/>
      <c r="F121" s="493"/>
      <c r="G121" s="493"/>
      <c r="H121" s="493"/>
      <c r="I121" s="493"/>
      <c r="J121" s="493"/>
      <c r="K121" s="493"/>
    </row>
    <row r="122" spans="2:11" ht="18.75" customHeight="1">
      <c r="B122" s="493"/>
      <c r="C122" s="493"/>
      <c r="D122" s="493"/>
      <c r="E122" s="493"/>
      <c r="F122" s="493"/>
      <c r="G122" s="493"/>
      <c r="H122" s="493"/>
      <c r="I122" s="493"/>
      <c r="J122" s="493"/>
      <c r="K122" s="493"/>
    </row>
    <row r="123" spans="2:11" ht="7.5" customHeight="1">
      <c r="B123" s="127"/>
      <c r="C123" s="129"/>
      <c r="D123" s="129"/>
      <c r="E123" s="129"/>
      <c r="F123" s="2"/>
      <c r="G123" s="2"/>
      <c r="H123" s="2"/>
      <c r="I123" s="2"/>
      <c r="J123" s="2"/>
      <c r="K123" s="2"/>
    </row>
    <row r="124" spans="2:11">
      <c r="B124" s="130"/>
      <c r="C124" s="43"/>
      <c r="D124" s="1"/>
      <c r="E124" s="43" t="s">
        <v>777</v>
      </c>
      <c r="F124" s="1"/>
      <c r="G124" s="43" t="s">
        <v>778</v>
      </c>
      <c r="H124" s="1"/>
      <c r="I124" s="1"/>
      <c r="J124" s="1"/>
      <c r="K124" s="1"/>
    </row>
    <row r="125" spans="2:11">
      <c r="B125" s="43"/>
      <c r="C125" s="43" t="s">
        <v>775</v>
      </c>
      <c r="D125" s="43" t="s">
        <v>776</v>
      </c>
      <c r="E125" s="43" t="s">
        <v>556</v>
      </c>
      <c r="F125" s="43" t="s">
        <v>777</v>
      </c>
      <c r="G125" s="43" t="s">
        <v>556</v>
      </c>
      <c r="H125" s="43" t="s">
        <v>779</v>
      </c>
      <c r="I125" s="43" t="s">
        <v>780</v>
      </c>
      <c r="J125" s="43" t="s">
        <v>781</v>
      </c>
      <c r="K125" s="43" t="s">
        <v>782</v>
      </c>
    </row>
    <row r="126" spans="2:11" ht="15.75" thickBot="1">
      <c r="B126" s="44"/>
      <c r="C126" s="45" t="s">
        <v>1</v>
      </c>
      <c r="D126" s="45" t="s">
        <v>1</v>
      </c>
      <c r="E126" s="45" t="s">
        <v>526</v>
      </c>
      <c r="F126" s="45" t="s">
        <v>19</v>
      </c>
      <c r="G126" s="45" t="s">
        <v>526</v>
      </c>
      <c r="H126" s="45" t="s">
        <v>19</v>
      </c>
      <c r="I126" s="45" t="s">
        <v>19</v>
      </c>
      <c r="J126" s="45" t="s">
        <v>19</v>
      </c>
      <c r="K126" s="45" t="s">
        <v>19</v>
      </c>
    </row>
    <row r="127" spans="2:11">
      <c r="B127" s="1"/>
      <c r="C127" s="52"/>
      <c r="D127" s="2"/>
      <c r="E127" s="2"/>
      <c r="F127" s="2"/>
      <c r="G127" s="2"/>
      <c r="H127" s="2"/>
      <c r="I127" s="2"/>
      <c r="J127" s="2"/>
      <c r="K127" s="2"/>
    </row>
    <row r="128" spans="2:11">
      <c r="B128" s="79" t="s">
        <v>657</v>
      </c>
      <c r="C128" s="2"/>
      <c r="D128" s="2"/>
      <c r="E128" s="2"/>
      <c r="F128" s="2"/>
      <c r="G128" s="2"/>
      <c r="H128" s="2"/>
      <c r="I128" s="2"/>
      <c r="J128" s="2"/>
      <c r="K128" s="2"/>
    </row>
    <row r="129" spans="2:11" ht="20.100000000000001" customHeight="1">
      <c r="B129" s="124" t="s">
        <v>558</v>
      </c>
      <c r="C129" s="49">
        <f>SUM('Budget Detail FY 2023-30'!M319:M322)</f>
        <v>1177614</v>
      </c>
      <c r="D129" s="49">
        <f>SUM('Budget Detail FY 2023-30'!N319:N322)</f>
        <v>1103169</v>
      </c>
      <c r="E129" s="49">
        <f>SUM('Budget Detail FY 2023-30'!O319:O322)</f>
        <v>1062562</v>
      </c>
      <c r="F129" s="49">
        <f>SUM('Budget Detail FY 2023-30'!P319:P322)</f>
        <v>1129012</v>
      </c>
      <c r="G129" s="49">
        <f>SUM('Budget Detail FY 2023-30'!Q319:Q322)</f>
        <v>1120830</v>
      </c>
      <c r="H129" s="49">
        <f>SUM('Budget Detail FY 2023-30'!R319:R322)</f>
        <v>1140097</v>
      </c>
      <c r="I129" s="49">
        <f>SUM('Budget Detail FY 2023-30'!S319:S322)</f>
        <v>1321131</v>
      </c>
      <c r="J129" s="49">
        <f>SUM('Budget Detail FY 2023-30'!T319:T322)</f>
        <v>1344404</v>
      </c>
      <c r="K129" s="49">
        <f>SUM('Budget Detail FY 2023-30'!U319:U322)</f>
        <v>1368144</v>
      </c>
    </row>
    <row r="130" spans="2:11" ht="20.100000000000001" customHeight="1">
      <c r="B130" s="125" t="s">
        <v>562</v>
      </c>
      <c r="C130" s="2">
        <f>'Budget Detail FY 2023-30'!M323</f>
        <v>79709</v>
      </c>
      <c r="D130" s="2">
        <f>'Budget Detail FY 2023-30'!N323</f>
        <v>27859</v>
      </c>
      <c r="E130" s="2">
        <f>'Budget Detail FY 2023-30'!O323</f>
        <v>5000</v>
      </c>
      <c r="F130" s="2">
        <f>'Budget Detail FY 2023-30'!P323</f>
        <v>13500</v>
      </c>
      <c r="G130" s="2">
        <f>'Budget Detail FY 2023-30'!Q323</f>
        <v>5000</v>
      </c>
      <c r="H130" s="2">
        <f>'Budget Detail FY 2023-30'!R323</f>
        <v>5000</v>
      </c>
      <c r="I130" s="2">
        <f>'Budget Detail FY 2023-30'!S323</f>
        <v>5000</v>
      </c>
      <c r="J130" s="2">
        <f>'Budget Detail FY 2023-30'!T323</f>
        <v>5000</v>
      </c>
      <c r="K130" s="2">
        <f>'Budget Detail FY 2023-30'!U323</f>
        <v>5000</v>
      </c>
    </row>
    <row r="131" spans="2:11" ht="20.100000000000001" customHeight="1">
      <c r="B131" s="125" t="s">
        <v>563</v>
      </c>
      <c r="C131" s="2">
        <f>'Budget Detail FY 2023-30'!M324</f>
        <v>0</v>
      </c>
      <c r="D131" s="2">
        <f>'Budget Detail FY 2023-30'!N324</f>
        <v>0</v>
      </c>
      <c r="E131" s="2">
        <f>'Budget Detail FY 2023-30'!O324</f>
        <v>0</v>
      </c>
      <c r="F131" s="2">
        <f>'Budget Detail FY 2023-30'!P324</f>
        <v>1326</v>
      </c>
      <c r="G131" s="2">
        <f>'Budget Detail FY 2023-30'!Q324</f>
        <v>0</v>
      </c>
      <c r="H131" s="2">
        <f>'Budget Detail FY 2023-30'!R324</f>
        <v>0</v>
      </c>
      <c r="I131" s="2">
        <f>'Budget Detail FY 2023-30'!S324</f>
        <v>0</v>
      </c>
      <c r="J131" s="2">
        <f>'Budget Detail FY 2023-30'!T324</f>
        <v>0</v>
      </c>
      <c r="K131" s="2">
        <f>'Budget Detail FY 2023-30'!U324</f>
        <v>0</v>
      </c>
    </row>
    <row r="132" spans="2:11" ht="20.100000000000001" customHeight="1" thickBot="1">
      <c r="B132" s="78" t="s">
        <v>1094</v>
      </c>
      <c r="C132" s="305">
        <f>SUM(C129:C131)</f>
        <v>1257323</v>
      </c>
      <c r="D132" s="305">
        <f>SUM(D129:D131)</f>
        <v>1131028</v>
      </c>
      <c r="E132" s="305">
        <f t="shared" ref="E132:F132" si="13">SUM(E129:E131)</f>
        <v>1067562</v>
      </c>
      <c r="F132" s="305">
        <f t="shared" si="13"/>
        <v>1143838</v>
      </c>
      <c r="G132" s="305">
        <f>SUM(G129:G131)</f>
        <v>1125830</v>
      </c>
      <c r="H132" s="305">
        <f t="shared" ref="H132:K132" si="14">SUM(H129:H131)</f>
        <v>1145097</v>
      </c>
      <c r="I132" s="305">
        <f t="shared" si="14"/>
        <v>1326131</v>
      </c>
      <c r="J132" s="305">
        <f t="shared" si="14"/>
        <v>1349404</v>
      </c>
      <c r="K132" s="305">
        <f t="shared" si="14"/>
        <v>1373144</v>
      </c>
    </row>
    <row r="133" spans="2:11" ht="7.5" customHeight="1">
      <c r="B133" s="1"/>
      <c r="C133" s="2"/>
      <c r="D133" s="2"/>
      <c r="E133" s="2"/>
      <c r="F133" s="2"/>
      <c r="G133" s="2"/>
      <c r="H133" s="2"/>
      <c r="I133" s="2"/>
      <c r="J133" s="2"/>
      <c r="K133" s="2"/>
    </row>
    <row r="134" spans="2:11">
      <c r="B134" s="79" t="s">
        <v>401</v>
      </c>
      <c r="C134" s="2"/>
      <c r="D134" s="2"/>
      <c r="E134" s="2"/>
      <c r="F134" s="2"/>
      <c r="G134" s="2"/>
      <c r="H134" s="2"/>
      <c r="I134" s="2"/>
      <c r="J134" s="2"/>
      <c r="K134" s="2"/>
    </row>
    <row r="135" spans="2:11" ht="20.100000000000001" customHeight="1">
      <c r="B135" s="125" t="s">
        <v>570</v>
      </c>
      <c r="C135" s="49">
        <f>SUM('Budget Detail FY 2023-30'!M329:M329)</f>
        <v>125624</v>
      </c>
      <c r="D135" s="49">
        <f>SUM('Budget Detail FY 2023-30'!N329:N329)</f>
        <v>122122</v>
      </c>
      <c r="E135" s="49">
        <f>SUM('Budget Detail FY 2023-30'!O329:O329)</f>
        <v>190000</v>
      </c>
      <c r="F135" s="49">
        <f>SUM('Budget Detail FY 2023-30'!P329:P329)</f>
        <v>140000</v>
      </c>
      <c r="G135" s="49">
        <f>SUM('Budget Detail FY 2023-30'!Q329:Q329)</f>
        <v>150000</v>
      </c>
      <c r="H135" s="49">
        <f>SUM('Budget Detail FY 2023-30'!R329:R329)</f>
        <v>150000</v>
      </c>
      <c r="I135" s="49">
        <f>SUM('Budget Detail FY 2023-30'!S329:S329)</f>
        <v>150000</v>
      </c>
      <c r="J135" s="49">
        <f>SUM('Budget Detail FY 2023-30'!T329:T329)</f>
        <v>150000</v>
      </c>
      <c r="K135" s="49">
        <f>SUM('Budget Detail FY 2023-30'!U329:U329)</f>
        <v>150000</v>
      </c>
    </row>
    <row r="136" spans="2:11" ht="20.100000000000001" customHeight="1">
      <c r="B136" s="125" t="s">
        <v>571</v>
      </c>
      <c r="C136" s="2">
        <f>SUM('Budget Detail FY 2023-30'!M330:M332)</f>
        <v>1081272</v>
      </c>
      <c r="D136" s="2">
        <f>SUM('Budget Detail FY 2023-30'!N330:N332)</f>
        <v>977770</v>
      </c>
      <c r="E136" s="2">
        <f>SUM('Budget Detail FY 2023-30'!O330:O332)</f>
        <v>1000000</v>
      </c>
      <c r="F136" s="2">
        <f>SUM('Budget Detail FY 2023-30'!P330:P332)</f>
        <v>1000000</v>
      </c>
      <c r="G136" s="2">
        <f>SUM('Budget Detail FY 2023-30'!Q330:Q332)</f>
        <v>1325000</v>
      </c>
      <c r="H136" s="2">
        <f>SUM('Budget Detail FY 2023-30'!R330:R332)</f>
        <v>1000741</v>
      </c>
      <c r="I136" s="2">
        <f>SUM('Budget Detail FY 2023-30'!S330:S332)</f>
        <v>1176131</v>
      </c>
      <c r="J136" s="2">
        <f>SUM('Budget Detail FY 2023-30'!T330:T332)</f>
        <v>1199404</v>
      </c>
      <c r="K136" s="2">
        <f>SUM('Budget Detail FY 2023-30'!U330:U332)</f>
        <v>1223144</v>
      </c>
    </row>
    <row r="137" spans="2:11" ht="20.100000000000001" customHeight="1" thickBot="1">
      <c r="B137" s="78" t="s">
        <v>573</v>
      </c>
      <c r="C137" s="305">
        <f t="shared" ref="C137:K137" si="15">SUM(C135:C136)</f>
        <v>1206896</v>
      </c>
      <c r="D137" s="305">
        <f t="shared" si="15"/>
        <v>1099892</v>
      </c>
      <c r="E137" s="305">
        <f t="shared" si="15"/>
        <v>1190000</v>
      </c>
      <c r="F137" s="305">
        <f t="shared" si="15"/>
        <v>1140000</v>
      </c>
      <c r="G137" s="305">
        <f t="shared" si="15"/>
        <v>1475000</v>
      </c>
      <c r="H137" s="305">
        <f t="shared" si="15"/>
        <v>1150741</v>
      </c>
      <c r="I137" s="305">
        <f t="shared" si="15"/>
        <v>1326131</v>
      </c>
      <c r="J137" s="305">
        <f t="shared" si="15"/>
        <v>1349404</v>
      </c>
      <c r="K137" s="305">
        <f t="shared" si="15"/>
        <v>1373144</v>
      </c>
    </row>
    <row r="138" spans="2:11" ht="7.5" customHeight="1">
      <c r="B138" s="79"/>
      <c r="C138" s="2"/>
      <c r="D138" s="2"/>
      <c r="E138" s="2"/>
      <c r="F138" s="2"/>
      <c r="G138" s="2"/>
      <c r="H138" s="2"/>
      <c r="I138" s="2"/>
      <c r="J138" s="2"/>
      <c r="K138" s="2"/>
    </row>
    <row r="139" spans="2:11" ht="20.100000000000001" customHeight="1">
      <c r="B139" s="124" t="s">
        <v>574</v>
      </c>
      <c r="C139" s="49">
        <f t="shared" ref="C139:K139" si="16">+C132-C137</f>
        <v>50427</v>
      </c>
      <c r="D139" s="49">
        <f t="shared" si="16"/>
        <v>31136</v>
      </c>
      <c r="E139" s="49">
        <f t="shared" si="16"/>
        <v>-122438</v>
      </c>
      <c r="F139" s="49">
        <f t="shared" si="16"/>
        <v>3838</v>
      </c>
      <c r="G139" s="49">
        <f t="shared" si="16"/>
        <v>-349170</v>
      </c>
      <c r="H139" s="49">
        <f t="shared" si="16"/>
        <v>-5644</v>
      </c>
      <c r="I139" s="49">
        <f t="shared" si="16"/>
        <v>0</v>
      </c>
      <c r="J139" s="49">
        <f t="shared" si="16"/>
        <v>0</v>
      </c>
      <c r="K139" s="49">
        <f t="shared" si="16"/>
        <v>0</v>
      </c>
    </row>
    <row r="140" spans="2:11" ht="7.5" customHeight="1">
      <c r="B140" s="80"/>
      <c r="C140" s="2"/>
      <c r="D140" s="2"/>
      <c r="E140" s="2"/>
      <c r="F140" s="2"/>
      <c r="G140" s="2"/>
      <c r="H140" s="2"/>
      <c r="I140" s="2"/>
      <c r="J140" s="2"/>
      <c r="K140" s="2"/>
    </row>
    <row r="141" spans="2:11" ht="20.100000000000001" customHeight="1" thickBot="1">
      <c r="B141" s="77" t="s">
        <v>575</v>
      </c>
      <c r="C141" s="303">
        <v>319840</v>
      </c>
      <c r="D141" s="303">
        <v>350976</v>
      </c>
      <c r="E141" s="303">
        <v>125921</v>
      </c>
      <c r="F141" s="303">
        <f>D141+F139</f>
        <v>354814</v>
      </c>
      <c r="G141" s="303">
        <f>F141+G139</f>
        <v>5644</v>
      </c>
      <c r="H141" s="303">
        <f>G141+H139</f>
        <v>0</v>
      </c>
      <c r="I141" s="303">
        <f>H141+I139</f>
        <v>0</v>
      </c>
      <c r="J141" s="303">
        <f>I141+J139</f>
        <v>0</v>
      </c>
      <c r="K141" s="303">
        <f>J141+K139</f>
        <v>0</v>
      </c>
    </row>
    <row r="142" spans="2:11" ht="15.75" thickTop="1">
      <c r="B142" s="4"/>
      <c r="C142" s="53"/>
      <c r="D142" s="53"/>
      <c r="E142" s="53"/>
      <c r="F142" s="53"/>
      <c r="G142" s="53"/>
      <c r="H142" s="53"/>
      <c r="I142" s="53"/>
      <c r="J142" s="53"/>
      <c r="K142" s="53"/>
    </row>
    <row r="143" spans="2:11">
      <c r="B143" s="1"/>
      <c r="C143" s="2"/>
      <c r="D143" s="2"/>
      <c r="E143" s="2"/>
      <c r="F143" s="2"/>
      <c r="G143" s="2"/>
      <c r="H143" s="2"/>
      <c r="I143" s="2"/>
      <c r="J143" s="2"/>
      <c r="K143" s="2"/>
    </row>
    <row r="144" spans="2:11">
      <c r="B144" s="1"/>
      <c r="C144" s="2"/>
      <c r="D144" s="2"/>
      <c r="E144" s="2"/>
      <c r="F144" s="2"/>
      <c r="G144" s="2"/>
      <c r="H144" s="2"/>
      <c r="I144" s="2"/>
      <c r="J144" s="2"/>
      <c r="K144" s="2"/>
    </row>
    <row r="145" spans="2:11">
      <c r="B145" s="1"/>
      <c r="C145" s="2"/>
      <c r="D145" s="2"/>
      <c r="E145" s="2"/>
      <c r="F145" s="2"/>
      <c r="G145" s="2"/>
      <c r="H145" s="2"/>
      <c r="I145" s="2"/>
      <c r="J145" s="2"/>
      <c r="K145" s="2"/>
    </row>
    <row r="146" spans="2:11">
      <c r="B146" s="1"/>
      <c r="C146" s="2"/>
      <c r="D146" s="2"/>
      <c r="E146" s="2"/>
      <c r="F146" s="2"/>
      <c r="G146" s="2"/>
      <c r="H146" s="2"/>
      <c r="I146" s="2"/>
      <c r="J146" s="2"/>
      <c r="K146" s="2"/>
    </row>
    <row r="147" spans="2:11">
      <c r="B147" s="1"/>
      <c r="C147" s="2"/>
      <c r="D147" s="2"/>
      <c r="E147" s="2"/>
      <c r="F147" s="2"/>
      <c r="G147" s="2"/>
      <c r="H147" s="2"/>
      <c r="I147" s="2"/>
      <c r="J147" s="2"/>
      <c r="K147" s="2"/>
    </row>
    <row r="148" spans="2:11">
      <c r="B148" s="1"/>
      <c r="C148" s="2"/>
      <c r="D148" s="2"/>
      <c r="E148" s="2"/>
      <c r="F148" s="2"/>
      <c r="G148" s="2"/>
      <c r="H148" s="2"/>
      <c r="I148" s="2"/>
      <c r="J148" s="2"/>
      <c r="K148" s="2"/>
    </row>
    <row r="149" spans="2:11">
      <c r="B149" s="1"/>
      <c r="C149" s="2"/>
      <c r="D149" s="2"/>
      <c r="E149" s="2"/>
      <c r="F149" s="2"/>
      <c r="G149" s="2"/>
      <c r="H149" s="2"/>
      <c r="I149" s="2"/>
      <c r="J149" s="2"/>
      <c r="K149" s="2"/>
    </row>
    <row r="150" spans="2:11">
      <c r="B150" s="1"/>
      <c r="C150" s="2"/>
      <c r="D150" s="2"/>
      <c r="E150" s="2"/>
      <c r="F150" s="2"/>
      <c r="G150" s="2"/>
      <c r="H150" s="2"/>
      <c r="I150" s="2"/>
      <c r="J150" s="2"/>
      <c r="K150" s="2"/>
    </row>
    <row r="151" spans="2:11">
      <c r="B151" s="1"/>
      <c r="C151" s="2"/>
      <c r="D151" s="2"/>
      <c r="E151" s="2"/>
      <c r="F151" s="2"/>
      <c r="G151" s="2"/>
      <c r="H151" s="2"/>
      <c r="I151" s="2"/>
      <c r="J151" s="2"/>
      <c r="K151" s="2"/>
    </row>
    <row r="152" spans="2:11">
      <c r="B152" s="1"/>
      <c r="C152" s="2"/>
      <c r="D152" s="2"/>
      <c r="E152" s="2"/>
      <c r="F152" s="2"/>
      <c r="G152" s="2"/>
      <c r="H152" s="2"/>
      <c r="I152" s="2"/>
      <c r="J152" s="2"/>
      <c r="K152" s="2"/>
    </row>
    <row r="153" spans="2:11">
      <c r="B153" s="1"/>
      <c r="C153" s="2"/>
      <c r="D153" s="2"/>
      <c r="E153" s="2"/>
      <c r="F153" s="2"/>
      <c r="G153" s="2"/>
      <c r="H153" s="2"/>
      <c r="I153" s="2"/>
      <c r="J153" s="2"/>
      <c r="K153" s="2"/>
    </row>
    <row r="156" spans="2:11" ht="18.75">
      <c r="B156" s="492" t="s">
        <v>581</v>
      </c>
      <c r="C156" s="492"/>
      <c r="D156" s="492"/>
      <c r="E156" s="492"/>
      <c r="F156" s="492"/>
      <c r="G156" s="492"/>
      <c r="H156" s="492"/>
      <c r="I156" s="492"/>
      <c r="J156" s="492"/>
      <c r="K156" s="492"/>
    </row>
    <row r="157" spans="2:11">
      <c r="B157" s="43"/>
      <c r="C157" s="2"/>
      <c r="D157" s="2"/>
      <c r="E157" s="2"/>
      <c r="F157" s="2"/>
      <c r="G157" s="2"/>
      <c r="H157" s="2"/>
      <c r="I157" s="2"/>
      <c r="J157" s="2"/>
      <c r="K157" s="2"/>
    </row>
    <row r="158" spans="2:11" ht="15" customHeight="1">
      <c r="B158" s="493" t="s">
        <v>1164</v>
      </c>
      <c r="C158" s="493"/>
      <c r="D158" s="493"/>
      <c r="E158" s="493"/>
      <c r="F158" s="493"/>
      <c r="G158" s="493"/>
      <c r="H158" s="493"/>
      <c r="I158" s="493"/>
      <c r="J158" s="493"/>
      <c r="K158" s="493"/>
    </row>
    <row r="159" spans="2:11" ht="15" customHeight="1">
      <c r="B159" s="493"/>
      <c r="C159" s="493"/>
      <c r="D159" s="493"/>
      <c r="E159" s="493"/>
      <c r="F159" s="493"/>
      <c r="G159" s="493"/>
      <c r="H159" s="493"/>
      <c r="I159" s="493"/>
      <c r="J159" s="493"/>
      <c r="K159" s="493"/>
    </row>
    <row r="160" spans="2:11" ht="7.5" customHeight="1">
      <c r="B160" s="19"/>
      <c r="C160" s="16"/>
      <c r="D160" s="16"/>
      <c r="E160" s="16"/>
      <c r="F160" s="16"/>
      <c r="G160" s="16"/>
      <c r="H160" s="2"/>
      <c r="I160" s="2"/>
      <c r="J160" s="2"/>
      <c r="K160" s="2"/>
    </row>
    <row r="161" spans="2:11">
      <c r="B161" s="4"/>
      <c r="C161" s="43"/>
      <c r="D161" s="1"/>
      <c r="E161" s="43" t="s">
        <v>777</v>
      </c>
      <c r="F161" s="1"/>
      <c r="G161" s="43" t="s">
        <v>778</v>
      </c>
      <c r="H161" s="1"/>
      <c r="I161" s="1"/>
      <c r="J161" s="1"/>
      <c r="K161" s="1"/>
    </row>
    <row r="162" spans="2:11">
      <c r="B162" s="43"/>
      <c r="C162" s="43" t="s">
        <v>775</v>
      </c>
      <c r="D162" s="43" t="s">
        <v>776</v>
      </c>
      <c r="E162" s="43" t="s">
        <v>556</v>
      </c>
      <c r="F162" s="43" t="s">
        <v>777</v>
      </c>
      <c r="G162" s="43" t="s">
        <v>556</v>
      </c>
      <c r="H162" s="43" t="s">
        <v>779</v>
      </c>
      <c r="I162" s="43" t="s">
        <v>780</v>
      </c>
      <c r="J162" s="43" t="s">
        <v>781</v>
      </c>
      <c r="K162" s="43" t="s">
        <v>782</v>
      </c>
    </row>
    <row r="163" spans="2:11" ht="15.75" thickBot="1">
      <c r="B163" s="44"/>
      <c r="C163" s="45" t="s">
        <v>1</v>
      </c>
      <c r="D163" s="45" t="s">
        <v>1</v>
      </c>
      <c r="E163" s="45" t="s">
        <v>526</v>
      </c>
      <c r="F163" s="45" t="s">
        <v>19</v>
      </c>
      <c r="G163" s="45" t="s">
        <v>526</v>
      </c>
      <c r="H163" s="45" t="s">
        <v>19</v>
      </c>
      <c r="I163" s="45" t="s">
        <v>19</v>
      </c>
      <c r="J163" s="45" t="s">
        <v>19</v>
      </c>
      <c r="K163" s="45" t="s">
        <v>19</v>
      </c>
    </row>
    <row r="164" spans="2:11">
      <c r="B164" s="1"/>
      <c r="C164" s="52"/>
      <c r="D164" s="2"/>
      <c r="E164" s="2"/>
      <c r="F164" s="2"/>
      <c r="G164" s="2"/>
      <c r="H164" s="2"/>
      <c r="I164" s="2"/>
      <c r="J164" s="2"/>
      <c r="K164" s="2"/>
    </row>
    <row r="165" spans="2:11">
      <c r="B165" s="79" t="s">
        <v>657</v>
      </c>
      <c r="C165" s="2"/>
      <c r="D165" s="2"/>
      <c r="E165" s="2"/>
      <c r="F165" s="2"/>
      <c r="G165" s="2"/>
      <c r="H165" s="2"/>
      <c r="I165" s="2"/>
      <c r="J165" s="2"/>
      <c r="K165" s="2"/>
    </row>
    <row r="166" spans="2:11" ht="20.100000000000001" customHeight="1">
      <c r="B166" s="125" t="s">
        <v>558</v>
      </c>
      <c r="C166" s="49">
        <f>SUM('Budget Detail FY 2023-30'!M345:M347)</f>
        <v>29777</v>
      </c>
      <c r="D166" s="49">
        <f>SUM('Budget Detail FY 2023-30'!N345:N347)</f>
        <v>3113</v>
      </c>
      <c r="E166" s="49">
        <f>SUM('Budget Detail FY 2023-30'!O345:O347)</f>
        <v>321250</v>
      </c>
      <c r="F166" s="49">
        <f>SUM('Budget Detail FY 2023-30'!P345:P347)</f>
        <v>419595</v>
      </c>
      <c r="G166" s="49">
        <f>SUM('Budget Detail FY 2023-30'!Q345:Q347)</f>
        <v>44296</v>
      </c>
      <c r="H166" s="49">
        <f>SUM('Budget Detail FY 2023-30'!R345:R347)</f>
        <v>0</v>
      </c>
      <c r="I166" s="49">
        <f>SUM('Budget Detail FY 2023-30'!S345:S347)</f>
        <v>0</v>
      </c>
      <c r="J166" s="49">
        <f>SUM('Budget Detail FY 2023-30'!T345:T347)</f>
        <v>0</v>
      </c>
      <c r="K166" s="49">
        <f>SUM('Budget Detail FY 2023-30'!U345:U347)</f>
        <v>0</v>
      </c>
    </row>
    <row r="167" spans="2:11" ht="20.100000000000001" customHeight="1">
      <c r="B167" s="125" t="s">
        <v>559</v>
      </c>
      <c r="C167" s="2">
        <f>SUM('Budget Detail FY 2023-30'!M348:M350)</f>
        <v>465106</v>
      </c>
      <c r="D167" s="2">
        <f>SUM('Budget Detail FY 2023-30'!N348:N350)</f>
        <v>469775</v>
      </c>
      <c r="E167" s="2">
        <f>SUM('Budget Detail FY 2023-30'!O348:O350)</f>
        <v>103000</v>
      </c>
      <c r="F167" s="2">
        <f>SUM('Budget Detail FY 2023-30'!P348:P350)</f>
        <v>98000</v>
      </c>
      <c r="G167" s="397">
        <f>SUM('Budget Detail FY 2023-30'!Q348:Q350)</f>
        <v>105000</v>
      </c>
      <c r="H167" s="2">
        <f>SUM('Budget Detail FY 2023-30'!R348:R350)</f>
        <v>105000</v>
      </c>
      <c r="I167" s="2">
        <f>SUM('Budget Detail FY 2023-30'!S348:S350)</f>
        <v>105000</v>
      </c>
      <c r="J167" s="2">
        <f>SUM('Budget Detail FY 2023-30'!T348:T350)</f>
        <v>105000</v>
      </c>
      <c r="K167" s="2">
        <f>SUM('Budget Detail FY 2023-30'!U348:U350)</f>
        <v>105000</v>
      </c>
    </row>
    <row r="168" spans="2:11" ht="20.100000000000001" customHeight="1">
      <c r="B168" s="125" t="s">
        <v>561</v>
      </c>
      <c r="C168" s="2">
        <f>'Budget Detail FY 2023-30'!M351</f>
        <v>880006</v>
      </c>
      <c r="D168" s="2">
        <f>'Budget Detail FY 2023-30'!N351</f>
        <v>906544</v>
      </c>
      <c r="E168" s="2">
        <f>'Budget Detail FY 2023-30'!O351</f>
        <v>929575</v>
      </c>
      <c r="F168" s="2">
        <f>'Budget Detail FY 2023-30'!P351</f>
        <v>935000</v>
      </c>
      <c r="G168" s="397">
        <f>'Budget Detail FY 2023-30'!Q351</f>
        <v>963050</v>
      </c>
      <c r="H168" s="2">
        <f>'Budget Detail FY 2023-30'!R351</f>
        <v>982311</v>
      </c>
      <c r="I168" s="2">
        <f>'Budget Detail FY 2023-30'!S351</f>
        <v>1001957</v>
      </c>
      <c r="J168" s="2">
        <f>'Budget Detail FY 2023-30'!T351</f>
        <v>1021996</v>
      </c>
      <c r="K168" s="2">
        <f>'Budget Detail FY 2023-30'!U351</f>
        <v>1042436</v>
      </c>
    </row>
    <row r="169" spans="2:11" ht="20.100000000000001" customHeight="1">
      <c r="B169" s="125" t="s">
        <v>562</v>
      </c>
      <c r="C169" s="2">
        <f>'Budget Detail FY 2023-30'!M352</f>
        <v>36964</v>
      </c>
      <c r="D169" s="2">
        <f>'Budget Detail FY 2023-30'!N352</f>
        <v>94689</v>
      </c>
      <c r="E169" s="2">
        <f>'Budget Detail FY 2023-30'!O352</f>
        <v>20000</v>
      </c>
      <c r="F169" s="2">
        <f>'Budget Detail FY 2023-30'!P352</f>
        <v>46600</v>
      </c>
      <c r="G169" s="397">
        <f>'Budget Detail FY 2023-30'!Q352</f>
        <v>5000</v>
      </c>
      <c r="H169" s="2">
        <f>'Budget Detail FY 2023-30'!R352</f>
        <v>50000</v>
      </c>
      <c r="I169" s="2">
        <f>'Budget Detail FY 2023-30'!S352</f>
        <v>10000</v>
      </c>
      <c r="J169" s="2">
        <f>'Budget Detail FY 2023-30'!T352</f>
        <v>5000</v>
      </c>
      <c r="K169" s="2">
        <f>'Budget Detail FY 2023-30'!U352</f>
        <v>5000</v>
      </c>
    </row>
    <row r="170" spans="2:11" ht="20.100000000000001" customHeight="1">
      <c r="B170" s="125" t="s">
        <v>563</v>
      </c>
      <c r="C170" s="2">
        <f>SUM('Budget Detail FY 2023-30'!M353:M359)</f>
        <v>1014482</v>
      </c>
      <c r="D170" s="2">
        <f>SUM('Budget Detail FY 2023-30'!N353:N359)</f>
        <v>34941</v>
      </c>
      <c r="E170" s="2">
        <f>SUM('Budget Detail FY 2023-30'!O353:O359)</f>
        <v>1250518</v>
      </c>
      <c r="F170" s="2">
        <f>SUM('Budget Detail FY 2023-30'!P353:P359)</f>
        <v>1149268</v>
      </c>
      <c r="G170" s="397">
        <f>SUM('Budget Detail FY 2023-30'!Q353:Q359)</f>
        <v>4106314</v>
      </c>
      <c r="H170" s="2">
        <f>SUM('Budget Detail FY 2023-30'!R353:R359)</f>
        <v>396600</v>
      </c>
      <c r="I170" s="2">
        <f>SUM('Budget Detail FY 2023-30'!S353:S359)</f>
        <v>275759</v>
      </c>
      <c r="J170" s="2">
        <f>SUM('Budget Detail FY 2023-30'!T353:T359)</f>
        <v>780650</v>
      </c>
      <c r="K170" s="2">
        <f>SUM('Budget Detail FY 2023-30'!U353:U359)</f>
        <v>0</v>
      </c>
    </row>
    <row r="171" spans="2:11" ht="20.100000000000001" customHeight="1">
      <c r="B171" s="364" t="s">
        <v>1094</v>
      </c>
      <c r="C171" s="363">
        <f t="shared" ref="C171:K171" si="17">SUM(C166:C170)</f>
        <v>2426335</v>
      </c>
      <c r="D171" s="363">
        <f t="shared" si="17"/>
        <v>1509062</v>
      </c>
      <c r="E171" s="363">
        <f t="shared" si="17"/>
        <v>2624343</v>
      </c>
      <c r="F171" s="363">
        <f t="shared" si="17"/>
        <v>2648463</v>
      </c>
      <c r="G171" s="363">
        <f t="shared" si="17"/>
        <v>5223660</v>
      </c>
      <c r="H171" s="363">
        <f t="shared" si="17"/>
        <v>1533911</v>
      </c>
      <c r="I171" s="363">
        <f t="shared" si="17"/>
        <v>1392716</v>
      </c>
      <c r="J171" s="363">
        <f t="shared" si="17"/>
        <v>1912646</v>
      </c>
      <c r="K171" s="363">
        <f t="shared" si="17"/>
        <v>1152436</v>
      </c>
    </row>
    <row r="172" spans="2:11" ht="6.95" customHeight="1">
      <c r="B172" s="125"/>
      <c r="C172" s="2"/>
      <c r="D172" s="2"/>
      <c r="E172" s="2"/>
      <c r="F172" s="2"/>
      <c r="G172" s="397"/>
      <c r="H172" s="2"/>
      <c r="I172" s="2"/>
      <c r="J172" s="2"/>
      <c r="K172" s="2"/>
    </row>
    <row r="173" spans="2:11" ht="20.100000000000001" customHeight="1">
      <c r="B173" s="125" t="s">
        <v>565</v>
      </c>
      <c r="C173" s="2">
        <f>'Budget Detail FY 2023-30'!M365+'Budget Detail FY 2023-30'!M363+'Budget Detail FY 2023-30'!M364</f>
        <v>2902227</v>
      </c>
      <c r="D173" s="2">
        <f>'Budget Detail FY 2023-30'!N365+'Budget Detail FY 2023-30'!N363+'Budget Detail FY 2023-30'!N364</f>
        <v>1843512</v>
      </c>
      <c r="E173" s="2">
        <f>'Budget Detail FY 2023-30'!O365+'Budget Detail FY 2023-30'!O363+'Budget Detail FY 2023-30'!O364</f>
        <v>449642</v>
      </c>
      <c r="F173" s="2">
        <f>'Budget Detail FY 2023-30'!P365+'Budget Detail FY 2023-30'!P363+'Budget Detail FY 2023-30'!P364</f>
        <v>1555416</v>
      </c>
      <c r="G173" s="397">
        <f>'Budget Detail FY 2023-30'!Q365+'Budget Detail FY 2023-30'!Q363+'Budget Detail FY 2023-30'!Q364</f>
        <v>2437018</v>
      </c>
      <c r="H173" s="2">
        <f>'Budget Detail FY 2023-30'!R365+'Budget Detail FY 2023-30'!R363+'Budget Detail FY 2023-30'!R364</f>
        <v>9574698</v>
      </c>
      <c r="I173" s="2">
        <f>'Budget Detail FY 2023-30'!S365+'Budget Detail FY 2023-30'!S363+'Budget Detail FY 2023-30'!S364</f>
        <v>486036</v>
      </c>
      <c r="J173" s="2">
        <f>'Budget Detail FY 2023-30'!T365+'Budget Detail FY 2023-30'!T363+'Budget Detail FY 2023-30'!T364</f>
        <v>1265617</v>
      </c>
      <c r="K173" s="2">
        <f>'Budget Detail FY 2023-30'!U365+'Budget Detail FY 2023-30'!U363+'Budget Detail FY 2023-30'!U364</f>
        <v>1115949</v>
      </c>
    </row>
    <row r="174" spans="2:11" ht="20.100000000000001" customHeight="1" thickBot="1">
      <c r="B174" s="78" t="s">
        <v>1096</v>
      </c>
      <c r="C174" s="305">
        <f t="shared" ref="C174:K174" si="18">C171+C173</f>
        <v>5328562</v>
      </c>
      <c r="D174" s="305">
        <f t="shared" si="18"/>
        <v>3352574</v>
      </c>
      <c r="E174" s="305">
        <f t="shared" si="18"/>
        <v>3073985</v>
      </c>
      <c r="F174" s="305">
        <f t="shared" si="18"/>
        <v>4203879</v>
      </c>
      <c r="G174" s="305">
        <f t="shared" si="18"/>
        <v>7660678</v>
      </c>
      <c r="H174" s="305">
        <f t="shared" si="18"/>
        <v>11108609</v>
      </c>
      <c r="I174" s="305">
        <f t="shared" si="18"/>
        <v>1878752</v>
      </c>
      <c r="J174" s="305">
        <f t="shared" si="18"/>
        <v>3178263</v>
      </c>
      <c r="K174" s="305">
        <f t="shared" si="18"/>
        <v>2268385</v>
      </c>
    </row>
    <row r="175" spans="2:11" ht="7.5" customHeight="1">
      <c r="B175" s="1"/>
      <c r="C175" s="2"/>
      <c r="D175" s="2"/>
      <c r="E175" s="2"/>
      <c r="F175" s="2"/>
      <c r="G175" s="2"/>
      <c r="H175" s="2"/>
      <c r="I175" s="2"/>
      <c r="J175" s="2"/>
      <c r="K175" s="2"/>
    </row>
    <row r="176" spans="2:11">
      <c r="B176" s="79" t="s">
        <v>401</v>
      </c>
      <c r="C176" s="2"/>
      <c r="D176" s="2"/>
      <c r="E176" s="2"/>
      <c r="F176" s="2"/>
      <c r="G176" s="2"/>
      <c r="H176" s="2"/>
      <c r="I176" s="2"/>
      <c r="J176" s="2"/>
      <c r="K176" s="2"/>
    </row>
    <row r="177" spans="2:11" ht="20.100000000000001" customHeight="1">
      <c r="B177" s="125" t="s">
        <v>569</v>
      </c>
      <c r="C177" s="49">
        <f>'Budget Detail FY 2023-30'!M373+'Budget Detail FY 2023-30'!M374+'Budget Detail FY 2023-30'!M376+'Budget Detail FY 2023-30'!M377+'Budget Detail FY 2023-30'!M375+'Budget Detail FY 2023-30'!M372</f>
        <v>75921</v>
      </c>
      <c r="D177" s="49">
        <f>'Budget Detail FY 2023-30'!N373+'Budget Detail FY 2023-30'!N374+'Budget Detail FY 2023-30'!N376+'Budget Detail FY 2023-30'!N377+'Budget Detail FY 2023-30'!N375+'Budget Detail FY 2023-30'!N372</f>
        <v>140673</v>
      </c>
      <c r="E177" s="49">
        <f>'Budget Detail FY 2023-30'!O373+'Budget Detail FY 2023-30'!O374+'Budget Detail FY 2023-30'!O376+'Budget Detail FY 2023-30'!O377+'Budget Detail FY 2023-30'!O375+'Budget Detail FY 2023-30'!O372</f>
        <v>227675</v>
      </c>
      <c r="F177" s="49">
        <f>'Budget Detail FY 2023-30'!P373+'Budget Detail FY 2023-30'!P374+'Budget Detail FY 2023-30'!P376+'Budget Detail FY 2023-30'!P377+'Budget Detail FY 2023-30'!P375+'Budget Detail FY 2023-30'!P372</f>
        <v>222675</v>
      </c>
      <c r="G177" s="49">
        <f>'Budget Detail FY 2023-30'!Q373+'Budget Detail FY 2023-30'!Q374+'Budget Detail FY 2023-30'!Q376+'Budget Detail FY 2023-30'!Q377+'Budget Detail FY 2023-30'!Q375+'Budget Detail FY 2023-30'!Q372</f>
        <v>140332</v>
      </c>
      <c r="H177" s="49">
        <f>'Budget Detail FY 2023-30'!R373+'Budget Detail FY 2023-30'!R374+'Budget Detail FY 2023-30'!R376+'Budget Detail FY 2023-30'!R377+'Budget Detail FY 2023-30'!R375+'Budget Detail FY 2023-30'!R372</f>
        <v>243391</v>
      </c>
      <c r="I177" s="49">
        <f>'Budget Detail FY 2023-30'!S373+'Budget Detail FY 2023-30'!S374+'Budget Detail FY 2023-30'!S376+'Budget Detail FY 2023-30'!S377+'Budget Detail FY 2023-30'!S375+'Budget Detail FY 2023-30'!S372</f>
        <v>157497</v>
      </c>
      <c r="J177" s="49">
        <f>'Budget Detail FY 2023-30'!T373+'Budget Detail FY 2023-30'!T374+'Budget Detail FY 2023-30'!T376+'Budget Detail FY 2023-30'!T377+'Budget Detail FY 2023-30'!T375+'Budget Detail FY 2023-30'!T372</f>
        <v>166587</v>
      </c>
      <c r="K177" s="49">
        <f>'Budget Detail FY 2023-30'!U373+'Budget Detail FY 2023-30'!U374+'Budget Detail FY 2023-30'!U376+'Budget Detail FY 2023-30'!U377+'Budget Detail FY 2023-30'!U375+'Budget Detail FY 2023-30'!U372</f>
        <v>176222</v>
      </c>
    </row>
    <row r="178" spans="2:11" ht="20.100000000000001" customHeight="1">
      <c r="B178" s="125" t="s">
        <v>570</v>
      </c>
      <c r="C178" s="2">
        <f>'Budget Detail FY 2023-30'!M378+'Budget Detail FY 2023-30'!M379+'Budget Detail FY 2023-30'!M380+'Budget Detail FY 2023-30'!M381</f>
        <v>78460</v>
      </c>
      <c r="D178" s="2">
        <f>'Budget Detail FY 2023-30'!N378+'Budget Detail FY 2023-30'!N379+'Budget Detail FY 2023-30'!N380+'Budget Detail FY 2023-30'!N381</f>
        <v>69375</v>
      </c>
      <c r="E178" s="2">
        <f>'Budget Detail FY 2023-30'!O378+'Budget Detail FY 2023-30'!O379+'Budget Detail FY 2023-30'!O380+'Budget Detail FY 2023-30'!O381</f>
        <v>100000</v>
      </c>
      <c r="F178" s="2">
        <f>'Budget Detail FY 2023-30'!P378+'Budget Detail FY 2023-30'!P379+'Budget Detail FY 2023-30'!P380+'Budget Detail FY 2023-30'!P381</f>
        <v>111000</v>
      </c>
      <c r="G178" s="2">
        <f>'Budget Detail FY 2023-30'!Q378+'Budget Detail FY 2023-30'!Q379+'Budget Detail FY 2023-30'!Q380+'Budget Detail FY 2023-30'!Q381</f>
        <v>165000</v>
      </c>
      <c r="H178" s="2">
        <f>'Budget Detail FY 2023-30'!R378+'Budget Detail FY 2023-30'!R379+'Budget Detail FY 2023-30'!R380+'Budget Detail FY 2023-30'!R381</f>
        <v>165000</v>
      </c>
      <c r="I178" s="2">
        <f>'Budget Detail FY 2023-30'!S378+'Budget Detail FY 2023-30'!S379+'Budget Detail FY 2023-30'!S380+'Budget Detail FY 2023-30'!S381</f>
        <v>165000</v>
      </c>
      <c r="J178" s="2">
        <f>'Budget Detail FY 2023-30'!T378+'Budget Detail FY 2023-30'!T379+'Budget Detail FY 2023-30'!T380+'Budget Detail FY 2023-30'!T381</f>
        <v>165000</v>
      </c>
      <c r="K178" s="2">
        <f>'Budget Detail FY 2023-30'!U378+'Budget Detail FY 2023-30'!U379+'Budget Detail FY 2023-30'!U380+'Budget Detail FY 2023-30'!U381</f>
        <v>165000</v>
      </c>
    </row>
    <row r="179" spans="2:11" ht="20.100000000000001" customHeight="1">
      <c r="B179" s="125" t="s">
        <v>571</v>
      </c>
      <c r="C179" s="2">
        <f>SUM('Budget Detail FY 2023-30'!M382:M409)</f>
        <v>2131182</v>
      </c>
      <c r="D179" s="2">
        <f>SUM('Budget Detail FY 2023-30'!N382:N409)</f>
        <v>1721460</v>
      </c>
      <c r="E179" s="2">
        <f>SUM('Budget Detail FY 2023-30'!O382:O409)</f>
        <v>6940000</v>
      </c>
      <c r="F179" s="2">
        <f>SUM('Budget Detail FY 2023-30'!P382:P409)</f>
        <v>5784208</v>
      </c>
      <c r="G179" s="2">
        <f>SUM('Budget Detail FY 2023-30'!Q382:Q409)</f>
        <v>10315833</v>
      </c>
      <c r="H179" s="2">
        <f>SUM('Budget Detail FY 2023-30'!R382:R409)</f>
        <v>5728259</v>
      </c>
      <c r="I179" s="2">
        <f>SUM('Budget Detail FY 2023-30'!S382:S409)</f>
        <v>3797605</v>
      </c>
      <c r="J179" s="2">
        <f>SUM('Budget Detail FY 2023-30'!T382:T409)</f>
        <v>2210246</v>
      </c>
      <c r="K179" s="2">
        <f>SUM('Budget Detail FY 2023-30'!U382:U409)</f>
        <v>756856</v>
      </c>
    </row>
    <row r="180" spans="2:11" ht="20.100000000000001" customHeight="1">
      <c r="B180" s="125" t="s">
        <v>519</v>
      </c>
      <c r="C180" s="2">
        <f>SUM('Budget Detail FY 2023-30'!M410:M415)</f>
        <v>319338</v>
      </c>
      <c r="D180" s="2">
        <f>SUM('Budget Detail FY 2023-30'!N410:N415)</f>
        <v>313038</v>
      </c>
      <c r="E180" s="2">
        <f>SUM('Budget Detail FY 2023-30'!O410:O415)</f>
        <v>316738</v>
      </c>
      <c r="F180" s="2">
        <f>SUM('Budget Detail FY 2023-30'!P410:P415)</f>
        <v>316738</v>
      </c>
      <c r="G180" s="2">
        <f>SUM('Budget Detail FY 2023-30'!Q410:Q415)</f>
        <v>315138</v>
      </c>
      <c r="H180" s="2">
        <f>SUM('Budget Detail FY 2023-30'!R410:R415)</f>
        <v>1105603</v>
      </c>
      <c r="I180" s="2">
        <f>SUM('Budget Detail FY 2023-30'!S410:S415)</f>
        <v>1112450</v>
      </c>
      <c r="J180" s="2">
        <f>SUM('Budget Detail FY 2023-30'!T410:T415)</f>
        <v>1106900</v>
      </c>
      <c r="K180" s="2">
        <f>SUM('Budget Detail FY 2023-30'!U410:U415)</f>
        <v>1115150</v>
      </c>
    </row>
    <row r="181" spans="2:11" ht="20.100000000000001" customHeight="1">
      <c r="B181" s="364" t="s">
        <v>573</v>
      </c>
      <c r="C181" s="363">
        <f t="shared" ref="C181:K181" si="19">SUM(C177:C180)</f>
        <v>2604901</v>
      </c>
      <c r="D181" s="363">
        <f t="shared" si="19"/>
        <v>2244546</v>
      </c>
      <c r="E181" s="363">
        <f t="shared" si="19"/>
        <v>7584413</v>
      </c>
      <c r="F181" s="363">
        <f t="shared" si="19"/>
        <v>6434621</v>
      </c>
      <c r="G181" s="363">
        <f t="shared" si="19"/>
        <v>10936303</v>
      </c>
      <c r="H181" s="363">
        <f t="shared" si="19"/>
        <v>7242253</v>
      </c>
      <c r="I181" s="363">
        <f t="shared" si="19"/>
        <v>5232552</v>
      </c>
      <c r="J181" s="363">
        <f t="shared" si="19"/>
        <v>3648733</v>
      </c>
      <c r="K181" s="363">
        <f t="shared" si="19"/>
        <v>2213228</v>
      </c>
    </row>
    <row r="182" spans="2:11" ht="6.95" customHeight="1">
      <c r="B182" s="125"/>
      <c r="C182" s="2"/>
      <c r="D182" s="2"/>
      <c r="E182" s="2"/>
      <c r="F182" s="2"/>
      <c r="G182" s="2"/>
      <c r="H182" s="2"/>
      <c r="I182" s="2"/>
      <c r="J182" s="2"/>
      <c r="K182" s="2"/>
    </row>
    <row r="183" spans="2:11" ht="20.100000000000001" customHeight="1">
      <c r="B183" s="125" t="s">
        <v>572</v>
      </c>
      <c r="C183" s="2">
        <f>'Budget Detail FY 2023-30'!M419</f>
        <v>104209</v>
      </c>
      <c r="D183" s="2">
        <f>'Budget Detail FY 2023-30'!N419</f>
        <v>104627</v>
      </c>
      <c r="E183" s="2">
        <f>'Budget Detail FY 2023-30'!O419</f>
        <v>104034</v>
      </c>
      <c r="F183" s="2">
        <f>'Budget Detail FY 2023-30'!P419</f>
        <v>104034</v>
      </c>
      <c r="G183" s="2">
        <f>'Budget Detail FY 2023-30'!Q419</f>
        <v>55366</v>
      </c>
      <c r="H183" s="2">
        <f>'Budget Detail FY 2023-30'!R419</f>
        <v>54738</v>
      </c>
      <c r="I183" s="2">
        <f>'Budget Detail FY 2023-30'!S419</f>
        <v>54948</v>
      </c>
      <c r="J183" s="2">
        <f>'Budget Detail FY 2023-30'!T419</f>
        <v>55087</v>
      </c>
      <c r="K183" s="2">
        <f>'Budget Detail FY 2023-30'!U419</f>
        <v>55157</v>
      </c>
    </row>
    <row r="184" spans="2:11" ht="20.100000000000001" customHeight="1" thickBot="1">
      <c r="B184" s="78" t="s">
        <v>1095</v>
      </c>
      <c r="C184" s="305">
        <f t="shared" ref="C184:K184" si="20">C181+C183</f>
        <v>2709110</v>
      </c>
      <c r="D184" s="305">
        <f t="shared" si="20"/>
        <v>2349173</v>
      </c>
      <c r="E184" s="305">
        <f t="shared" si="20"/>
        <v>7688447</v>
      </c>
      <c r="F184" s="305">
        <f t="shared" si="20"/>
        <v>6538655</v>
      </c>
      <c r="G184" s="305">
        <f t="shared" si="20"/>
        <v>10991669</v>
      </c>
      <c r="H184" s="305">
        <f t="shared" si="20"/>
        <v>7296991</v>
      </c>
      <c r="I184" s="305">
        <f t="shared" si="20"/>
        <v>5287500</v>
      </c>
      <c r="J184" s="305">
        <f t="shared" si="20"/>
        <v>3703820</v>
      </c>
      <c r="K184" s="305">
        <f t="shared" si="20"/>
        <v>2268385</v>
      </c>
    </row>
    <row r="185" spans="2:11" ht="7.5" customHeight="1">
      <c r="B185" s="79"/>
      <c r="C185" s="2"/>
      <c r="D185" s="2"/>
      <c r="E185" s="2"/>
      <c r="F185" s="2"/>
      <c r="G185" s="2"/>
      <c r="H185" s="2"/>
      <c r="I185" s="2"/>
      <c r="J185" s="2"/>
      <c r="K185" s="2"/>
    </row>
    <row r="186" spans="2:11" ht="20.100000000000001" customHeight="1">
      <c r="B186" s="124" t="s">
        <v>574</v>
      </c>
      <c r="C186" s="49">
        <f t="shared" ref="C186:K186" si="21">+C174-C184</f>
        <v>2619452</v>
      </c>
      <c r="D186" s="49">
        <f t="shared" si="21"/>
        <v>1003401</v>
      </c>
      <c r="E186" s="49">
        <f t="shared" si="21"/>
        <v>-4614462</v>
      </c>
      <c r="F186" s="49">
        <f t="shared" si="21"/>
        <v>-2334776</v>
      </c>
      <c r="G186" s="49">
        <f t="shared" si="21"/>
        <v>-3330991</v>
      </c>
      <c r="H186" s="49">
        <f t="shared" si="21"/>
        <v>3811618</v>
      </c>
      <c r="I186" s="49">
        <f t="shared" si="21"/>
        <v>-3408748</v>
      </c>
      <c r="J186" s="49">
        <f t="shared" si="21"/>
        <v>-525557</v>
      </c>
      <c r="K186" s="49">
        <f t="shared" si="21"/>
        <v>0</v>
      </c>
    </row>
    <row r="187" spans="2:11" ht="7.5" customHeight="1">
      <c r="B187" s="83"/>
      <c r="C187" s="57"/>
      <c r="D187" s="57"/>
      <c r="E187" s="57"/>
      <c r="F187" s="57"/>
      <c r="G187" s="57"/>
      <c r="H187" s="57"/>
      <c r="I187" s="57"/>
      <c r="J187" s="57"/>
      <c r="K187" s="57"/>
    </row>
    <row r="188" spans="2:11" ht="20.100000000000001" customHeight="1" thickBot="1">
      <c r="B188" s="77" t="s">
        <v>575</v>
      </c>
      <c r="C188" s="303">
        <v>4785053</v>
      </c>
      <c r="D188" s="303">
        <v>5788454</v>
      </c>
      <c r="E188" s="303">
        <v>1164373</v>
      </c>
      <c r="F188" s="303">
        <f>D188+F186</f>
        <v>3453678</v>
      </c>
      <c r="G188" s="303">
        <f>F188+G186</f>
        <v>122687</v>
      </c>
      <c r="H188" s="303">
        <f>G188+H186</f>
        <v>3934305</v>
      </c>
      <c r="I188" s="303">
        <f>H188+I186</f>
        <v>525557</v>
      </c>
      <c r="J188" s="303">
        <f>I188+J186</f>
        <v>0</v>
      </c>
      <c r="K188" s="303">
        <f>J188+K186</f>
        <v>0</v>
      </c>
    </row>
    <row r="189" spans="2:11" ht="15.75" thickTop="1"/>
    <row r="205" spans="2:11" ht="18.75">
      <c r="B205" s="492" t="s">
        <v>1165</v>
      </c>
      <c r="C205" s="492"/>
      <c r="D205" s="492"/>
      <c r="E205" s="492"/>
      <c r="F205" s="492"/>
      <c r="G205" s="492"/>
      <c r="H205" s="492"/>
      <c r="I205" s="492"/>
      <c r="J205" s="492"/>
      <c r="K205" s="492"/>
    </row>
    <row r="206" spans="2:11">
      <c r="B206" s="43"/>
      <c r="C206" s="2"/>
      <c r="D206" s="2"/>
      <c r="E206" s="2"/>
      <c r="F206" s="2"/>
      <c r="G206" s="2"/>
      <c r="H206" s="2"/>
      <c r="I206" s="2"/>
      <c r="J206" s="2"/>
      <c r="K206" s="2"/>
    </row>
    <row r="207" spans="2:11" ht="15" customHeight="1">
      <c r="B207" s="493" t="s">
        <v>1190</v>
      </c>
      <c r="C207" s="493"/>
      <c r="D207" s="493"/>
      <c r="E207" s="493"/>
      <c r="F207" s="493"/>
      <c r="G207" s="493"/>
      <c r="H207" s="493"/>
      <c r="I207" s="493"/>
      <c r="J207" s="493"/>
      <c r="K207" s="493"/>
    </row>
    <row r="208" spans="2:11" ht="15" customHeight="1">
      <c r="B208" s="493"/>
      <c r="C208" s="493"/>
      <c r="D208" s="493"/>
      <c r="E208" s="493"/>
      <c r="F208" s="493"/>
      <c r="G208" s="493"/>
      <c r="H208" s="493"/>
      <c r="I208" s="493"/>
      <c r="J208" s="493"/>
      <c r="K208" s="493"/>
    </row>
    <row r="209" spans="2:11" ht="7.5" customHeight="1">
      <c r="B209" s="19"/>
      <c r="C209" s="16"/>
      <c r="D209" s="16"/>
      <c r="E209" s="16"/>
      <c r="F209" s="16"/>
      <c r="G209" s="16"/>
      <c r="H209" s="2"/>
      <c r="I209" s="2"/>
      <c r="J209" s="2"/>
      <c r="K209" s="2"/>
    </row>
    <row r="210" spans="2:11">
      <c r="B210" s="4"/>
      <c r="C210" s="43"/>
      <c r="D210" s="1"/>
      <c r="E210" s="43" t="s">
        <v>777</v>
      </c>
      <c r="F210" s="1"/>
      <c r="G210" s="43" t="s">
        <v>778</v>
      </c>
      <c r="H210" s="1"/>
      <c r="I210" s="1"/>
      <c r="J210" s="1"/>
      <c r="K210" s="1"/>
    </row>
    <row r="211" spans="2:11">
      <c r="B211" s="43"/>
      <c r="C211" s="43" t="s">
        <v>775</v>
      </c>
      <c r="D211" s="43" t="s">
        <v>776</v>
      </c>
      <c r="E211" s="43" t="s">
        <v>556</v>
      </c>
      <c r="F211" s="43" t="s">
        <v>777</v>
      </c>
      <c r="G211" s="43" t="s">
        <v>556</v>
      </c>
      <c r="H211" s="43" t="s">
        <v>779</v>
      </c>
      <c r="I211" s="43" t="s">
        <v>780</v>
      </c>
      <c r="J211" s="43" t="s">
        <v>781</v>
      </c>
      <c r="K211" s="43" t="s">
        <v>782</v>
      </c>
    </row>
    <row r="212" spans="2:11" ht="15.75" thickBot="1">
      <c r="B212" s="44"/>
      <c r="C212" s="45" t="s">
        <v>1</v>
      </c>
      <c r="D212" s="45" t="s">
        <v>1</v>
      </c>
      <c r="E212" s="45" t="s">
        <v>526</v>
      </c>
      <c r="F212" s="45" t="s">
        <v>19</v>
      </c>
      <c r="G212" s="45" t="s">
        <v>526</v>
      </c>
      <c r="H212" s="45" t="s">
        <v>19</v>
      </c>
      <c r="I212" s="45" t="s">
        <v>19</v>
      </c>
      <c r="J212" s="45" t="s">
        <v>19</v>
      </c>
      <c r="K212" s="45" t="s">
        <v>19</v>
      </c>
    </row>
    <row r="213" spans="2:11">
      <c r="B213" s="1"/>
      <c r="C213" s="52"/>
      <c r="D213" s="2"/>
      <c r="E213" s="2"/>
      <c r="F213" s="2"/>
      <c r="G213" s="2"/>
      <c r="H213" s="2"/>
      <c r="I213" s="2"/>
      <c r="J213" s="2"/>
      <c r="K213" s="2"/>
    </row>
    <row r="214" spans="2:11">
      <c r="B214" s="79" t="s">
        <v>657</v>
      </c>
      <c r="C214" s="2"/>
      <c r="D214" s="2"/>
      <c r="E214" s="2"/>
      <c r="F214" s="2"/>
      <c r="G214" s="2"/>
      <c r="H214" s="2"/>
      <c r="I214" s="2"/>
      <c r="J214" s="2"/>
      <c r="K214" s="2"/>
    </row>
    <row r="215" spans="2:11" ht="20.100000000000001" customHeight="1">
      <c r="B215" s="125" t="s">
        <v>559</v>
      </c>
      <c r="C215" s="49">
        <f>'Budget Detail FY 2023-30'!M439</f>
        <v>168005</v>
      </c>
      <c r="D215" s="49">
        <f>'Budget Detail FY 2023-30'!N439</f>
        <v>292366</v>
      </c>
      <c r="E215" s="49">
        <f>'Budget Detail FY 2023-30'!O439</f>
        <v>30000</v>
      </c>
      <c r="F215" s="49">
        <f>'Budget Detail FY 2023-30'!P439</f>
        <v>170000</v>
      </c>
      <c r="G215" s="49">
        <f>'Budget Detail FY 2023-30'!Q439</f>
        <v>30000</v>
      </c>
      <c r="H215" s="49">
        <f>'Budget Detail FY 2023-30'!R439</f>
        <v>30000</v>
      </c>
      <c r="I215" s="49">
        <f>'Budget Detail FY 2023-30'!S439</f>
        <v>30000</v>
      </c>
      <c r="J215" s="49">
        <f>'Budget Detail FY 2023-30'!T439</f>
        <v>30000</v>
      </c>
      <c r="K215" s="49">
        <f>'Budget Detail FY 2023-30'!U439</f>
        <v>30000</v>
      </c>
    </row>
    <row r="216" spans="2:11" ht="20.100000000000001" customHeight="1">
      <c r="B216" s="125" t="s">
        <v>561</v>
      </c>
      <c r="C216" s="2">
        <f>'Budget Detail FY 2023-30'!M440</f>
        <v>199586</v>
      </c>
      <c r="D216" s="2">
        <f>'Budget Detail FY 2023-30'!N440</f>
        <v>280386</v>
      </c>
      <c r="E216" s="2">
        <f>'Budget Detail FY 2023-30'!O440</f>
        <v>320039</v>
      </c>
      <c r="F216" s="2">
        <f>'Budget Detail FY 2023-30'!P440</f>
        <v>378697</v>
      </c>
      <c r="G216" s="2">
        <f>'Budget Detail FY 2023-30'!Q440</f>
        <v>341181</v>
      </c>
      <c r="H216" s="2">
        <f>'Budget Detail FY 2023-30'!R440</f>
        <v>352088</v>
      </c>
      <c r="I216" s="2">
        <f>'Budget Detail FY 2023-30'!S440</f>
        <v>459588</v>
      </c>
      <c r="J216" s="2">
        <f>'Budget Detail FY 2023-30'!T440</f>
        <v>325399</v>
      </c>
      <c r="K216" s="2">
        <f>'Budget Detail FY 2023-30'!U440</f>
        <v>308405</v>
      </c>
    </row>
    <row r="217" spans="2:11" ht="20.100000000000001" customHeight="1">
      <c r="B217" s="125" t="s">
        <v>562</v>
      </c>
      <c r="C217" s="2">
        <f>'Budget Detail FY 2023-30'!M441</f>
        <v>47981</v>
      </c>
      <c r="D217" s="2">
        <f>'Budget Detail FY 2023-30'!N441</f>
        <v>39191</v>
      </c>
      <c r="E217" s="2">
        <f>'Budget Detail FY 2023-30'!O441</f>
        <v>600000</v>
      </c>
      <c r="F217" s="2">
        <f>'Budget Detail FY 2023-30'!P441</f>
        <v>175000</v>
      </c>
      <c r="G217" s="2">
        <f>'Budget Detail FY 2023-30'!Q441</f>
        <v>650000</v>
      </c>
      <c r="H217" s="2">
        <f>'Budget Detail FY 2023-30'!R441</f>
        <v>200000</v>
      </c>
      <c r="I217" s="2">
        <f>'Budget Detail FY 2023-30'!S441</f>
        <v>10000</v>
      </c>
      <c r="J217" s="2">
        <f>'Budget Detail FY 2023-30'!T441</f>
        <v>15000</v>
      </c>
      <c r="K217" s="2">
        <f>'Budget Detail FY 2023-30'!U441</f>
        <v>15000</v>
      </c>
    </row>
    <row r="218" spans="2:11" ht="20.100000000000001" customHeight="1">
      <c r="B218" s="125" t="s">
        <v>564</v>
      </c>
      <c r="C218" s="2">
        <f>'Budget Detail FY 2023-30'!M442</f>
        <v>55863</v>
      </c>
      <c r="D218" s="2">
        <f>'Budget Detail FY 2023-30'!N442</f>
        <v>3146</v>
      </c>
      <c r="E218" s="2">
        <f>'Budget Detail FY 2023-30'!O442</f>
        <v>514408</v>
      </c>
      <c r="F218" s="2">
        <f>'Budget Detail FY 2023-30'!P442</f>
        <v>0</v>
      </c>
      <c r="G218" s="2">
        <f>'Budget Detail FY 2023-30'!Q442</f>
        <v>514408</v>
      </c>
      <c r="H218" s="2">
        <f>'Budget Detail FY 2023-30'!R442</f>
        <v>0</v>
      </c>
      <c r="I218" s="2">
        <f>'Budget Detail FY 2023-30'!S442</f>
        <v>0</v>
      </c>
      <c r="J218" s="2">
        <f>'Budget Detail FY 2023-30'!T442</f>
        <v>0</v>
      </c>
      <c r="K218" s="2">
        <f>'Budget Detail FY 2023-30'!U442</f>
        <v>0</v>
      </c>
    </row>
    <row r="219" spans="2:11" ht="20.100000000000001" customHeight="1">
      <c r="B219" s="364" t="s">
        <v>1094</v>
      </c>
      <c r="C219" s="363">
        <f t="shared" ref="C219:K219" si="22">SUM(C215:C218)</f>
        <v>471435</v>
      </c>
      <c r="D219" s="363">
        <f t="shared" si="22"/>
        <v>615089</v>
      </c>
      <c r="E219" s="363">
        <f t="shared" si="22"/>
        <v>1464447</v>
      </c>
      <c r="F219" s="363">
        <f t="shared" si="22"/>
        <v>723697</v>
      </c>
      <c r="G219" s="363">
        <f t="shared" si="22"/>
        <v>1535589</v>
      </c>
      <c r="H219" s="363">
        <f t="shared" si="22"/>
        <v>582088</v>
      </c>
      <c r="I219" s="363">
        <f t="shared" si="22"/>
        <v>499588</v>
      </c>
      <c r="J219" s="363">
        <f t="shared" si="22"/>
        <v>370399</v>
      </c>
      <c r="K219" s="363">
        <f t="shared" si="22"/>
        <v>353405</v>
      </c>
    </row>
    <row r="220" spans="2:11" ht="6.95" customHeight="1">
      <c r="B220" s="125"/>
      <c r="C220" s="2"/>
      <c r="D220" s="2"/>
      <c r="E220" s="2"/>
      <c r="F220" s="2"/>
      <c r="G220" s="2"/>
      <c r="H220" s="2"/>
      <c r="I220" s="2"/>
      <c r="J220" s="2"/>
      <c r="K220" s="2"/>
    </row>
    <row r="221" spans="2:11" ht="20.100000000000001" customHeight="1">
      <c r="B221" s="125" t="s">
        <v>565</v>
      </c>
      <c r="C221" s="2">
        <f>'Budget Detail FY 2023-30'!M452</f>
        <v>803877</v>
      </c>
      <c r="D221" s="2">
        <f>'Budget Detail FY 2023-30'!N452</f>
        <v>1499779</v>
      </c>
      <c r="E221" s="2">
        <f>'Budget Detail FY 2023-30'!O452</f>
        <v>41923711</v>
      </c>
      <c r="F221" s="2">
        <f>'Budget Detail FY 2023-30'!P452</f>
        <v>40572359</v>
      </c>
      <c r="G221" s="2">
        <f>'Budget Detail FY 2023-30'!Q452</f>
        <v>2196406</v>
      </c>
      <c r="H221" s="2">
        <f>'Budget Detail FY 2023-30'!R452</f>
        <v>2709959</v>
      </c>
      <c r="I221" s="2">
        <f>'Budget Detail FY 2023-30'!S452</f>
        <v>2845714</v>
      </c>
      <c r="J221" s="2">
        <f>'Budget Detail FY 2023-30'!T452</f>
        <v>3447227</v>
      </c>
      <c r="K221" s="2">
        <f>'Budget Detail FY 2023-30'!U452</f>
        <v>3390148</v>
      </c>
    </row>
    <row r="222" spans="2:11" ht="20.100000000000001" customHeight="1" thickBot="1">
      <c r="B222" s="78" t="s">
        <v>1096</v>
      </c>
      <c r="C222" s="305">
        <f t="shared" ref="C222:K222" si="23">C219+C221</f>
        <v>1275312</v>
      </c>
      <c r="D222" s="305">
        <f t="shared" si="23"/>
        <v>2114868</v>
      </c>
      <c r="E222" s="305">
        <f t="shared" si="23"/>
        <v>43388158</v>
      </c>
      <c r="F222" s="305">
        <f t="shared" si="23"/>
        <v>41296056</v>
      </c>
      <c r="G222" s="305">
        <f t="shared" si="23"/>
        <v>3731995</v>
      </c>
      <c r="H222" s="305">
        <f t="shared" si="23"/>
        <v>3292047</v>
      </c>
      <c r="I222" s="305">
        <f t="shared" si="23"/>
        <v>3345302</v>
      </c>
      <c r="J222" s="305">
        <f t="shared" si="23"/>
        <v>3817626</v>
      </c>
      <c r="K222" s="305">
        <f t="shared" si="23"/>
        <v>3743553</v>
      </c>
    </row>
    <row r="223" spans="2:11" ht="7.5" customHeight="1">
      <c r="B223" s="1"/>
      <c r="C223" s="2"/>
      <c r="D223" s="2"/>
      <c r="E223" s="2"/>
      <c r="F223" s="2"/>
      <c r="G223" s="2"/>
      <c r="H223" s="2"/>
      <c r="I223" s="2"/>
      <c r="J223" s="2"/>
      <c r="K223" s="2"/>
    </row>
    <row r="224" spans="2:11">
      <c r="B224" s="79" t="s">
        <v>401</v>
      </c>
      <c r="C224" s="2"/>
      <c r="D224" s="2"/>
      <c r="E224" s="2"/>
      <c r="F224" s="2"/>
      <c r="G224" s="2"/>
      <c r="H224" s="2"/>
      <c r="I224" s="2"/>
      <c r="J224" s="2"/>
      <c r="K224" s="2"/>
    </row>
    <row r="225" spans="2:11" ht="20.100000000000001" customHeight="1">
      <c r="B225" s="125" t="s">
        <v>567</v>
      </c>
      <c r="C225" s="49">
        <f>'Budget Detail FY 2023-30'!M459+'Budget Detail FY 2023-30'!M460</f>
        <v>62741</v>
      </c>
      <c r="D225" s="49">
        <f>'Budget Detail FY 2023-30'!N459+'Budget Detail FY 2023-30'!N460</f>
        <v>149698</v>
      </c>
      <c r="E225" s="49">
        <f>'Budget Detail FY 2023-30'!O459+'Budget Detail FY 2023-30'!O460</f>
        <v>170331</v>
      </c>
      <c r="F225" s="49">
        <f>'Budget Detail FY 2023-30'!P459+'Budget Detail FY 2023-30'!P460</f>
        <v>165750</v>
      </c>
      <c r="G225" s="49">
        <f>'Budget Detail FY 2023-30'!Q459+'Budget Detail FY 2023-30'!Q460</f>
        <v>181423</v>
      </c>
      <c r="H225" s="49">
        <f>'Budget Detail FY 2023-30'!R459+'Budget Detail FY 2023-30'!R460</f>
        <v>191346</v>
      </c>
      <c r="I225" s="49">
        <f>'Budget Detail FY 2023-30'!S459+'Budget Detail FY 2023-30'!S460</f>
        <v>197056</v>
      </c>
      <c r="J225" s="49">
        <f>'Budget Detail FY 2023-30'!T459+'Budget Detail FY 2023-30'!T460</f>
        <v>202938</v>
      </c>
      <c r="K225" s="49">
        <f>'Budget Detail FY 2023-30'!U459+'Budget Detail FY 2023-30'!U460</f>
        <v>208996</v>
      </c>
    </row>
    <row r="226" spans="2:11" ht="20.100000000000001" customHeight="1">
      <c r="B226" s="125" t="s">
        <v>568</v>
      </c>
      <c r="C226" s="2">
        <f>'Budget Detail FY 2023-30'!M461+'Budget Detail FY 2023-30'!M462+'Budget Detail FY 2023-30'!M463+'Budget Detail FY 2023-30'!M464+'Budget Detail FY 2023-30'!M465+'Budget Detail FY 2023-30'!M466</f>
        <v>13409</v>
      </c>
      <c r="D226" s="2">
        <f>'Budget Detail FY 2023-30'!N461+'Budget Detail FY 2023-30'!N462+'Budget Detail FY 2023-30'!N463+'Budget Detail FY 2023-30'!N464+'Budget Detail FY 2023-30'!N465+'Budget Detail FY 2023-30'!N466</f>
        <v>47200</v>
      </c>
      <c r="E226" s="2">
        <f>'Budget Detail FY 2023-30'!O461+'Budget Detail FY 2023-30'!O462+'Budget Detail FY 2023-30'!O463+'Budget Detail FY 2023-30'!O464+'Budget Detail FY 2023-30'!O465+'Budget Detail FY 2023-30'!O466</f>
        <v>51756</v>
      </c>
      <c r="F226" s="2">
        <f>'Budget Detail FY 2023-30'!P461+'Budget Detail FY 2023-30'!P462+'Budget Detail FY 2023-30'!P463+'Budget Detail FY 2023-30'!P464+'Budget Detail FY 2023-30'!P465+'Budget Detail FY 2023-30'!P466</f>
        <v>61767</v>
      </c>
      <c r="G226" s="2">
        <f>'Budget Detail FY 2023-30'!Q461+'Budget Detail FY 2023-30'!Q462+'Budget Detail FY 2023-30'!Q463+'Budget Detail FY 2023-30'!Q464+'Budget Detail FY 2023-30'!Q465+'Budget Detail FY 2023-30'!Q466</f>
        <v>63361</v>
      </c>
      <c r="H226" s="2">
        <f>'Budget Detail FY 2023-30'!R461+'Budget Detail FY 2023-30'!R462+'Budget Detail FY 2023-30'!R463+'Budget Detail FY 2023-30'!R464+'Budget Detail FY 2023-30'!R465+'Budget Detail FY 2023-30'!R466</f>
        <v>66061</v>
      </c>
      <c r="I226" s="2">
        <f>'Budget Detail FY 2023-30'!S461+'Budget Detail FY 2023-30'!S462+'Budget Detail FY 2023-30'!S463+'Budget Detail FY 2023-30'!S464+'Budget Detail FY 2023-30'!S465+'Budget Detail FY 2023-30'!S466</f>
        <v>70219</v>
      </c>
      <c r="J226" s="2">
        <f>'Budget Detail FY 2023-30'!T461+'Budget Detail FY 2023-30'!T462+'Budget Detail FY 2023-30'!T463+'Budget Detail FY 2023-30'!T464+'Budget Detail FY 2023-30'!T465+'Budget Detail FY 2023-30'!T466</f>
        <v>74694</v>
      </c>
      <c r="K226" s="2">
        <f>'Budget Detail FY 2023-30'!U461+'Budget Detail FY 2023-30'!U462+'Budget Detail FY 2023-30'!U463+'Budget Detail FY 2023-30'!U464+'Budget Detail FY 2023-30'!U465+'Budget Detail FY 2023-30'!U466</f>
        <v>79471</v>
      </c>
    </row>
    <row r="227" spans="2:11" ht="20.100000000000001" customHeight="1">
      <c r="B227" s="125" t="s">
        <v>569</v>
      </c>
      <c r="C227" s="2">
        <f>'Budget Detail FY 2023-30'!M469+'Budget Detail FY 2023-30'!M470+'Budget Detail FY 2023-30'!M473+'Budget Detail FY 2023-30'!M467+'Budget Detail FY 2023-30'!M468+'Budget Detail FY 2023-30'!M472+'Budget Detail FY 2023-30'!M475+'Budget Detail FY 2023-30'!M471+'Budget Detail FY 2023-30'!M474</f>
        <v>241287</v>
      </c>
      <c r="D227" s="2">
        <f>'Budget Detail FY 2023-30'!N469+'Budget Detail FY 2023-30'!N470+'Budget Detail FY 2023-30'!N473+'Budget Detail FY 2023-30'!N467+'Budget Detail FY 2023-30'!N468+'Budget Detail FY 2023-30'!N472+'Budget Detail FY 2023-30'!N475+'Budget Detail FY 2023-30'!N471+'Budget Detail FY 2023-30'!N474</f>
        <v>114203</v>
      </c>
      <c r="E227" s="2">
        <f>'Budget Detail FY 2023-30'!O469+'Budget Detail FY 2023-30'!O470+'Budget Detail FY 2023-30'!O473+'Budget Detail FY 2023-30'!O467+'Budget Detail FY 2023-30'!O468+'Budget Detail FY 2023-30'!O472+'Budget Detail FY 2023-30'!O475+'Budget Detail FY 2023-30'!O471+'Budget Detail FY 2023-30'!O474</f>
        <v>596517</v>
      </c>
      <c r="F227" s="2">
        <f>'Budget Detail FY 2023-30'!P469+'Budget Detail FY 2023-30'!P470+'Budget Detail FY 2023-30'!P473+'Budget Detail FY 2023-30'!P467+'Budget Detail FY 2023-30'!P468+'Budget Detail FY 2023-30'!P472+'Budget Detail FY 2023-30'!P475+'Budget Detail FY 2023-30'!P471+'Budget Detail FY 2023-30'!P474</f>
        <v>440278</v>
      </c>
      <c r="G227" s="2">
        <f>'Budget Detail FY 2023-30'!Q469+'Budget Detail FY 2023-30'!Q470+'Budget Detail FY 2023-30'!Q473+'Budget Detail FY 2023-30'!Q467+'Budget Detail FY 2023-30'!Q468+'Budget Detail FY 2023-30'!Q472+'Budget Detail FY 2023-30'!Q475+'Budget Detail FY 2023-30'!Q471+'Budget Detail FY 2023-30'!Q474</f>
        <v>157250</v>
      </c>
      <c r="H227" s="2">
        <f>'Budget Detail FY 2023-30'!R469+'Budget Detail FY 2023-30'!R470+'Budget Detail FY 2023-30'!R473+'Budget Detail FY 2023-30'!R467+'Budget Detail FY 2023-30'!R468+'Budget Detail FY 2023-30'!R472+'Budget Detail FY 2023-30'!R475+'Budget Detail FY 2023-30'!R471+'Budget Detail FY 2023-30'!R474</f>
        <v>164882</v>
      </c>
      <c r="I227" s="2">
        <f>'Budget Detail FY 2023-30'!S469+'Budget Detail FY 2023-30'!S470+'Budget Detail FY 2023-30'!S473+'Budget Detail FY 2023-30'!S467+'Budget Detail FY 2023-30'!S468+'Budget Detail FY 2023-30'!S472+'Budget Detail FY 2023-30'!S475+'Budget Detail FY 2023-30'!S471+'Budget Detail FY 2023-30'!S474</f>
        <v>163305</v>
      </c>
      <c r="J227" s="2">
        <f>'Budget Detail FY 2023-30'!T469+'Budget Detail FY 2023-30'!T470+'Budget Detail FY 2023-30'!T473+'Budget Detail FY 2023-30'!T467+'Budget Detail FY 2023-30'!T468+'Budget Detail FY 2023-30'!T472+'Budget Detail FY 2023-30'!T475+'Budget Detail FY 2023-30'!T471+'Budget Detail FY 2023-30'!T474</f>
        <v>160317</v>
      </c>
      <c r="K227" s="2">
        <f>'Budget Detail FY 2023-30'!U469+'Budget Detail FY 2023-30'!U470+'Budget Detail FY 2023-30'!U473+'Budget Detail FY 2023-30'!U467+'Budget Detail FY 2023-30'!U468+'Budget Detail FY 2023-30'!U472+'Budget Detail FY 2023-30'!U475+'Budget Detail FY 2023-30'!U471+'Budget Detail FY 2023-30'!U474</f>
        <v>160440</v>
      </c>
    </row>
    <row r="228" spans="2:11" ht="20.100000000000001" customHeight="1">
      <c r="B228" s="125" t="s">
        <v>570</v>
      </c>
      <c r="C228" s="2">
        <f>'Budget Detail FY 2023-30'!M477+'Budget Detail FY 2023-30'!M476</f>
        <v>50660</v>
      </c>
      <c r="D228" s="2">
        <f>'Budget Detail FY 2023-30'!N477+'Budget Detail FY 2023-30'!N476</f>
        <v>54618</v>
      </c>
      <c r="E228" s="2">
        <f>'Budget Detail FY 2023-30'!O477+'Budget Detail FY 2023-30'!O476</f>
        <v>66500</v>
      </c>
      <c r="F228" s="2">
        <f>'Budget Detail FY 2023-30'!P477+'Budget Detail FY 2023-30'!P476</f>
        <v>81500</v>
      </c>
      <c r="G228" s="2">
        <f>'Budget Detail FY 2023-30'!Q477+'Budget Detail FY 2023-30'!Q476</f>
        <v>51500</v>
      </c>
      <c r="H228" s="2">
        <f>'Budget Detail FY 2023-30'!R477+'Budget Detail FY 2023-30'!R476</f>
        <v>51500</v>
      </c>
      <c r="I228" s="2">
        <f>'Budget Detail FY 2023-30'!S477+'Budget Detail FY 2023-30'!S476</f>
        <v>51500</v>
      </c>
      <c r="J228" s="2">
        <f>'Budget Detail FY 2023-30'!T477+'Budget Detail FY 2023-30'!T476</f>
        <v>51500</v>
      </c>
      <c r="K228" s="2">
        <f>'Budget Detail FY 2023-30'!U477+'Budget Detail FY 2023-30'!U476</f>
        <v>51500</v>
      </c>
    </row>
    <row r="229" spans="2:11" ht="20.100000000000001" customHeight="1">
      <c r="B229" s="125" t="s">
        <v>571</v>
      </c>
      <c r="C229" s="2">
        <f>SUM('Budget Detail FY 2023-30'!M478:M481)</f>
        <v>8238317</v>
      </c>
      <c r="D229" s="2">
        <f>SUM('Budget Detail FY 2023-30'!N478:N481)</f>
        <v>409647</v>
      </c>
      <c r="E229" s="2">
        <f>SUM('Budget Detail FY 2023-30'!O478:O481)</f>
        <v>8542000</v>
      </c>
      <c r="F229" s="2">
        <f>SUM('Budget Detail FY 2023-30'!P478:P481)</f>
        <v>2508245</v>
      </c>
      <c r="G229" s="2">
        <f>SUM('Budget Detail FY 2023-30'!Q478:Q481)</f>
        <v>27882187</v>
      </c>
      <c r="H229" s="2">
        <f>SUM('Budget Detail FY 2023-30'!R478:R481)</f>
        <v>5771124</v>
      </c>
      <c r="I229" s="2">
        <f>SUM('Budget Detail FY 2023-30'!S478:S481)</f>
        <v>170000</v>
      </c>
      <c r="J229" s="2">
        <f>SUM('Budget Detail FY 2023-30'!T478:T481)</f>
        <v>28200</v>
      </c>
      <c r="K229" s="2">
        <f>SUM('Budget Detail FY 2023-30'!U478:U481)</f>
        <v>0</v>
      </c>
    </row>
    <row r="230" spans="2:11" ht="20.100000000000001" customHeight="1">
      <c r="B230" s="125" t="s">
        <v>519</v>
      </c>
      <c r="C230" s="2">
        <f>'Budget Detail FY 2023-30'!M483+'Budget Detail FY 2023-30'!M484+'Budget Detail FY 2023-30'!M486+'Budget Detail FY 2023-30'!M487+'Budget Detail FY 2023-30'!M489+'Budget Detail FY 2023-30'!M490</f>
        <v>805244</v>
      </c>
      <c r="D230" s="2">
        <f>'Budget Detail FY 2023-30'!N483+'Budget Detail FY 2023-30'!N484+'Budget Detail FY 2023-30'!N486+'Budget Detail FY 2023-30'!N487+'Budget Detail FY 2023-30'!N489+'Budget Detail FY 2023-30'!N490</f>
        <v>799779</v>
      </c>
      <c r="E230" s="2">
        <f>'Budget Detail FY 2023-30'!O483+'Budget Detail FY 2023-30'!O484+'Budget Detail FY 2023-30'!O486+'Budget Detail FY 2023-30'!O487+'Budget Detail FY 2023-30'!O489+'Budget Detail FY 2023-30'!O490</f>
        <v>1910857</v>
      </c>
      <c r="F230" s="2">
        <f>'Budget Detail FY 2023-30'!P483+'Budget Detail FY 2023-30'!P484+'Budget Detail FY 2023-30'!P486+'Budget Detail FY 2023-30'!P487+'Budget Detail FY 2023-30'!P489+'Budget Detail FY 2023-30'!P490</f>
        <v>803724</v>
      </c>
      <c r="G230" s="2">
        <f>'Budget Detail FY 2023-30'!Q483+'Budget Detail FY 2023-30'!Q484+'Budget Detail FY 2023-30'!Q486+'Budget Detail FY 2023-30'!Q487+'Budget Detail FY 2023-30'!Q489+'Budget Detail FY 2023-30'!Q490</f>
        <v>3491811</v>
      </c>
      <c r="H230" s="2">
        <f>'Budget Detail FY 2023-30'!R483+'Budget Detail FY 2023-30'!R484+'Budget Detail FY 2023-30'!R486+'Budget Detail FY 2023-30'!R487+'Budget Detail FY 2023-30'!R489+'Budget Detail FY 2023-30'!R490</f>
        <v>3238944</v>
      </c>
      <c r="I230" s="2">
        <f>'Budget Detail FY 2023-30'!S483+'Budget Detail FY 2023-30'!S484+'Budget Detail FY 2023-30'!S486+'Budget Detail FY 2023-30'!S487+'Budget Detail FY 2023-30'!S489+'Budget Detail FY 2023-30'!S490</f>
        <v>3238194</v>
      </c>
      <c r="J230" s="2">
        <f>'Budget Detail FY 2023-30'!T483+'Budget Detail FY 2023-30'!T484+'Budget Detail FY 2023-30'!T486+'Budget Detail FY 2023-30'!T487+'Budget Detail FY 2023-30'!T489+'Budget Detail FY 2023-30'!T490</f>
        <v>3234594</v>
      </c>
      <c r="K230" s="2">
        <f>'Budget Detail FY 2023-30'!U483+'Budget Detail FY 2023-30'!U484+'Budget Detail FY 2023-30'!U486+'Budget Detail FY 2023-30'!U487+'Budget Detail FY 2023-30'!U489+'Budget Detail FY 2023-30'!U490</f>
        <v>3233144</v>
      </c>
    </row>
    <row r="231" spans="2:11" ht="20.100000000000001" customHeight="1">
      <c r="B231" s="364" t="s">
        <v>573</v>
      </c>
      <c r="C231" s="363">
        <f t="shared" ref="C231:K231" si="24">SUM(C225:C230)</f>
        <v>9411658</v>
      </c>
      <c r="D231" s="363">
        <f t="shared" si="24"/>
        <v>1575145</v>
      </c>
      <c r="E231" s="363">
        <f t="shared" si="24"/>
        <v>11337961</v>
      </c>
      <c r="F231" s="363">
        <f t="shared" si="24"/>
        <v>4061264</v>
      </c>
      <c r="G231" s="363">
        <f t="shared" si="24"/>
        <v>31827532</v>
      </c>
      <c r="H231" s="363">
        <f t="shared" si="24"/>
        <v>9483857</v>
      </c>
      <c r="I231" s="363">
        <f t="shared" si="24"/>
        <v>3890274</v>
      </c>
      <c r="J231" s="363">
        <f t="shared" si="24"/>
        <v>3752243</v>
      </c>
      <c r="K231" s="363">
        <f t="shared" si="24"/>
        <v>3733551</v>
      </c>
    </row>
    <row r="232" spans="2:11" ht="6.95" customHeight="1">
      <c r="B232" s="125"/>
      <c r="C232" s="2"/>
      <c r="D232" s="2"/>
      <c r="E232" s="2"/>
      <c r="F232" s="2"/>
      <c r="G232" s="2"/>
      <c r="H232" s="2"/>
      <c r="I232" s="2"/>
      <c r="J232" s="2"/>
      <c r="K232" s="2"/>
    </row>
    <row r="233" spans="2:11" ht="7.5" customHeight="1">
      <c r="B233" s="79"/>
      <c r="C233" s="2"/>
      <c r="D233" s="2"/>
      <c r="E233" s="2"/>
      <c r="F233" s="2"/>
      <c r="G233" s="2"/>
      <c r="H233" s="2"/>
      <c r="I233" s="2"/>
      <c r="J233" s="2"/>
      <c r="K233" s="2"/>
    </row>
    <row r="234" spans="2:11" ht="20.100000000000001" customHeight="1">
      <c r="B234" s="124" t="s">
        <v>574</v>
      </c>
      <c r="C234" s="49">
        <f t="shared" ref="C234:K234" si="25">C222-C231</f>
        <v>-8136346</v>
      </c>
      <c r="D234" s="49">
        <f t="shared" si="25"/>
        <v>539723</v>
      </c>
      <c r="E234" s="49">
        <f t="shared" si="25"/>
        <v>32050197</v>
      </c>
      <c r="F234" s="49">
        <f t="shared" si="25"/>
        <v>37234792</v>
      </c>
      <c r="G234" s="49">
        <f t="shared" si="25"/>
        <v>-28095537</v>
      </c>
      <c r="H234" s="49">
        <f t="shared" si="25"/>
        <v>-6191810</v>
      </c>
      <c r="I234" s="49">
        <f t="shared" si="25"/>
        <v>-544972</v>
      </c>
      <c r="J234" s="49">
        <f t="shared" si="25"/>
        <v>65383</v>
      </c>
      <c r="K234" s="49">
        <f t="shared" si="25"/>
        <v>10002</v>
      </c>
    </row>
    <row r="235" spans="2:11" ht="7.5" customHeight="1">
      <c r="B235" s="83"/>
      <c r="C235" s="57"/>
      <c r="D235" s="57"/>
      <c r="E235" s="57"/>
      <c r="F235" s="57"/>
      <c r="G235" s="57"/>
      <c r="H235" s="57"/>
      <c r="I235" s="57"/>
      <c r="J235" s="57"/>
      <c r="K235" s="57"/>
    </row>
    <row r="236" spans="2:11" ht="20.100000000000001" customHeight="1" thickBot="1">
      <c r="B236" s="77" t="s">
        <v>575</v>
      </c>
      <c r="C236" s="303">
        <v>1865907</v>
      </c>
      <c r="D236" s="303">
        <v>2405630</v>
      </c>
      <c r="E236" s="303">
        <v>34272751</v>
      </c>
      <c r="F236" s="303">
        <f>D236+F234</f>
        <v>39640422</v>
      </c>
      <c r="G236" s="303">
        <f>F236+G234</f>
        <v>11544885</v>
      </c>
      <c r="H236" s="303">
        <f>G236+H234</f>
        <v>5353075</v>
      </c>
      <c r="I236" s="303">
        <f>H236+I234</f>
        <v>4808103</v>
      </c>
      <c r="J236" s="303">
        <f>I236+J234</f>
        <v>4873486</v>
      </c>
      <c r="K236" s="303">
        <f>J236+K234</f>
        <v>4883488</v>
      </c>
    </row>
    <row r="237" spans="2:11" ht="15.75" thickTop="1"/>
    <row r="252" spans="2:11" ht="18.75">
      <c r="B252" s="492" t="s">
        <v>713</v>
      </c>
      <c r="C252" s="492"/>
      <c r="D252" s="492"/>
      <c r="E252" s="492"/>
      <c r="F252" s="492"/>
      <c r="G252" s="492"/>
      <c r="H252" s="492"/>
      <c r="I252" s="492"/>
      <c r="J252" s="492"/>
      <c r="K252" s="492"/>
    </row>
    <row r="253" spans="2:11" ht="15" customHeight="1">
      <c r="B253" s="43"/>
      <c r="C253" s="2"/>
      <c r="D253" s="2"/>
      <c r="E253" s="2"/>
      <c r="F253" s="2"/>
      <c r="G253" s="2"/>
      <c r="H253" s="2"/>
      <c r="I253" s="2"/>
      <c r="J253" s="2"/>
      <c r="K253" s="2"/>
    </row>
    <row r="254" spans="2:11" ht="12.75" customHeight="1">
      <c r="B254" s="493" t="s">
        <v>1037</v>
      </c>
      <c r="C254" s="493"/>
      <c r="D254" s="493"/>
      <c r="E254" s="493"/>
      <c r="F254" s="493"/>
      <c r="G254" s="493"/>
      <c r="H254" s="493"/>
      <c r="I254" s="493"/>
      <c r="J254" s="493"/>
      <c r="K254" s="493"/>
    </row>
    <row r="255" spans="2:11" ht="12.75" customHeight="1">
      <c r="B255" s="493"/>
      <c r="C255" s="493"/>
      <c r="D255" s="493"/>
      <c r="E255" s="493"/>
      <c r="F255" s="493"/>
      <c r="G255" s="493"/>
      <c r="H255" s="493"/>
      <c r="I255" s="493"/>
      <c r="J255" s="493"/>
      <c r="K255" s="493"/>
    </row>
    <row r="256" spans="2:11" ht="12.75" customHeight="1">
      <c r="B256" s="493"/>
      <c r="C256" s="493"/>
      <c r="D256" s="493"/>
      <c r="E256" s="493"/>
      <c r="F256" s="493"/>
      <c r="G256" s="493"/>
      <c r="H256" s="493"/>
      <c r="I256" s="493"/>
      <c r="J256" s="493"/>
      <c r="K256" s="493"/>
    </row>
    <row r="257" spans="2:11" ht="15" customHeight="1">
      <c r="B257" s="493"/>
      <c r="C257" s="493"/>
      <c r="D257" s="493"/>
      <c r="E257" s="493"/>
      <c r="F257" s="493"/>
      <c r="G257" s="493"/>
      <c r="H257" s="493"/>
      <c r="I257" s="493"/>
      <c r="J257" s="493"/>
      <c r="K257" s="493"/>
    </row>
    <row r="258" spans="2:11" ht="12" customHeight="1">
      <c r="B258" s="493"/>
      <c r="C258" s="493"/>
      <c r="D258" s="493"/>
      <c r="E258" s="493"/>
      <c r="F258" s="493"/>
      <c r="G258" s="493"/>
      <c r="H258" s="493"/>
      <c r="I258" s="493"/>
      <c r="J258" s="493"/>
      <c r="K258" s="493"/>
    </row>
    <row r="259" spans="2:11">
      <c r="B259" s="4"/>
      <c r="C259" s="43"/>
      <c r="D259" s="1"/>
      <c r="E259" s="43" t="s">
        <v>777</v>
      </c>
      <c r="F259" s="1"/>
      <c r="G259" s="43" t="s">
        <v>778</v>
      </c>
      <c r="H259" s="1"/>
      <c r="I259" s="1"/>
      <c r="J259" s="1"/>
      <c r="K259" s="1"/>
    </row>
    <row r="260" spans="2:11">
      <c r="B260" s="43"/>
      <c r="C260" s="43" t="s">
        <v>775</v>
      </c>
      <c r="D260" s="43" t="s">
        <v>776</v>
      </c>
      <c r="E260" s="43" t="s">
        <v>556</v>
      </c>
      <c r="F260" s="43" t="s">
        <v>777</v>
      </c>
      <c r="G260" s="43" t="s">
        <v>556</v>
      </c>
      <c r="H260" s="43" t="s">
        <v>779</v>
      </c>
      <c r="I260" s="43" t="s">
        <v>780</v>
      </c>
      <c r="J260" s="43" t="s">
        <v>781</v>
      </c>
      <c r="K260" s="43" t="s">
        <v>782</v>
      </c>
    </row>
    <row r="261" spans="2:11" ht="15.75" thickBot="1">
      <c r="B261" s="44"/>
      <c r="C261" s="45" t="s">
        <v>1</v>
      </c>
      <c r="D261" s="45" t="s">
        <v>1</v>
      </c>
      <c r="E261" s="45" t="s">
        <v>526</v>
      </c>
      <c r="F261" s="45" t="s">
        <v>19</v>
      </c>
      <c r="G261" s="45" t="s">
        <v>526</v>
      </c>
      <c r="H261" s="45" t="s">
        <v>19</v>
      </c>
      <c r="I261" s="45" t="s">
        <v>19</v>
      </c>
      <c r="J261" s="45" t="s">
        <v>19</v>
      </c>
      <c r="K261" s="45" t="s">
        <v>19</v>
      </c>
    </row>
    <row r="262" spans="2:11" ht="7.5" customHeight="1">
      <c r="B262" s="1"/>
      <c r="C262" s="52"/>
      <c r="D262" s="2"/>
      <c r="E262" s="2"/>
      <c r="F262" s="2"/>
      <c r="G262" s="2"/>
      <c r="H262" s="2"/>
      <c r="I262" s="2"/>
      <c r="J262" s="2"/>
      <c r="K262" s="2"/>
    </row>
    <row r="263" spans="2:11">
      <c r="B263" s="79" t="s">
        <v>657</v>
      </c>
      <c r="C263" s="2"/>
      <c r="D263" s="2"/>
      <c r="E263" s="2"/>
      <c r="F263" s="2"/>
      <c r="G263" s="2"/>
      <c r="H263" s="2"/>
      <c r="I263" s="2"/>
      <c r="J263" s="2"/>
      <c r="K263" s="2"/>
    </row>
    <row r="264" spans="2:11" ht="20.100000000000001" customHeight="1">
      <c r="B264" s="125" t="s">
        <v>558</v>
      </c>
      <c r="C264" s="49">
        <f>'Budget Detail FY 2023-30'!M504</f>
        <v>0</v>
      </c>
      <c r="D264" s="49">
        <f>'Budget Detail FY 2023-30'!N504</f>
        <v>240177</v>
      </c>
      <c r="E264" s="49">
        <f>'Budget Detail FY 2023-30'!O504</f>
        <v>0</v>
      </c>
      <c r="F264" s="49">
        <f>'Budget Detail FY 2023-30'!P504</f>
        <v>0</v>
      </c>
      <c r="G264" s="49">
        <f>'Budget Detail FY 2023-30'!Q504</f>
        <v>0</v>
      </c>
      <c r="H264" s="49">
        <f>'Budget Detail FY 2023-30'!R504</f>
        <v>0</v>
      </c>
      <c r="I264" s="49">
        <f>'Budget Detail FY 2023-30'!S504</f>
        <v>0</v>
      </c>
      <c r="J264" s="49">
        <f>'Budget Detail FY 2023-30'!T504</f>
        <v>0</v>
      </c>
      <c r="K264" s="49">
        <f>'Budget Detail FY 2023-30'!U504</f>
        <v>0</v>
      </c>
    </row>
    <row r="265" spans="2:11" ht="20.100000000000001" customHeight="1">
      <c r="B265" s="125" t="s">
        <v>559</v>
      </c>
      <c r="C265" s="2">
        <f>SUM('Budget Detail FY 2023-30'!M505:M510)</f>
        <v>155950</v>
      </c>
      <c r="D265" s="2">
        <f>SUM('Budget Detail FY 2023-30'!N505:N510)</f>
        <v>263473</v>
      </c>
      <c r="E265" s="2">
        <f>SUM('Budget Detail FY 2023-30'!O505:O510)</f>
        <v>115000</v>
      </c>
      <c r="F265" s="2">
        <f>SUM('Budget Detail FY 2023-30'!P505:P510)</f>
        <v>135000</v>
      </c>
      <c r="G265" s="2">
        <f>SUM('Budget Detail FY 2023-30'!Q505:Q510)</f>
        <v>112500</v>
      </c>
      <c r="H265" s="2">
        <f>SUM('Budget Detail FY 2023-30'!R505:R510)</f>
        <v>112500</v>
      </c>
      <c r="I265" s="2">
        <f>SUM('Budget Detail FY 2023-30'!S505:S510)</f>
        <v>112500</v>
      </c>
      <c r="J265" s="2">
        <f>SUM('Budget Detail FY 2023-30'!T505:T510)</f>
        <v>112500</v>
      </c>
      <c r="K265" s="2">
        <f>SUM('Budget Detail FY 2023-30'!U505:U510)</f>
        <v>112500</v>
      </c>
    </row>
    <row r="266" spans="2:11" ht="20.100000000000001" customHeight="1">
      <c r="B266" s="125" t="s">
        <v>560</v>
      </c>
      <c r="C266" s="2">
        <f>SUM('Budget Detail FY 2023-30'!M511:M512)</f>
        <v>11585</v>
      </c>
      <c r="D266" s="2">
        <f>SUM('Budget Detail FY 2023-30'!N511:N512)</f>
        <v>13150</v>
      </c>
      <c r="E266" s="2">
        <f>SUM('Budget Detail FY 2023-30'!O511:O512)</f>
        <v>10800</v>
      </c>
      <c r="F266" s="2">
        <f>SUM('Budget Detail FY 2023-30'!P511:P512)</f>
        <v>10750</v>
      </c>
      <c r="G266" s="2">
        <f>SUM('Budget Detail FY 2023-30'!Q511:Q512)</f>
        <v>10750</v>
      </c>
      <c r="H266" s="2">
        <f>SUM('Budget Detail FY 2023-30'!R511:R512)</f>
        <v>10750</v>
      </c>
      <c r="I266" s="2">
        <f>SUM('Budget Detail FY 2023-30'!S511:S512)</f>
        <v>10750</v>
      </c>
      <c r="J266" s="2">
        <f>SUM('Budget Detail FY 2023-30'!T511:T512)</f>
        <v>10750</v>
      </c>
      <c r="K266" s="2">
        <f>SUM('Budget Detail FY 2023-30'!U511:U512)</f>
        <v>10750</v>
      </c>
    </row>
    <row r="267" spans="2:11" ht="20.100000000000001" customHeight="1">
      <c r="B267" s="125" t="s">
        <v>561</v>
      </c>
      <c r="C267" s="2">
        <f>SUM('Budget Detail FY 2023-30'!M513:M520)</f>
        <v>876986</v>
      </c>
      <c r="D267" s="2">
        <f>SUM('Budget Detail FY 2023-30'!N513:N520)</f>
        <v>1540601</v>
      </c>
      <c r="E267" s="2">
        <f>SUM('Budget Detail FY 2023-30'!O513:O520)</f>
        <v>1444474</v>
      </c>
      <c r="F267" s="2">
        <f>SUM('Budget Detail FY 2023-30'!P513:P520)</f>
        <v>1918358</v>
      </c>
      <c r="G267" s="2">
        <f>SUM('Budget Detail FY 2023-30'!Q513:Q520)</f>
        <v>376666</v>
      </c>
      <c r="H267" s="2">
        <f>SUM('Budget Detail FY 2023-30'!R513:R520)</f>
        <v>1721126</v>
      </c>
      <c r="I267" s="2">
        <f>SUM('Budget Detail FY 2023-30'!S513:S520)</f>
        <v>1929924</v>
      </c>
      <c r="J267" s="2">
        <f>SUM('Budget Detail FY 2023-30'!T513:T520)</f>
        <v>1170618</v>
      </c>
      <c r="K267" s="2">
        <f>SUM('Budget Detail FY 2023-30'!U513:U520)</f>
        <v>1169736</v>
      </c>
    </row>
    <row r="268" spans="2:11" ht="20.100000000000001" customHeight="1">
      <c r="B268" s="125" t="s">
        <v>563</v>
      </c>
      <c r="C268" s="2">
        <f>'Budget Detail FY 2023-30'!M521</f>
        <v>44512</v>
      </c>
      <c r="D268" s="2">
        <f>'Budget Detail FY 2023-30'!N521</f>
        <v>52096</v>
      </c>
      <c r="E268" s="2">
        <f>'Budget Detail FY 2023-30'!O521</f>
        <v>0</v>
      </c>
      <c r="F268" s="2">
        <f>'Budget Detail FY 2023-30'!P521</f>
        <v>0</v>
      </c>
      <c r="G268" s="2">
        <f>'Budget Detail FY 2023-30'!Q521</f>
        <v>0</v>
      </c>
      <c r="H268" s="2">
        <f>'Budget Detail FY 2023-30'!R521</f>
        <v>0</v>
      </c>
      <c r="I268" s="2">
        <f>'Budget Detail FY 2023-30'!S521</f>
        <v>90000</v>
      </c>
      <c r="J268" s="2">
        <f>'Budget Detail FY 2023-30'!T521</f>
        <v>0</v>
      </c>
      <c r="K268" s="2">
        <f>'Budget Detail FY 2023-30'!U521</f>
        <v>360000</v>
      </c>
    </row>
    <row r="269" spans="2:11" ht="20.100000000000001" customHeight="1">
      <c r="B269" s="125" t="s">
        <v>564</v>
      </c>
      <c r="C269" s="2">
        <f>SUM('Budget Detail FY 2023-30'!M522:M526)</f>
        <v>3189</v>
      </c>
      <c r="D269" s="2">
        <f>SUM('Budget Detail FY 2023-30'!N522:N526)</f>
        <v>49489</v>
      </c>
      <c r="E269" s="2">
        <f>SUM('Budget Detail FY 2023-30'!O522:O526)</f>
        <v>500</v>
      </c>
      <c r="F269" s="2">
        <f>SUM('Budget Detail FY 2023-30'!P522:P526)</f>
        <v>14236</v>
      </c>
      <c r="G269" s="2">
        <f>SUM('Budget Detail FY 2023-30'!Q522:Q526)</f>
        <v>1000</v>
      </c>
      <c r="H269" s="2">
        <f>SUM('Budget Detail FY 2023-30'!R522:R526)</f>
        <v>1000</v>
      </c>
      <c r="I269" s="2">
        <f>SUM('Budget Detail FY 2023-30'!S522:S526)</f>
        <v>1000</v>
      </c>
      <c r="J269" s="2">
        <f>SUM('Budget Detail FY 2023-30'!T522:T526)</f>
        <v>1000</v>
      </c>
      <c r="K269" s="2">
        <f>SUM('Budget Detail FY 2023-30'!U522:U526)</f>
        <v>71833</v>
      </c>
    </row>
    <row r="270" spans="2:11" ht="20.100000000000001" customHeight="1">
      <c r="B270" s="364" t="s">
        <v>1094</v>
      </c>
      <c r="C270" s="363">
        <f t="shared" ref="C270:K270" si="26">SUM(C264:C269)</f>
        <v>1092222</v>
      </c>
      <c r="D270" s="363">
        <f t="shared" si="26"/>
        <v>2158986</v>
      </c>
      <c r="E270" s="363">
        <f t="shared" si="26"/>
        <v>1570774</v>
      </c>
      <c r="F270" s="363">
        <f t="shared" si="26"/>
        <v>2078344</v>
      </c>
      <c r="G270" s="363">
        <f t="shared" si="26"/>
        <v>500916</v>
      </c>
      <c r="H270" s="363">
        <f t="shared" si="26"/>
        <v>1845376</v>
      </c>
      <c r="I270" s="363">
        <f t="shared" si="26"/>
        <v>2144174</v>
      </c>
      <c r="J270" s="363">
        <f t="shared" si="26"/>
        <v>1294868</v>
      </c>
      <c r="K270" s="363">
        <f t="shared" si="26"/>
        <v>1724819</v>
      </c>
    </row>
    <row r="271" spans="2:11" ht="6.95" customHeight="1">
      <c r="B271" s="125"/>
      <c r="C271" s="2"/>
      <c r="D271" s="2"/>
      <c r="E271" s="2"/>
      <c r="F271" s="2"/>
      <c r="G271" s="2"/>
      <c r="H271" s="2"/>
      <c r="I271" s="2"/>
      <c r="J271" s="2"/>
      <c r="K271" s="2"/>
    </row>
    <row r="272" spans="2:11" ht="20.100000000000001" customHeight="1">
      <c r="B272" s="125" t="s">
        <v>565</v>
      </c>
      <c r="C272" s="2">
        <f>SUM('Budget Detail FY 2023-30'!M530:M534)</f>
        <v>265878</v>
      </c>
      <c r="D272" s="2">
        <f>SUM('Budget Detail FY 2023-30'!N530:N534)</f>
        <v>48966</v>
      </c>
      <c r="E272" s="2">
        <f>SUM('Budget Detail FY 2023-30'!O530:O534)</f>
        <v>98000</v>
      </c>
      <c r="F272" s="2">
        <f>SUM('Budget Detail FY 2023-30'!P530:P534)</f>
        <v>32000</v>
      </c>
      <c r="G272" s="2">
        <f>SUM('Budget Detail FY 2023-30'!Q530:Q534)</f>
        <v>107000</v>
      </c>
      <c r="H272" s="2">
        <f>SUM('Budget Detail FY 2023-30'!R530:R534)</f>
        <v>77000</v>
      </c>
      <c r="I272" s="2">
        <f>SUM('Budget Detail FY 2023-30'!S530:S534)</f>
        <v>81000</v>
      </c>
      <c r="J272" s="2">
        <f>SUM('Budget Detail FY 2023-30'!T530:T534)</f>
        <v>106000</v>
      </c>
      <c r="K272" s="2">
        <f>SUM('Budget Detail FY 2023-30'!U530:U534)</f>
        <v>61000</v>
      </c>
    </row>
    <row r="273" spans="2:11" ht="20.100000000000001" customHeight="1" thickBot="1">
      <c r="B273" s="78" t="s">
        <v>1096</v>
      </c>
      <c r="C273" s="305">
        <f t="shared" ref="C273:K273" si="27">C270+C272</f>
        <v>1358100</v>
      </c>
      <c r="D273" s="305">
        <f t="shared" si="27"/>
        <v>2207952</v>
      </c>
      <c r="E273" s="305">
        <f t="shared" si="27"/>
        <v>1668774</v>
      </c>
      <c r="F273" s="305">
        <f t="shared" si="27"/>
        <v>2110344</v>
      </c>
      <c r="G273" s="305">
        <f t="shared" si="27"/>
        <v>607916</v>
      </c>
      <c r="H273" s="305">
        <f t="shared" si="27"/>
        <v>1922376</v>
      </c>
      <c r="I273" s="305">
        <f t="shared" si="27"/>
        <v>2225174</v>
      </c>
      <c r="J273" s="305">
        <f t="shared" si="27"/>
        <v>1400868</v>
      </c>
      <c r="K273" s="305">
        <f t="shared" si="27"/>
        <v>1785819</v>
      </c>
    </row>
    <row r="274" spans="2:11" ht="7.5" customHeight="1">
      <c r="B274" s="1"/>
      <c r="C274" s="2"/>
      <c r="D274" s="2"/>
      <c r="E274" s="2"/>
      <c r="F274" s="2"/>
      <c r="G274" s="2"/>
      <c r="H274" s="2"/>
      <c r="I274" s="2"/>
      <c r="J274" s="2"/>
      <c r="K274" s="2"/>
    </row>
    <row r="275" spans="2:11">
      <c r="B275" s="79" t="s">
        <v>1315</v>
      </c>
      <c r="C275" s="2"/>
      <c r="D275" s="2"/>
      <c r="E275" s="2"/>
      <c r="F275" s="2"/>
      <c r="G275" s="2"/>
      <c r="H275" s="2"/>
      <c r="I275" s="2"/>
      <c r="J275" s="2"/>
      <c r="K275" s="2"/>
    </row>
    <row r="276" spans="2:11" ht="20.100000000000001" customHeight="1">
      <c r="B276" s="125" t="s">
        <v>567</v>
      </c>
      <c r="C276" s="49">
        <f>'Budget Detail FY 2023-30'!M542</f>
        <v>0</v>
      </c>
      <c r="D276" s="49">
        <f>'Budget Detail FY 2023-30'!N542</f>
        <v>0</v>
      </c>
      <c r="E276" s="49">
        <f>'Budget Detail FY 2023-30'!O542</f>
        <v>0</v>
      </c>
      <c r="F276" s="49">
        <f>'Budget Detail FY 2023-30'!P542</f>
        <v>0</v>
      </c>
      <c r="G276" s="49">
        <f>'Budget Detail FY 2023-30'!Q542</f>
        <v>0</v>
      </c>
      <c r="H276" s="49">
        <f>'Budget Detail FY 2023-30'!R542</f>
        <v>50000</v>
      </c>
      <c r="I276" s="49">
        <f>'Budget Detail FY 2023-30'!S542</f>
        <v>103000</v>
      </c>
      <c r="J276" s="49">
        <f>'Budget Detail FY 2023-30'!T542</f>
        <v>106090</v>
      </c>
      <c r="K276" s="49">
        <f>'Budget Detail FY 2023-30'!U542</f>
        <v>109273</v>
      </c>
    </row>
    <row r="277" spans="2:11" ht="20.100000000000001" customHeight="1">
      <c r="B277" s="125" t="s">
        <v>568</v>
      </c>
      <c r="C277" s="2">
        <f>SUM('Budget Detail FY 2023-30'!M543:M548)</f>
        <v>0</v>
      </c>
      <c r="D277" s="2">
        <f>SUM('Budget Detail FY 2023-30'!N543:N548)</f>
        <v>0</v>
      </c>
      <c r="E277" s="2">
        <f>SUM('Budget Detail FY 2023-30'!O543:O548)</f>
        <v>0</v>
      </c>
      <c r="F277" s="2">
        <f>SUM('Budget Detail FY 2023-30'!P543:P548)</f>
        <v>0</v>
      </c>
      <c r="G277" s="2">
        <f>SUM('Budget Detail FY 2023-30'!Q543:Q548)</f>
        <v>0</v>
      </c>
      <c r="H277" s="2">
        <f>SUM('Budget Detail FY 2023-30'!R543:R548)</f>
        <v>25082</v>
      </c>
      <c r="I277" s="2">
        <f>SUM('Budget Detail FY 2023-30'!S543:S548)</f>
        <v>51863</v>
      </c>
      <c r="J277" s="2">
        <f>SUM('Budget Detail FY 2023-30'!T543:T548)</f>
        <v>54935</v>
      </c>
      <c r="K277" s="2">
        <f>SUM('Budget Detail FY 2023-30'!U543:U548)</f>
        <v>58224</v>
      </c>
    </row>
    <row r="278" spans="2:11" ht="20.100000000000001" customHeight="1">
      <c r="B278" s="125" t="s">
        <v>571</v>
      </c>
      <c r="C278" s="2">
        <f>'Budget Detail FY 2023-30'!M549</f>
        <v>0</v>
      </c>
      <c r="D278" s="2">
        <f>'Budget Detail FY 2023-30'!N549</f>
        <v>0</v>
      </c>
      <c r="E278" s="2">
        <f>'Budget Detail FY 2023-30'!O549</f>
        <v>0</v>
      </c>
      <c r="F278" s="2">
        <f>'Budget Detail FY 2023-30'!P549</f>
        <v>0</v>
      </c>
      <c r="G278" s="2">
        <f>'Budget Detail FY 2023-30'!Q549</f>
        <v>0</v>
      </c>
      <c r="H278" s="2">
        <f>'Budget Detail FY 2023-30'!R549</f>
        <v>125000</v>
      </c>
      <c r="I278" s="2">
        <f>'Budget Detail FY 2023-30'!S549</f>
        <v>0</v>
      </c>
      <c r="J278" s="2">
        <f>'Budget Detail FY 2023-30'!T549</f>
        <v>0</v>
      </c>
      <c r="K278" s="2">
        <f>'Budget Detail FY 2023-30'!U549</f>
        <v>0</v>
      </c>
    </row>
    <row r="279" spans="2:11" ht="20.100000000000001" customHeight="1" thickBot="1">
      <c r="B279" s="78" t="s">
        <v>719</v>
      </c>
      <c r="C279" s="305">
        <f>SUM(C276:C278)</f>
        <v>0</v>
      </c>
      <c r="D279" s="305">
        <f>SUM(D276:D278)</f>
        <v>0</v>
      </c>
      <c r="E279" s="305">
        <f t="shared" ref="E279:F279" si="28">SUM(E276:E278)</f>
        <v>0</v>
      </c>
      <c r="F279" s="305">
        <f t="shared" si="28"/>
        <v>0</v>
      </c>
      <c r="G279" s="305">
        <f>SUM(G276:G278)</f>
        <v>0</v>
      </c>
      <c r="H279" s="305">
        <f t="shared" ref="H279:K279" si="29">SUM(H276:H278)</f>
        <v>200082</v>
      </c>
      <c r="I279" s="305">
        <f t="shared" si="29"/>
        <v>154863</v>
      </c>
      <c r="J279" s="305">
        <f t="shared" si="29"/>
        <v>161025</v>
      </c>
      <c r="K279" s="305">
        <f t="shared" si="29"/>
        <v>167497</v>
      </c>
    </row>
    <row r="280" spans="2:11" ht="7.5" customHeight="1">
      <c r="B280" s="79"/>
      <c r="C280" s="3"/>
      <c r="D280" s="3"/>
      <c r="E280" s="3"/>
      <c r="F280" s="3"/>
      <c r="G280" s="3"/>
      <c r="H280" s="3"/>
      <c r="I280" s="3"/>
      <c r="J280" s="3"/>
      <c r="K280" s="3"/>
    </row>
    <row r="281" spans="2:11">
      <c r="B281" s="79" t="s">
        <v>714</v>
      </c>
      <c r="C281" s="2"/>
      <c r="D281" s="2"/>
      <c r="E281" s="2"/>
      <c r="F281" s="2"/>
      <c r="G281" s="2"/>
      <c r="H281" s="2"/>
      <c r="I281" s="2"/>
      <c r="J281" s="2"/>
      <c r="K281" s="2"/>
    </row>
    <row r="282" spans="2:11" ht="20.100000000000001" customHeight="1">
      <c r="B282" s="125" t="s">
        <v>569</v>
      </c>
      <c r="C282" s="49">
        <f>SUM('Budget Detail FY 2023-30'!M554:M555)</f>
        <v>61152</v>
      </c>
      <c r="D282" s="49">
        <f>SUM('Budget Detail FY 2023-30'!N554:N555)</f>
        <v>30682</v>
      </c>
      <c r="E282" s="49">
        <f>SUM('Budget Detail FY 2023-30'!O554:O555)</f>
        <v>65750</v>
      </c>
      <c r="F282" s="49">
        <f>SUM('Budget Detail FY 2023-30'!P554:P555)</f>
        <v>62000</v>
      </c>
      <c r="G282" s="49">
        <f>SUM('Budget Detail FY 2023-30'!Q554:Q555)</f>
        <v>37750</v>
      </c>
      <c r="H282" s="49">
        <f>SUM('Budget Detail FY 2023-30'!R554:R555)</f>
        <v>37750</v>
      </c>
      <c r="I282" s="49">
        <f>SUM('Budget Detail FY 2023-30'!S554:S555)</f>
        <v>160750</v>
      </c>
      <c r="J282" s="49">
        <f>SUM('Budget Detail FY 2023-30'!T554:T555)</f>
        <v>70750</v>
      </c>
      <c r="K282" s="49">
        <f>SUM('Budget Detail FY 2023-30'!U554:U555)</f>
        <v>115750</v>
      </c>
    </row>
    <row r="283" spans="2:11" ht="20.100000000000001" customHeight="1">
      <c r="B283" s="125" t="s">
        <v>571</v>
      </c>
      <c r="C283" s="2">
        <f>SUM('Budget Detail FY 2023-30'!M556:M557)</f>
        <v>325510</v>
      </c>
      <c r="D283" s="2">
        <f>SUM('Budget Detail FY 2023-30'!N556:N557)</f>
        <v>424782</v>
      </c>
      <c r="E283" s="2">
        <f>SUM('Budget Detail FY 2023-30'!O556:O557)</f>
        <v>222600</v>
      </c>
      <c r="F283" s="2">
        <f>SUM('Budget Detail FY 2023-30'!P556:P557)</f>
        <v>233365</v>
      </c>
      <c r="G283" s="2">
        <f>SUM('Budget Detail FY 2023-30'!Q556:Q557)</f>
        <v>158000</v>
      </c>
      <c r="H283" s="2">
        <f>SUM('Budget Detail FY 2023-30'!R556:R557)</f>
        <v>166742</v>
      </c>
      <c r="I283" s="2">
        <f>SUM('Budget Detail FY 2023-30'!S556:S557)</f>
        <v>292120</v>
      </c>
      <c r="J283" s="2">
        <f>SUM('Budget Detail FY 2023-30'!T556:T557)</f>
        <v>187352</v>
      </c>
      <c r="K283" s="2">
        <f>SUM('Budget Detail FY 2023-30'!U556:U557)</f>
        <v>283593</v>
      </c>
    </row>
    <row r="284" spans="2:11" ht="20.100000000000001" customHeight="1" thickBot="1">
      <c r="B284" s="78" t="s">
        <v>719</v>
      </c>
      <c r="C284" s="305">
        <f t="shared" ref="C284:K284" si="30">SUM(C282:C283)</f>
        <v>386662</v>
      </c>
      <c r="D284" s="305">
        <f t="shared" si="30"/>
        <v>455464</v>
      </c>
      <c r="E284" s="305">
        <f t="shared" si="30"/>
        <v>288350</v>
      </c>
      <c r="F284" s="305">
        <f t="shared" si="30"/>
        <v>295365</v>
      </c>
      <c r="G284" s="305">
        <f t="shared" si="30"/>
        <v>195750</v>
      </c>
      <c r="H284" s="305">
        <f t="shared" si="30"/>
        <v>204492</v>
      </c>
      <c r="I284" s="305">
        <f t="shared" si="30"/>
        <v>452870</v>
      </c>
      <c r="J284" s="305">
        <f t="shared" si="30"/>
        <v>258102</v>
      </c>
      <c r="K284" s="305">
        <f t="shared" si="30"/>
        <v>399343</v>
      </c>
    </row>
    <row r="285" spans="2:11" ht="7.5" customHeight="1">
      <c r="B285" s="79"/>
      <c r="C285" s="3"/>
      <c r="D285" s="3"/>
      <c r="E285" s="3"/>
      <c r="F285" s="3"/>
      <c r="G285" s="3"/>
      <c r="H285" s="3"/>
      <c r="I285" s="3"/>
      <c r="J285" s="3"/>
      <c r="K285" s="3"/>
    </row>
    <row r="286" spans="2:11">
      <c r="B286" s="79" t="s">
        <v>979</v>
      </c>
      <c r="C286" s="2"/>
      <c r="D286" s="2"/>
      <c r="E286" s="2"/>
      <c r="F286" s="2"/>
      <c r="G286" s="2"/>
      <c r="H286" s="2"/>
      <c r="I286" s="2"/>
      <c r="J286" s="2"/>
      <c r="K286" s="2"/>
    </row>
    <row r="287" spans="2:11" ht="20.100000000000001" customHeight="1">
      <c r="B287" s="125" t="s">
        <v>570</v>
      </c>
      <c r="C287" s="49">
        <f>'Budget Detail FY 2023-30'!M562</f>
        <v>74899</v>
      </c>
      <c r="D287" s="49">
        <f>'Budget Detail FY 2023-30'!N562</f>
        <v>20535</v>
      </c>
      <c r="E287" s="49">
        <f>'Budget Detail FY 2023-30'!O562</f>
        <v>19235</v>
      </c>
      <c r="F287" s="49">
        <f>'Budget Detail FY 2023-30'!P562</f>
        <v>50648</v>
      </c>
      <c r="G287" s="49">
        <f>'Budget Detail FY 2023-30'!Q562</f>
        <v>110303</v>
      </c>
      <c r="H287" s="49">
        <f>'Budget Detail FY 2023-30'!R562</f>
        <v>91924</v>
      </c>
      <c r="I287" s="49">
        <f>'Budget Detail FY 2023-30'!S562</f>
        <v>81371</v>
      </c>
      <c r="J287" s="49">
        <f>'Budget Detail FY 2023-30'!T562</f>
        <v>47492</v>
      </c>
      <c r="K287" s="49">
        <f>'Budget Detail FY 2023-30'!U562</f>
        <v>118479</v>
      </c>
    </row>
    <row r="288" spans="2:11" ht="20.100000000000001" customHeight="1">
      <c r="B288" s="125" t="s">
        <v>571</v>
      </c>
      <c r="C288" s="2">
        <f>'Budget Detail FY 2023-30'!M563</f>
        <v>0</v>
      </c>
      <c r="D288" s="2">
        <f>'Budget Detail FY 2023-30'!N563</f>
        <v>0</v>
      </c>
      <c r="E288" s="2">
        <f>'Budget Detail FY 2023-30'!O563</f>
        <v>0</v>
      </c>
      <c r="F288" s="2">
        <f>'Budget Detail FY 2023-30'!P563</f>
        <v>0</v>
      </c>
      <c r="G288" s="2">
        <f>'Budget Detail FY 2023-30'!Q563</f>
        <v>0</v>
      </c>
      <c r="H288" s="2">
        <f>'Budget Detail FY 2023-30'!R563</f>
        <v>45000</v>
      </c>
      <c r="I288" s="2">
        <f>'Budget Detail FY 2023-30'!S563</f>
        <v>0</v>
      </c>
      <c r="J288" s="2">
        <f>'Budget Detail FY 2023-30'!T563</f>
        <v>0</v>
      </c>
      <c r="K288" s="2">
        <f>'Budget Detail FY 2023-30'!U563</f>
        <v>0</v>
      </c>
    </row>
    <row r="289" spans="2:11" ht="20.100000000000001" customHeight="1" thickBot="1">
      <c r="B289" s="78" t="s">
        <v>719</v>
      </c>
      <c r="C289" s="305">
        <f>SUM(C287:C288)</f>
        <v>74899</v>
      </c>
      <c r="D289" s="305">
        <f>SUM(D287:D288)</f>
        <v>20535</v>
      </c>
      <c r="E289" s="305">
        <f t="shared" ref="E289:F289" si="31">SUM(E287:E288)</f>
        <v>19235</v>
      </c>
      <c r="F289" s="305">
        <f t="shared" si="31"/>
        <v>50648</v>
      </c>
      <c r="G289" s="305">
        <f>SUM(G287:G288)</f>
        <v>110303</v>
      </c>
      <c r="H289" s="305">
        <f t="shared" ref="H289:K289" si="32">SUM(H287:H288)</f>
        <v>136924</v>
      </c>
      <c r="I289" s="305">
        <f t="shared" si="32"/>
        <v>81371</v>
      </c>
      <c r="J289" s="305">
        <f t="shared" si="32"/>
        <v>47492</v>
      </c>
      <c r="K289" s="305">
        <f t="shared" si="32"/>
        <v>118479</v>
      </c>
    </row>
    <row r="290" spans="2:11" ht="7.5" customHeight="1">
      <c r="B290" s="79"/>
      <c r="C290" s="3"/>
      <c r="D290" s="3"/>
      <c r="E290" s="3"/>
      <c r="F290" s="3"/>
      <c r="G290" s="3"/>
      <c r="H290" s="3"/>
      <c r="I290" s="3"/>
      <c r="J290" s="3"/>
      <c r="K290" s="3"/>
    </row>
    <row r="291" spans="2:11">
      <c r="B291" s="79" t="s">
        <v>715</v>
      </c>
      <c r="C291" s="2"/>
      <c r="D291" s="2"/>
      <c r="E291" s="2"/>
      <c r="F291" s="2"/>
      <c r="G291" s="2"/>
      <c r="H291" s="2"/>
      <c r="I291" s="2"/>
      <c r="J291" s="2"/>
      <c r="K291" s="2"/>
    </row>
    <row r="292" spans="2:11" ht="20.100000000000001" customHeight="1">
      <c r="B292" s="125" t="s">
        <v>569</v>
      </c>
      <c r="C292" s="49">
        <f>SUM('Budget Detail FY 2023-30'!M568:M568)</f>
        <v>134</v>
      </c>
      <c r="D292" s="49">
        <f>SUM('Budget Detail FY 2023-30'!N568:N568)</f>
        <v>228</v>
      </c>
      <c r="E292" s="49">
        <f>SUM('Budget Detail FY 2023-30'!O568:O568)</f>
        <v>500</v>
      </c>
      <c r="F292" s="49">
        <f>SUM('Budget Detail FY 2023-30'!P568:P568)</f>
        <v>57</v>
      </c>
      <c r="G292" s="49">
        <f>SUM('Budget Detail FY 2023-30'!Q568:Q568)</f>
        <v>500</v>
      </c>
      <c r="H292" s="49">
        <f>SUM('Budget Detail FY 2023-30'!R568:R568)</f>
        <v>500</v>
      </c>
      <c r="I292" s="49">
        <f>SUM('Budget Detail FY 2023-30'!S568:S568)</f>
        <v>500</v>
      </c>
      <c r="J292" s="49">
        <f>SUM('Budget Detail FY 2023-30'!T568:T568)</f>
        <v>500</v>
      </c>
      <c r="K292" s="49">
        <f>SUM('Budget Detail FY 2023-30'!U568:U568)</f>
        <v>500</v>
      </c>
    </row>
    <row r="293" spans="2:11" ht="20.100000000000001" customHeight="1">
      <c r="B293" s="125" t="s">
        <v>570</v>
      </c>
      <c r="C293" s="2">
        <f>'Budget Detail FY 2023-30'!M569</f>
        <v>0</v>
      </c>
      <c r="D293" s="2">
        <f>'Budget Detail FY 2023-30'!N569</f>
        <v>0</v>
      </c>
      <c r="E293" s="2">
        <f>'Budget Detail FY 2023-30'!O569</f>
        <v>500</v>
      </c>
      <c r="F293" s="2">
        <f>'Budget Detail FY 2023-30'!P569</f>
        <v>3471</v>
      </c>
      <c r="G293" s="2">
        <f>'Budget Detail FY 2023-30'!Q569</f>
        <v>1000</v>
      </c>
      <c r="H293" s="2">
        <f>'Budget Detail FY 2023-30'!R569</f>
        <v>1000</v>
      </c>
      <c r="I293" s="2">
        <f>'Budget Detail FY 2023-30'!S569</f>
        <v>1000</v>
      </c>
      <c r="J293" s="2">
        <f>'Budget Detail FY 2023-30'!T569</f>
        <v>1000</v>
      </c>
      <c r="K293" s="2">
        <f>'Budget Detail FY 2023-30'!U569</f>
        <v>1000</v>
      </c>
    </row>
    <row r="294" spans="2:11" ht="20.100000000000001" customHeight="1">
      <c r="B294" s="125" t="s">
        <v>571</v>
      </c>
      <c r="C294" s="2">
        <f>SUM('Budget Detail FY 2023-30'!M570:M571)</f>
        <v>442121</v>
      </c>
      <c r="D294" s="2">
        <f>SUM('Budget Detail FY 2023-30'!N570:N571)</f>
        <v>955745</v>
      </c>
      <c r="E294" s="2">
        <f>SUM('Budget Detail FY 2023-30'!O570:O571)</f>
        <v>2426000</v>
      </c>
      <c r="F294" s="2">
        <f>SUM('Budget Detail FY 2023-30'!P570:P571)</f>
        <v>2092930</v>
      </c>
      <c r="G294" s="2">
        <f>SUM('Budget Detail FY 2023-30'!Q570:Q571)</f>
        <v>387929</v>
      </c>
      <c r="H294" s="2">
        <f>SUM('Budget Detail FY 2023-30'!R570:R571)</f>
        <v>742500</v>
      </c>
      <c r="I294" s="2">
        <f>SUM('Budget Detail FY 2023-30'!S570:S571)</f>
        <v>870000</v>
      </c>
      <c r="J294" s="2">
        <f>SUM('Budget Detail FY 2023-30'!T570:T571)</f>
        <v>350000</v>
      </c>
      <c r="K294" s="2">
        <f>SUM('Budget Detail FY 2023-30'!U570:U571)</f>
        <v>137000</v>
      </c>
    </row>
    <row r="295" spans="2:11" ht="20.100000000000001" customHeight="1">
      <c r="B295" s="125" t="s">
        <v>519</v>
      </c>
      <c r="C295" s="2">
        <f>SUM('Budget Detail FY 2023-30'!M573:M574)</f>
        <v>69396</v>
      </c>
      <c r="D295" s="2">
        <f>SUM('Budget Detail FY 2023-30'!N573:N574)</f>
        <v>69396</v>
      </c>
      <c r="E295" s="2">
        <f>SUM('Budget Detail FY 2023-30'!O573:O574)</f>
        <v>69396</v>
      </c>
      <c r="F295" s="2">
        <f>SUM('Budget Detail FY 2023-30'!P573:P574)</f>
        <v>69396</v>
      </c>
      <c r="G295" s="2">
        <f>SUM('Budget Detail FY 2023-30'!Q573:Q574)</f>
        <v>69396</v>
      </c>
      <c r="H295" s="2">
        <f>SUM('Budget Detail FY 2023-30'!R573:R574)</f>
        <v>69396</v>
      </c>
      <c r="I295" s="2">
        <f>SUM('Budget Detail FY 2023-30'!S573:S574)</f>
        <v>69396</v>
      </c>
      <c r="J295" s="2">
        <f>SUM('Budget Detail FY 2023-30'!T573:T574)</f>
        <v>40481</v>
      </c>
      <c r="K295" s="2">
        <f>SUM('Budget Detail FY 2023-30'!U573:U574)</f>
        <v>0</v>
      </c>
    </row>
    <row r="296" spans="2:11" ht="20.100000000000001" customHeight="1" thickBot="1">
      <c r="B296" s="78" t="s">
        <v>719</v>
      </c>
      <c r="C296" s="363">
        <f t="shared" ref="C296:K296" si="33">SUM(C292:C295)</f>
        <v>511651</v>
      </c>
      <c r="D296" s="363">
        <f t="shared" si="33"/>
        <v>1025369</v>
      </c>
      <c r="E296" s="363">
        <f t="shared" si="33"/>
        <v>2496396</v>
      </c>
      <c r="F296" s="363">
        <f t="shared" si="33"/>
        <v>2165854</v>
      </c>
      <c r="G296" s="363">
        <f t="shared" si="33"/>
        <v>458825</v>
      </c>
      <c r="H296" s="363">
        <f t="shared" si="33"/>
        <v>813396</v>
      </c>
      <c r="I296" s="363">
        <f t="shared" si="33"/>
        <v>940896</v>
      </c>
      <c r="J296" s="363">
        <f t="shared" si="33"/>
        <v>391981</v>
      </c>
      <c r="K296" s="363">
        <f t="shared" si="33"/>
        <v>138500</v>
      </c>
    </row>
    <row r="297" spans="2:11" ht="6.95" customHeight="1">
      <c r="B297" s="125"/>
      <c r="C297" s="2"/>
      <c r="D297" s="2"/>
      <c r="E297" s="2"/>
      <c r="F297" s="2"/>
      <c r="G297" s="2"/>
      <c r="H297" s="2"/>
      <c r="I297" s="2"/>
      <c r="J297" s="2"/>
      <c r="K297" s="2"/>
    </row>
    <row r="298" spans="2:11" ht="7.5" customHeight="1">
      <c r="B298" s="79"/>
      <c r="C298" s="3"/>
      <c r="D298" s="3"/>
      <c r="E298" s="3"/>
      <c r="F298" s="3"/>
      <c r="G298" s="3"/>
      <c r="H298" s="3"/>
      <c r="I298" s="3"/>
      <c r="J298" s="3"/>
      <c r="K298" s="3"/>
    </row>
    <row r="299" spans="2:11">
      <c r="B299" s="79" t="s">
        <v>824</v>
      </c>
      <c r="C299" s="2"/>
      <c r="D299" s="2"/>
      <c r="E299" s="2"/>
      <c r="F299" s="2"/>
      <c r="G299" s="2"/>
      <c r="H299" s="2"/>
      <c r="I299" s="2"/>
      <c r="J299" s="2"/>
      <c r="K299" s="2"/>
    </row>
    <row r="300" spans="2:11" ht="20.100000000000001" customHeight="1">
      <c r="B300" s="125" t="s">
        <v>569</v>
      </c>
      <c r="C300" s="49">
        <f>'Budget Detail FY 2023-30'!M579</f>
        <v>0</v>
      </c>
      <c r="D300" s="49">
        <f>'Budget Detail FY 2023-30'!N579</f>
        <v>0</v>
      </c>
      <c r="E300" s="49">
        <f>'Budget Detail FY 2023-30'!O579</f>
        <v>2000</v>
      </c>
      <c r="F300" s="49">
        <f>'Budget Detail FY 2023-30'!P579</f>
        <v>0</v>
      </c>
      <c r="G300" s="49">
        <f>'Budget Detail FY 2023-30'!Q579</f>
        <v>2000</v>
      </c>
      <c r="H300" s="49">
        <f>'Budget Detail FY 2023-30'!R579</f>
        <v>2000</v>
      </c>
      <c r="I300" s="49">
        <f>'Budget Detail FY 2023-30'!S579</f>
        <v>2000</v>
      </c>
      <c r="J300" s="49">
        <f>'Budget Detail FY 2023-30'!T579</f>
        <v>2000</v>
      </c>
      <c r="K300" s="49">
        <f>'Budget Detail FY 2023-30'!U579</f>
        <v>2000</v>
      </c>
    </row>
    <row r="301" spans="2:11" ht="20.100000000000001" customHeight="1">
      <c r="B301" s="125" t="s">
        <v>571</v>
      </c>
      <c r="C301" s="2">
        <f>SUM('Budget Detail FY 2023-30'!M580:M583)</f>
        <v>341830</v>
      </c>
      <c r="D301" s="2">
        <f>SUM('Budget Detail FY 2023-30'!N580:N583)</f>
        <v>555258</v>
      </c>
      <c r="E301" s="2">
        <f>SUM('Budget Detail FY 2023-30'!O580:O583)</f>
        <v>518300</v>
      </c>
      <c r="F301" s="2">
        <f>SUM('Budget Detail FY 2023-30'!P580:P583)</f>
        <v>532230</v>
      </c>
      <c r="G301" s="2">
        <f>SUM('Budget Detail FY 2023-30'!Q580:Q583)</f>
        <v>482900</v>
      </c>
      <c r="H301" s="2">
        <f>SUM('Budget Detail FY 2023-30'!R580:R583)</f>
        <v>565000</v>
      </c>
      <c r="I301" s="2">
        <f>SUM('Budget Detail FY 2023-30'!S580:S583)</f>
        <v>591000</v>
      </c>
      <c r="J301" s="2">
        <f>SUM('Budget Detail FY 2023-30'!T580:T583)</f>
        <v>539000</v>
      </c>
      <c r="K301" s="2">
        <f>SUM('Budget Detail FY 2023-30'!U580:U583)</f>
        <v>960000</v>
      </c>
    </row>
    <row r="302" spans="2:11" ht="20.100000000000001" customHeight="1">
      <c r="B302" s="125" t="s">
        <v>519</v>
      </c>
      <c r="C302" s="2">
        <f>SUM('Budget Detail FY 2023-30'!M585:M586)</f>
        <v>2174</v>
      </c>
      <c r="D302" s="2">
        <f>SUM('Budget Detail FY 2023-30'!N585:N586)</f>
        <v>2174</v>
      </c>
      <c r="E302" s="2">
        <f>SUM('Budget Detail FY 2023-30'!O585:O586)</f>
        <v>2174</v>
      </c>
      <c r="F302" s="2">
        <f>SUM('Budget Detail FY 2023-30'!P585:P586)</f>
        <v>2174</v>
      </c>
      <c r="G302" s="2">
        <f>SUM('Budget Detail FY 2023-30'!Q585:Q586)</f>
        <v>2174</v>
      </c>
      <c r="H302" s="2">
        <f>SUM('Budget Detail FY 2023-30'!R585:R586)</f>
        <v>2174</v>
      </c>
      <c r="I302" s="2">
        <f>SUM('Budget Detail FY 2023-30'!S585:S586)</f>
        <v>2174</v>
      </c>
      <c r="J302" s="2">
        <f>SUM('Budget Detail FY 2023-30'!T585:T586)</f>
        <v>1268</v>
      </c>
      <c r="K302" s="2">
        <f>SUM('Budget Detail FY 2023-30'!U585:U586)</f>
        <v>0</v>
      </c>
    </row>
    <row r="303" spans="2:11" ht="20.100000000000001" customHeight="1" thickBot="1">
      <c r="B303" s="78" t="s">
        <v>719</v>
      </c>
      <c r="C303" s="363">
        <f t="shared" ref="C303:K303" si="34">SUM(C300:C302)</f>
        <v>344004</v>
      </c>
      <c r="D303" s="363">
        <f t="shared" si="34"/>
        <v>557432</v>
      </c>
      <c r="E303" s="363">
        <f t="shared" si="34"/>
        <v>522474</v>
      </c>
      <c r="F303" s="363">
        <f t="shared" si="34"/>
        <v>534404</v>
      </c>
      <c r="G303" s="363">
        <f t="shared" si="34"/>
        <v>487074</v>
      </c>
      <c r="H303" s="363">
        <f t="shared" si="34"/>
        <v>569174</v>
      </c>
      <c r="I303" s="363">
        <f t="shared" si="34"/>
        <v>595174</v>
      </c>
      <c r="J303" s="363">
        <f t="shared" si="34"/>
        <v>542268</v>
      </c>
      <c r="K303" s="363">
        <f t="shared" si="34"/>
        <v>962000</v>
      </c>
    </row>
    <row r="304" spans="2:11" ht="7.5" customHeight="1">
      <c r="B304" s="79"/>
      <c r="C304" s="3"/>
      <c r="D304" s="3"/>
      <c r="E304" s="3"/>
      <c r="F304" s="3"/>
      <c r="G304" s="3"/>
      <c r="H304" s="3"/>
      <c r="I304" s="3"/>
      <c r="J304" s="3"/>
      <c r="K304" s="3"/>
    </row>
    <row r="305" spans="2:11" ht="20.100000000000001" customHeight="1" thickBot="1">
      <c r="B305" s="78" t="s">
        <v>573</v>
      </c>
      <c r="C305" s="305">
        <f t="shared" ref="C305:K305" si="35">C284+C289+C296+C303+C279</f>
        <v>1317216</v>
      </c>
      <c r="D305" s="305">
        <f t="shared" si="35"/>
        <v>2058800</v>
      </c>
      <c r="E305" s="305">
        <f t="shared" si="35"/>
        <v>3326455</v>
      </c>
      <c r="F305" s="305">
        <f t="shared" si="35"/>
        <v>3046271</v>
      </c>
      <c r="G305" s="305">
        <f t="shared" si="35"/>
        <v>1251952</v>
      </c>
      <c r="H305" s="305">
        <f t="shared" si="35"/>
        <v>1924068</v>
      </c>
      <c r="I305" s="305">
        <f t="shared" si="35"/>
        <v>2225174</v>
      </c>
      <c r="J305" s="305">
        <f t="shared" si="35"/>
        <v>1400868</v>
      </c>
      <c r="K305" s="305">
        <f t="shared" si="35"/>
        <v>1785819</v>
      </c>
    </row>
    <row r="306" spans="2:11" ht="7.5" customHeight="1">
      <c r="B306" s="79"/>
      <c r="C306" s="3"/>
      <c r="D306" s="3"/>
      <c r="E306" s="3"/>
      <c r="F306" s="3"/>
      <c r="G306" s="3"/>
      <c r="H306" s="3"/>
      <c r="I306" s="3"/>
      <c r="J306" s="3"/>
      <c r="K306" s="3"/>
    </row>
    <row r="307" spans="2:11" ht="20.100000000000001" customHeight="1">
      <c r="B307" s="124" t="s">
        <v>574</v>
      </c>
      <c r="C307" s="49">
        <f t="shared" ref="C307:K307" si="36">C273-C305</f>
        <v>40884</v>
      </c>
      <c r="D307" s="49">
        <f t="shared" si="36"/>
        <v>149152</v>
      </c>
      <c r="E307" s="49">
        <f t="shared" si="36"/>
        <v>-1657681</v>
      </c>
      <c r="F307" s="49">
        <f t="shared" si="36"/>
        <v>-935927</v>
      </c>
      <c r="G307" s="49">
        <f t="shared" si="36"/>
        <v>-644036</v>
      </c>
      <c r="H307" s="49">
        <f t="shared" si="36"/>
        <v>-1692</v>
      </c>
      <c r="I307" s="49">
        <f t="shared" si="36"/>
        <v>0</v>
      </c>
      <c r="J307" s="49">
        <f t="shared" si="36"/>
        <v>0</v>
      </c>
      <c r="K307" s="49">
        <f t="shared" si="36"/>
        <v>0</v>
      </c>
    </row>
    <row r="308" spans="2:11" ht="7.5" customHeight="1">
      <c r="B308" s="82"/>
      <c r="C308" s="65"/>
      <c r="D308" s="65"/>
      <c r="E308" s="65"/>
      <c r="F308" s="65"/>
      <c r="G308" s="65"/>
      <c r="H308" s="65"/>
      <c r="I308" s="65"/>
      <c r="J308" s="65"/>
      <c r="K308" s="65"/>
    </row>
    <row r="309" spans="2:11">
      <c r="B309" s="83" t="s">
        <v>716</v>
      </c>
      <c r="C309" s="306">
        <v>112841</v>
      </c>
      <c r="D309" s="306">
        <v>153136</v>
      </c>
      <c r="E309" s="306">
        <f>'Budget Detail FY 2023-30'!O598</f>
        <v>75000</v>
      </c>
      <c r="F309" s="306">
        <f>'Budget Detail FY 2023-30'!P598</f>
        <v>72500</v>
      </c>
      <c r="G309" s="306">
        <f>'Budget Detail FY 2023-30'!Q598</f>
        <v>0</v>
      </c>
      <c r="H309" s="306">
        <f>'Budget Detail FY 2023-30'!R598</f>
        <v>0</v>
      </c>
      <c r="I309" s="306">
        <f>'Budget Detail FY 2023-30'!S598</f>
        <v>0</v>
      </c>
      <c r="J309" s="306">
        <f>'Budget Detail FY 2023-30'!T598</f>
        <v>0</v>
      </c>
      <c r="K309" s="306">
        <f>'Budget Detail FY 2023-30'!U598</f>
        <v>0</v>
      </c>
    </row>
    <row r="310" spans="2:11" ht="7.5" customHeight="1">
      <c r="B310" s="83"/>
      <c r="C310" s="57"/>
      <c r="D310" s="57"/>
      <c r="E310" s="57"/>
      <c r="F310" s="57"/>
      <c r="G310" s="57"/>
      <c r="H310" s="57"/>
      <c r="I310" s="57"/>
      <c r="J310" s="57"/>
      <c r="K310" s="57"/>
    </row>
    <row r="311" spans="2:11">
      <c r="B311" s="83" t="s">
        <v>1316</v>
      </c>
      <c r="C311" s="57">
        <v>0</v>
      </c>
      <c r="D311" s="57">
        <v>0</v>
      </c>
      <c r="E311" s="57">
        <f>'Budget Detail FY 2023-30'!O600</f>
        <v>0</v>
      </c>
      <c r="F311" s="57">
        <f>'Budget Detail FY 2023-30'!P600</f>
        <v>0</v>
      </c>
      <c r="G311" s="57">
        <f>'Budget Detail FY 2023-30'!Q600</f>
        <v>0</v>
      </c>
      <c r="H311" s="57">
        <f>'Budget Detail FY 2023-30'!R600</f>
        <v>0</v>
      </c>
      <c r="I311" s="57">
        <f>'Budget Detail FY 2023-30'!S600</f>
        <v>0</v>
      </c>
      <c r="J311" s="57">
        <f>'Budget Detail FY 2023-30'!T600</f>
        <v>0</v>
      </c>
      <c r="K311" s="57">
        <f>'Budget Detail FY 2023-30'!U600</f>
        <v>0</v>
      </c>
    </row>
    <row r="312" spans="2:11" ht="7.5" customHeight="1">
      <c r="B312" s="83"/>
      <c r="C312" s="57"/>
      <c r="D312" s="57"/>
      <c r="E312" s="57"/>
      <c r="F312" s="57"/>
      <c r="G312" s="57"/>
      <c r="H312" s="57"/>
      <c r="I312" s="57"/>
      <c r="J312" s="57"/>
      <c r="K312" s="57"/>
    </row>
    <row r="313" spans="2:11">
      <c r="B313" s="83" t="s">
        <v>978</v>
      </c>
      <c r="C313" s="57">
        <v>1253</v>
      </c>
      <c r="D313" s="57">
        <v>1692</v>
      </c>
      <c r="E313" s="57">
        <f>'Budget Detail FY 2023-30'!O602</f>
        <v>1526</v>
      </c>
      <c r="F313" s="57">
        <f>'Budget Detail FY 2023-30'!P602</f>
        <v>1692</v>
      </c>
      <c r="G313" s="57">
        <f>'Budget Detail FY 2023-30'!Q602</f>
        <v>1692</v>
      </c>
      <c r="H313" s="57">
        <f>'Budget Detail FY 2023-30'!R602</f>
        <v>0</v>
      </c>
      <c r="I313" s="57">
        <f>'Budget Detail FY 2023-30'!S602</f>
        <v>0</v>
      </c>
      <c r="J313" s="57">
        <f>'Budget Detail FY 2023-30'!T602</f>
        <v>0</v>
      </c>
      <c r="K313" s="57">
        <f>'Budget Detail FY 2023-30'!U602</f>
        <v>0</v>
      </c>
    </row>
    <row r="314" spans="2:11" ht="7.5" customHeight="1">
      <c r="B314" s="83"/>
      <c r="C314" s="57"/>
      <c r="D314" s="57"/>
      <c r="E314" s="57"/>
      <c r="F314" s="57"/>
      <c r="G314" s="57"/>
      <c r="H314" s="57"/>
      <c r="I314" s="57"/>
      <c r="J314" s="57"/>
      <c r="K314" s="57"/>
    </row>
    <row r="315" spans="2:11">
      <c r="B315" s="83" t="s">
        <v>717</v>
      </c>
      <c r="C315" s="57">
        <v>797759</v>
      </c>
      <c r="D315" s="57">
        <v>1116986</v>
      </c>
      <c r="E315" s="57">
        <f>'Budget Detail FY 2023-30'!O604</f>
        <v>0</v>
      </c>
      <c r="F315" s="57">
        <f>'Budget Detail FY 2023-30'!P604</f>
        <v>279325</v>
      </c>
      <c r="G315" s="57">
        <f>'Budget Detail FY 2023-30'!Q604</f>
        <v>0</v>
      </c>
      <c r="H315" s="57">
        <f>'Budget Detail FY 2023-30'!R604</f>
        <v>0</v>
      </c>
      <c r="I315" s="57">
        <f>'Budget Detail FY 2023-30'!S604</f>
        <v>0</v>
      </c>
      <c r="J315" s="57">
        <f>'Budget Detail FY 2023-30'!T604</f>
        <v>0</v>
      </c>
      <c r="K315" s="57">
        <f>'Budget Detail FY 2023-30'!U604</f>
        <v>0</v>
      </c>
    </row>
    <row r="316" spans="2:11" ht="7.5" customHeight="1">
      <c r="B316" s="83"/>
      <c r="C316" s="57"/>
      <c r="D316" s="57"/>
      <c r="E316" s="57"/>
      <c r="F316" s="57"/>
      <c r="G316" s="57"/>
      <c r="H316" s="57"/>
      <c r="I316" s="57"/>
      <c r="J316" s="57"/>
      <c r="K316" s="57"/>
    </row>
    <row r="317" spans="2:11">
      <c r="B317" s="83" t="s">
        <v>825</v>
      </c>
      <c r="C317" s="57">
        <v>520650</v>
      </c>
      <c r="D317" s="57">
        <v>309841</v>
      </c>
      <c r="E317" s="57">
        <f>'Budget Detail FY 2023-30'!O606</f>
        <v>116749</v>
      </c>
      <c r="F317" s="57">
        <f>'Budget Detail FY 2023-30'!P606</f>
        <v>292211</v>
      </c>
      <c r="G317" s="57">
        <f>'Budget Detail FY 2023-30'!Q606</f>
        <v>0</v>
      </c>
      <c r="H317" s="57">
        <f>'Budget Detail FY 2023-30'!R606</f>
        <v>0</v>
      </c>
      <c r="I317" s="57">
        <f>'Budget Detail FY 2023-30'!S606</f>
        <v>0</v>
      </c>
      <c r="J317" s="57">
        <f>'Budget Detail FY 2023-30'!T606</f>
        <v>0</v>
      </c>
      <c r="K317" s="57">
        <f>'Budget Detail FY 2023-30'!U606</f>
        <v>0</v>
      </c>
    </row>
    <row r="318" spans="2:11" ht="7.5" customHeight="1">
      <c r="B318" s="83"/>
      <c r="C318" s="57"/>
      <c r="D318" s="57"/>
      <c r="E318" s="57"/>
      <c r="F318" s="57"/>
      <c r="G318" s="57"/>
      <c r="H318" s="57"/>
      <c r="I318" s="57"/>
      <c r="J318" s="57"/>
      <c r="K318" s="57"/>
    </row>
    <row r="319" spans="2:11" ht="15.75" customHeight="1" thickBot="1">
      <c r="B319" s="77" t="s">
        <v>575</v>
      </c>
      <c r="C319" s="303">
        <f t="shared" ref="C319:K319" si="37">C309+C311+C313+C315+C317</f>
        <v>1432503</v>
      </c>
      <c r="D319" s="303">
        <f t="shared" si="37"/>
        <v>1581655</v>
      </c>
      <c r="E319" s="303">
        <f t="shared" si="37"/>
        <v>193275</v>
      </c>
      <c r="F319" s="303">
        <f t="shared" si="37"/>
        <v>645728</v>
      </c>
      <c r="G319" s="303">
        <f t="shared" si="37"/>
        <v>1692</v>
      </c>
      <c r="H319" s="303">
        <f t="shared" si="37"/>
        <v>0</v>
      </c>
      <c r="I319" s="303">
        <f t="shared" si="37"/>
        <v>0</v>
      </c>
      <c r="J319" s="303">
        <f t="shared" si="37"/>
        <v>0</v>
      </c>
      <c r="K319" s="303">
        <f t="shared" si="37"/>
        <v>0</v>
      </c>
    </row>
    <row r="320" spans="2:11" ht="7.5" customHeight="1" thickTop="1">
      <c r="B320" s="4"/>
      <c r="C320" s="2"/>
      <c r="D320" s="2"/>
      <c r="E320" s="2"/>
      <c r="F320" s="2"/>
      <c r="G320" s="2"/>
      <c r="H320" s="2"/>
      <c r="I320" s="2"/>
      <c r="J320" s="2"/>
      <c r="K320" s="2"/>
    </row>
    <row r="321" spans="2:11">
      <c r="B321" s="4"/>
      <c r="C321" s="2"/>
      <c r="D321" s="2"/>
      <c r="E321" s="2"/>
      <c r="F321" s="2"/>
      <c r="G321" s="2"/>
      <c r="H321" s="2"/>
      <c r="I321" s="2"/>
      <c r="J321" s="2"/>
      <c r="K321" s="2"/>
    </row>
    <row r="322" spans="2:11">
      <c r="B322" s="1"/>
      <c r="C322" s="2"/>
      <c r="D322" s="2"/>
      <c r="E322" s="2"/>
      <c r="F322" s="2"/>
      <c r="G322" s="2"/>
      <c r="H322" s="2"/>
      <c r="I322" s="2"/>
      <c r="J322" s="2"/>
      <c r="K322" s="2"/>
    </row>
    <row r="323" spans="2:11">
      <c r="B323" s="1"/>
      <c r="C323" s="2"/>
      <c r="D323" s="2"/>
      <c r="E323" s="2"/>
      <c r="F323" s="2"/>
      <c r="G323" s="2"/>
      <c r="H323" s="2"/>
      <c r="I323" s="2"/>
      <c r="J323" s="2"/>
      <c r="K323" s="2"/>
    </row>
    <row r="324" spans="2:11">
      <c r="B324" s="1"/>
      <c r="C324" s="2"/>
      <c r="D324" s="2"/>
      <c r="E324" s="2"/>
      <c r="F324" s="2"/>
      <c r="G324" s="2"/>
      <c r="H324" s="2"/>
      <c r="I324" s="2"/>
      <c r="J324" s="2"/>
      <c r="K324" s="2"/>
    </row>
    <row r="325" spans="2:11">
      <c r="B325" s="1"/>
      <c r="C325" s="2"/>
      <c r="D325" s="2"/>
      <c r="E325" s="2"/>
      <c r="F325" s="2"/>
      <c r="G325" s="2"/>
      <c r="H325" s="2"/>
      <c r="I325" s="2"/>
      <c r="J325" s="2"/>
      <c r="K325" s="2"/>
    </row>
    <row r="326" spans="2:11">
      <c r="B326" s="1"/>
      <c r="C326" s="2"/>
      <c r="D326" s="2"/>
      <c r="E326" s="2"/>
      <c r="F326" s="2"/>
      <c r="G326" s="2"/>
      <c r="H326" s="2"/>
      <c r="I326" s="2"/>
      <c r="J326" s="2"/>
      <c r="K326" s="2"/>
    </row>
    <row r="327" spans="2:11">
      <c r="B327" s="1"/>
      <c r="C327" s="2"/>
      <c r="D327" s="2"/>
      <c r="E327" s="2"/>
      <c r="F327" s="2"/>
      <c r="G327" s="2"/>
      <c r="H327" s="2"/>
      <c r="I327" s="2"/>
      <c r="J327" s="2"/>
      <c r="K327" s="2"/>
    </row>
    <row r="328" spans="2:11">
      <c r="B328" s="1"/>
      <c r="C328" s="2"/>
      <c r="D328" s="2"/>
      <c r="E328" s="2"/>
      <c r="F328" s="2"/>
      <c r="G328" s="2"/>
      <c r="H328" s="2"/>
      <c r="I328" s="2"/>
      <c r="J328" s="2"/>
      <c r="K328" s="2"/>
    </row>
    <row r="329" spans="2:11">
      <c r="B329" s="1"/>
      <c r="C329" s="2"/>
      <c r="D329" s="2"/>
      <c r="E329" s="2"/>
      <c r="F329" s="2"/>
      <c r="G329" s="2"/>
      <c r="H329" s="2"/>
      <c r="I329" s="2"/>
      <c r="J329" s="2"/>
      <c r="K329" s="2"/>
    </row>
    <row r="330" spans="2:11">
      <c r="B330" s="1"/>
      <c r="C330" s="2"/>
      <c r="D330" s="2"/>
      <c r="E330" s="2"/>
      <c r="F330" s="2"/>
      <c r="G330" s="2"/>
      <c r="H330" s="2"/>
      <c r="I330" s="2"/>
      <c r="J330" s="2"/>
      <c r="K330" s="2"/>
    </row>
    <row r="331" spans="2:11">
      <c r="B331" s="1"/>
      <c r="C331" s="2"/>
      <c r="D331" s="2"/>
      <c r="E331" s="2"/>
      <c r="F331" s="2"/>
      <c r="G331" s="2"/>
      <c r="H331" s="2"/>
      <c r="I331" s="2"/>
      <c r="J331" s="2"/>
      <c r="K331" s="2"/>
    </row>
    <row r="333" spans="2:11" ht="18.75">
      <c r="B333" s="492" t="s">
        <v>582</v>
      </c>
      <c r="C333" s="492"/>
      <c r="D333" s="492"/>
      <c r="E333" s="492"/>
      <c r="F333" s="492"/>
      <c r="G333" s="492"/>
      <c r="H333" s="492"/>
      <c r="I333" s="492"/>
      <c r="J333" s="492"/>
      <c r="K333" s="492"/>
    </row>
    <row r="334" spans="2:11">
      <c r="B334" s="43"/>
      <c r="C334" s="2"/>
      <c r="D334" s="2"/>
      <c r="E334" s="2"/>
      <c r="F334" s="2"/>
      <c r="G334" s="2"/>
      <c r="H334" s="2"/>
      <c r="I334" s="2"/>
      <c r="J334" s="2"/>
      <c r="K334" s="2"/>
    </row>
    <row r="335" spans="2:11" ht="12.75" customHeight="1">
      <c r="B335" s="493" t="s">
        <v>1334</v>
      </c>
      <c r="C335" s="493"/>
      <c r="D335" s="493"/>
      <c r="E335" s="493"/>
      <c r="F335" s="493"/>
      <c r="G335" s="493"/>
      <c r="H335" s="493"/>
      <c r="I335" s="493"/>
      <c r="J335" s="493"/>
      <c r="K335" s="493"/>
    </row>
    <row r="336" spans="2:11" ht="20.25" customHeight="1">
      <c r="B336" s="493"/>
      <c r="C336" s="493"/>
      <c r="D336" s="493"/>
      <c r="E336" s="493"/>
      <c r="F336" s="493"/>
      <c r="G336" s="493"/>
      <c r="H336" s="493"/>
      <c r="I336" s="493"/>
      <c r="J336" s="493"/>
      <c r="K336" s="493"/>
    </row>
    <row r="337" spans="2:11">
      <c r="B337" s="19"/>
      <c r="C337" s="16"/>
      <c r="D337" s="16"/>
      <c r="E337" s="16"/>
      <c r="F337" s="16"/>
      <c r="G337" s="16"/>
      <c r="H337" s="16"/>
      <c r="I337" s="16"/>
      <c r="J337" s="16"/>
      <c r="K337" s="16"/>
    </row>
    <row r="338" spans="2:11">
      <c r="B338" s="4"/>
      <c r="C338" s="43"/>
      <c r="D338" s="1"/>
      <c r="E338" s="43" t="s">
        <v>777</v>
      </c>
      <c r="F338" s="1"/>
      <c r="G338" s="43" t="s">
        <v>778</v>
      </c>
      <c r="H338" s="1"/>
      <c r="I338" s="1"/>
      <c r="J338" s="1"/>
      <c r="K338" s="1"/>
    </row>
    <row r="339" spans="2:11">
      <c r="B339" s="43"/>
      <c r="C339" s="43" t="s">
        <v>775</v>
      </c>
      <c r="D339" s="43" t="s">
        <v>776</v>
      </c>
      <c r="E339" s="43" t="s">
        <v>556</v>
      </c>
      <c r="F339" s="43" t="s">
        <v>777</v>
      </c>
      <c r="G339" s="43" t="s">
        <v>556</v>
      </c>
      <c r="H339" s="43" t="s">
        <v>779</v>
      </c>
      <c r="I339" s="43" t="s">
        <v>780</v>
      </c>
      <c r="J339" s="43" t="s">
        <v>781</v>
      </c>
      <c r="K339" s="43" t="s">
        <v>782</v>
      </c>
    </row>
    <row r="340" spans="2:11" ht="15.75" thickBot="1">
      <c r="B340" s="44"/>
      <c r="C340" s="45" t="s">
        <v>1</v>
      </c>
      <c r="D340" s="45" t="s">
        <v>1</v>
      </c>
      <c r="E340" s="45" t="s">
        <v>526</v>
      </c>
      <c r="F340" s="45" t="s">
        <v>19</v>
      </c>
      <c r="G340" s="45" t="s">
        <v>526</v>
      </c>
      <c r="H340" s="45" t="s">
        <v>19</v>
      </c>
      <c r="I340" s="45" t="s">
        <v>19</v>
      </c>
      <c r="J340" s="45" t="s">
        <v>19</v>
      </c>
      <c r="K340" s="45" t="s">
        <v>19</v>
      </c>
    </row>
    <row r="341" spans="2:11">
      <c r="B341" s="1"/>
      <c r="C341" s="52"/>
      <c r="D341" s="2"/>
      <c r="E341" s="2"/>
      <c r="F341" s="2"/>
      <c r="G341" s="2"/>
      <c r="H341" s="2"/>
      <c r="I341" s="2"/>
      <c r="J341" s="2"/>
      <c r="K341" s="2"/>
    </row>
    <row r="342" spans="2:11">
      <c r="B342" s="79" t="s">
        <v>657</v>
      </c>
      <c r="C342" s="2"/>
      <c r="D342" s="2"/>
      <c r="E342" s="2"/>
      <c r="F342" s="2"/>
      <c r="G342" s="2"/>
      <c r="H342" s="2"/>
      <c r="I342" s="2"/>
      <c r="J342" s="2"/>
      <c r="K342" s="2"/>
    </row>
    <row r="343" spans="2:11" ht="20.100000000000001" customHeight="1">
      <c r="B343" s="124" t="s">
        <v>559</v>
      </c>
      <c r="C343" s="49">
        <f>'Budget Detail FY 2023-30'!M613</f>
        <v>8425</v>
      </c>
      <c r="D343" s="49">
        <f>'Budget Detail FY 2023-30'!N613</f>
        <v>0</v>
      </c>
      <c r="E343" s="49">
        <f>'Budget Detail FY 2023-30'!O613</f>
        <v>0</v>
      </c>
      <c r="F343" s="49">
        <f>'Budget Detail FY 2023-30'!P613</f>
        <v>0</v>
      </c>
      <c r="G343" s="49">
        <f>'Budget Detail FY 2023-30'!Q613</f>
        <v>0</v>
      </c>
      <c r="H343" s="49">
        <f>'Budget Detail FY 2023-30'!R613</f>
        <v>0</v>
      </c>
      <c r="I343" s="49">
        <f>'Budget Detail FY 2023-30'!S613</f>
        <v>0</v>
      </c>
      <c r="J343" s="49">
        <f>'Budget Detail FY 2023-30'!T613</f>
        <v>0</v>
      </c>
      <c r="K343" s="49">
        <f>'Budget Detail FY 2023-30'!U613</f>
        <v>0</v>
      </c>
    </row>
    <row r="344" spans="2:11" ht="20.100000000000001" customHeight="1">
      <c r="B344" s="366" t="s">
        <v>1094</v>
      </c>
      <c r="C344" s="363">
        <f t="shared" ref="C344:K344" si="38">SUM(C343)</f>
        <v>8425</v>
      </c>
      <c r="D344" s="363">
        <f t="shared" si="38"/>
        <v>0</v>
      </c>
      <c r="E344" s="363">
        <f t="shared" si="38"/>
        <v>0</v>
      </c>
      <c r="F344" s="363">
        <f t="shared" si="38"/>
        <v>0</v>
      </c>
      <c r="G344" s="363">
        <f t="shared" si="38"/>
        <v>0</v>
      </c>
      <c r="H344" s="363">
        <f t="shared" si="38"/>
        <v>0</v>
      </c>
      <c r="I344" s="363">
        <f t="shared" si="38"/>
        <v>0</v>
      </c>
      <c r="J344" s="363">
        <f t="shared" si="38"/>
        <v>0</v>
      </c>
      <c r="K344" s="363">
        <f t="shared" si="38"/>
        <v>0</v>
      </c>
    </row>
    <row r="345" spans="2:11" ht="6.95" customHeight="1">
      <c r="B345" s="124"/>
      <c r="C345" s="49"/>
      <c r="D345" s="49"/>
      <c r="E345" s="49"/>
      <c r="F345" s="49"/>
      <c r="G345" s="49"/>
      <c r="H345" s="49"/>
      <c r="I345" s="49"/>
      <c r="J345" s="49"/>
      <c r="K345" s="49"/>
    </row>
    <row r="346" spans="2:11" ht="20.100000000000001" customHeight="1">
      <c r="B346" s="125" t="s">
        <v>565</v>
      </c>
      <c r="C346" s="2">
        <f>SUM('Budget Detail FY 2023-30'!M617:M617)</f>
        <v>321373</v>
      </c>
      <c r="D346" s="2">
        <f>SUM('Budget Detail FY 2023-30'!N617:N617)</f>
        <v>0</v>
      </c>
      <c r="E346" s="2">
        <f>SUM('Budget Detail FY 2023-30'!O617:O617)</f>
        <v>0</v>
      </c>
      <c r="F346" s="2">
        <f>SUM('Budget Detail FY 2023-30'!P617:P617)</f>
        <v>0</v>
      </c>
      <c r="G346" s="2">
        <f>SUM('Budget Detail FY 2023-30'!Q617:Q617)</f>
        <v>0</v>
      </c>
      <c r="H346" s="2">
        <f>SUM('Budget Detail FY 2023-30'!R617:R617)</f>
        <v>0</v>
      </c>
      <c r="I346" s="2">
        <f>SUM('Budget Detail FY 2023-30'!S617:S617)</f>
        <v>0</v>
      </c>
      <c r="J346" s="2">
        <f>SUM('Budget Detail FY 2023-30'!T617:T617)</f>
        <v>0</v>
      </c>
      <c r="K346" s="2">
        <f>SUM('Budget Detail FY 2023-30'!U617:U617)</f>
        <v>0</v>
      </c>
    </row>
    <row r="347" spans="2:11" ht="20.100000000000001" customHeight="1" thickBot="1">
      <c r="B347" s="78" t="s">
        <v>566</v>
      </c>
      <c r="C347" s="305">
        <f t="shared" ref="C347:K347" si="39">C346+C344</f>
        <v>329798</v>
      </c>
      <c r="D347" s="305">
        <f t="shared" si="39"/>
        <v>0</v>
      </c>
      <c r="E347" s="305">
        <f t="shared" si="39"/>
        <v>0</v>
      </c>
      <c r="F347" s="305">
        <f t="shared" si="39"/>
        <v>0</v>
      </c>
      <c r="G347" s="305">
        <f t="shared" si="39"/>
        <v>0</v>
      </c>
      <c r="H347" s="305">
        <f t="shared" si="39"/>
        <v>0</v>
      </c>
      <c r="I347" s="305">
        <f t="shared" si="39"/>
        <v>0</v>
      </c>
      <c r="J347" s="305">
        <f t="shared" si="39"/>
        <v>0</v>
      </c>
      <c r="K347" s="305">
        <f t="shared" si="39"/>
        <v>0</v>
      </c>
    </row>
    <row r="348" spans="2:11">
      <c r="B348" s="1"/>
      <c r="C348" s="2"/>
      <c r="D348" s="2"/>
      <c r="E348" s="2"/>
      <c r="F348" s="2"/>
      <c r="G348" s="2"/>
      <c r="H348" s="2"/>
      <c r="I348" s="2"/>
      <c r="J348" s="2"/>
      <c r="K348" s="2"/>
    </row>
    <row r="349" spans="2:11">
      <c r="B349" s="79" t="s">
        <v>401</v>
      </c>
      <c r="C349" s="2"/>
      <c r="D349" s="2"/>
      <c r="E349" s="2"/>
      <c r="F349" s="2"/>
      <c r="G349" s="2"/>
      <c r="H349" s="2"/>
      <c r="I349" s="2"/>
      <c r="J349" s="2"/>
      <c r="K349" s="2"/>
    </row>
    <row r="350" spans="2:11" ht="20.100000000000001" customHeight="1">
      <c r="B350" s="125" t="s">
        <v>569</v>
      </c>
      <c r="C350" s="49">
        <f>'Budget Detail FY 2023-30'!M624</f>
        <v>198</v>
      </c>
      <c r="D350" s="49">
        <f>'Budget Detail FY 2023-30'!N624</f>
        <v>0</v>
      </c>
      <c r="E350" s="49">
        <f>'Budget Detail FY 2023-30'!O624</f>
        <v>0</v>
      </c>
      <c r="F350" s="49">
        <f>'Budget Detail FY 2023-30'!P624</f>
        <v>0</v>
      </c>
      <c r="G350" s="49">
        <f>'Budget Detail FY 2023-30'!Q624</f>
        <v>0</v>
      </c>
      <c r="H350" s="49">
        <f>'Budget Detail FY 2023-30'!R624</f>
        <v>0</v>
      </c>
      <c r="I350" s="49">
        <f>'Budget Detail FY 2023-30'!S624</f>
        <v>0</v>
      </c>
      <c r="J350" s="49">
        <f>'Budget Detail FY 2023-30'!T624</f>
        <v>0</v>
      </c>
      <c r="K350" s="49">
        <f>'Budget Detail FY 2023-30'!U624</f>
        <v>0</v>
      </c>
    </row>
    <row r="351" spans="2:11" ht="20.100000000000001" customHeight="1">
      <c r="B351" s="125" t="s">
        <v>519</v>
      </c>
      <c r="C351" s="2">
        <f>SUM('Budget Detail FY 2023-30'!M626:M627)</f>
        <v>329600</v>
      </c>
      <c r="D351" s="2">
        <f>SUM('Budget Detail FY 2023-30'!N626:N627)</f>
        <v>0</v>
      </c>
      <c r="E351" s="2">
        <f>SUM('Budget Detail FY 2023-30'!O626:O627)</f>
        <v>0</v>
      </c>
      <c r="F351" s="2">
        <f>SUM('Budget Detail FY 2023-30'!P626:P627)</f>
        <v>0</v>
      </c>
      <c r="G351" s="2">
        <f>SUM('Budget Detail FY 2023-30'!Q626:Q627)</f>
        <v>0</v>
      </c>
      <c r="H351" s="2">
        <f>SUM('Budget Detail FY 2023-30'!R626:R627)</f>
        <v>0</v>
      </c>
      <c r="I351" s="2">
        <f>SUM('Budget Detail FY 2023-30'!S626:S627)</f>
        <v>0</v>
      </c>
      <c r="J351" s="2">
        <f>SUM('Budget Detail FY 2023-30'!T626:T627)</f>
        <v>0</v>
      </c>
      <c r="K351" s="2">
        <f>SUM('Budget Detail FY 2023-30'!U626:U627)</f>
        <v>0</v>
      </c>
    </row>
    <row r="352" spans="2:11" ht="20.100000000000001" customHeight="1" thickBot="1">
      <c r="B352" s="78" t="s">
        <v>573</v>
      </c>
      <c r="C352" s="305">
        <f t="shared" ref="C352:K352" si="40">SUM(C350:C351)</f>
        <v>329798</v>
      </c>
      <c r="D352" s="305">
        <f t="shared" si="40"/>
        <v>0</v>
      </c>
      <c r="E352" s="305">
        <f t="shared" si="40"/>
        <v>0</v>
      </c>
      <c r="F352" s="305">
        <f t="shared" si="40"/>
        <v>0</v>
      </c>
      <c r="G352" s="305">
        <f t="shared" si="40"/>
        <v>0</v>
      </c>
      <c r="H352" s="305">
        <f t="shared" si="40"/>
        <v>0</v>
      </c>
      <c r="I352" s="305">
        <f t="shared" si="40"/>
        <v>0</v>
      </c>
      <c r="J352" s="305">
        <f t="shared" si="40"/>
        <v>0</v>
      </c>
      <c r="K352" s="305">
        <f t="shared" si="40"/>
        <v>0</v>
      </c>
    </row>
    <row r="353" spans="2:11">
      <c r="B353" s="79"/>
      <c r="C353" s="2"/>
      <c r="D353" s="2"/>
      <c r="E353" s="2"/>
      <c r="F353" s="2"/>
      <c r="G353" s="2"/>
      <c r="H353" s="2"/>
      <c r="I353" s="2"/>
      <c r="J353" s="2"/>
      <c r="K353" s="2"/>
    </row>
    <row r="354" spans="2:11" ht="20.100000000000001" customHeight="1">
      <c r="B354" s="124" t="s">
        <v>574</v>
      </c>
      <c r="C354" s="49">
        <f t="shared" ref="C354:K354" si="41">+C347-C352</f>
        <v>0</v>
      </c>
      <c r="D354" s="49">
        <f t="shared" si="41"/>
        <v>0</v>
      </c>
      <c r="E354" s="49">
        <f t="shared" si="41"/>
        <v>0</v>
      </c>
      <c r="F354" s="49">
        <f t="shared" si="41"/>
        <v>0</v>
      </c>
      <c r="G354" s="49">
        <f t="shared" si="41"/>
        <v>0</v>
      </c>
      <c r="H354" s="49">
        <f t="shared" si="41"/>
        <v>0</v>
      </c>
      <c r="I354" s="49">
        <f t="shared" si="41"/>
        <v>0</v>
      </c>
      <c r="J354" s="49">
        <f t="shared" si="41"/>
        <v>0</v>
      </c>
      <c r="K354" s="49">
        <f t="shared" si="41"/>
        <v>0</v>
      </c>
    </row>
    <row r="355" spans="2:11">
      <c r="B355" s="80"/>
      <c r="C355" s="2"/>
      <c r="D355" s="2"/>
      <c r="E355" s="2"/>
      <c r="F355" s="2"/>
      <c r="G355" s="2"/>
      <c r="H355" s="2"/>
      <c r="I355" s="2"/>
      <c r="J355" s="2"/>
      <c r="K355" s="2"/>
    </row>
    <row r="356" spans="2:11" ht="20.100000000000001" customHeight="1" thickBot="1">
      <c r="B356" s="77" t="s">
        <v>575</v>
      </c>
      <c r="C356" s="303">
        <v>0</v>
      </c>
      <c r="D356" s="303">
        <v>0</v>
      </c>
      <c r="E356" s="303">
        <v>0</v>
      </c>
      <c r="F356" s="303">
        <f>D356+F354</f>
        <v>0</v>
      </c>
      <c r="G356" s="303">
        <f>F356+G354</f>
        <v>0</v>
      </c>
      <c r="H356" s="303">
        <f>G356+H354</f>
        <v>0</v>
      </c>
      <c r="I356" s="303">
        <f>H356+I354</f>
        <v>0</v>
      </c>
      <c r="J356" s="303">
        <f>I356+J354</f>
        <v>0</v>
      </c>
      <c r="K356" s="303">
        <f>J356+K354</f>
        <v>0</v>
      </c>
    </row>
    <row r="357" spans="2:11" ht="15.75" thickTop="1">
      <c r="B357" s="4"/>
      <c r="C357" s="2"/>
      <c r="D357" s="2"/>
      <c r="E357" s="2"/>
      <c r="F357" s="2"/>
      <c r="G357" s="2"/>
      <c r="H357" s="2"/>
      <c r="I357" s="2"/>
      <c r="J357" s="2"/>
      <c r="K357" s="2"/>
    </row>
    <row r="358" spans="2:11">
      <c r="B358" s="4"/>
      <c r="C358" s="2"/>
      <c r="D358" s="2"/>
      <c r="E358" s="2"/>
      <c r="F358" s="2"/>
      <c r="G358" s="2"/>
      <c r="H358" s="2"/>
      <c r="I358" s="2"/>
      <c r="J358" s="2"/>
      <c r="K358" s="2"/>
    </row>
    <row r="359" spans="2:11">
      <c r="B359" s="1"/>
      <c r="C359" s="2"/>
      <c r="D359" s="2"/>
      <c r="E359" s="2"/>
      <c r="F359" s="2"/>
      <c r="G359" s="2"/>
      <c r="H359" s="2"/>
      <c r="I359" s="2"/>
      <c r="J359" s="2"/>
      <c r="K359" s="2"/>
    </row>
    <row r="360" spans="2:11">
      <c r="B360" s="1"/>
      <c r="C360" s="2"/>
      <c r="D360" s="2"/>
      <c r="E360" s="2"/>
      <c r="F360" s="2"/>
      <c r="G360" s="2"/>
      <c r="H360" s="2"/>
      <c r="I360" s="2"/>
      <c r="J360" s="2"/>
      <c r="K360" s="2"/>
    </row>
    <row r="361" spans="2:11">
      <c r="B361" s="1"/>
      <c r="C361" s="2"/>
      <c r="D361" s="2"/>
      <c r="E361" s="2"/>
      <c r="F361" s="2"/>
      <c r="G361" s="2"/>
      <c r="H361" s="2"/>
      <c r="I361" s="2"/>
      <c r="J361" s="2"/>
      <c r="K361" s="2"/>
    </row>
    <row r="362" spans="2:11">
      <c r="B362" s="1"/>
      <c r="C362" s="2"/>
      <c r="D362" s="2"/>
      <c r="E362" s="2"/>
      <c r="F362" s="2"/>
      <c r="G362" s="2"/>
      <c r="H362" s="2"/>
      <c r="I362" s="2"/>
      <c r="J362" s="2"/>
      <c r="K362" s="2"/>
    </row>
    <row r="363" spans="2:11">
      <c r="B363" s="1"/>
      <c r="C363" s="2"/>
      <c r="D363" s="2"/>
      <c r="E363" s="2"/>
      <c r="F363" s="2"/>
      <c r="G363" s="2"/>
      <c r="H363" s="2"/>
      <c r="I363" s="2"/>
      <c r="J363" s="2"/>
      <c r="K363" s="2"/>
    </row>
    <row r="364" spans="2:11">
      <c r="B364" s="1"/>
      <c r="C364" s="2"/>
      <c r="D364" s="2"/>
      <c r="E364" s="2"/>
      <c r="F364" s="2"/>
      <c r="G364" s="2"/>
      <c r="H364" s="2"/>
      <c r="I364" s="2"/>
      <c r="J364" s="2"/>
      <c r="K364" s="2"/>
    </row>
    <row r="365" spans="2:11">
      <c r="B365" s="1"/>
      <c r="C365" s="2"/>
      <c r="D365" s="2"/>
      <c r="E365" s="2"/>
      <c r="F365" s="2"/>
      <c r="G365" s="2"/>
      <c r="H365" s="2"/>
      <c r="I365" s="2"/>
      <c r="J365" s="2"/>
      <c r="K365" s="2"/>
    </row>
    <row r="366" spans="2:11">
      <c r="B366" s="1"/>
      <c r="C366" s="2"/>
      <c r="D366" s="2"/>
      <c r="E366" s="2"/>
      <c r="F366" s="2"/>
      <c r="G366" s="2"/>
      <c r="H366" s="2"/>
      <c r="I366" s="2"/>
      <c r="J366" s="2"/>
      <c r="K366" s="2"/>
    </row>
    <row r="367" spans="2:11">
      <c r="B367" s="1"/>
      <c r="C367" s="2"/>
      <c r="D367" s="2"/>
      <c r="E367" s="2"/>
      <c r="F367" s="2"/>
      <c r="G367" s="2"/>
      <c r="H367" s="2"/>
      <c r="I367" s="2"/>
      <c r="J367" s="2"/>
      <c r="K367" s="2"/>
    </row>
    <row r="368" spans="2:11">
      <c r="B368" s="1"/>
      <c r="C368" s="2"/>
      <c r="D368" s="2"/>
      <c r="E368" s="2"/>
      <c r="F368" s="2"/>
      <c r="G368" s="2"/>
      <c r="H368" s="2"/>
      <c r="I368" s="2"/>
      <c r="J368" s="2"/>
      <c r="K368" s="2"/>
    </row>
    <row r="370" spans="2:11" ht="18.75">
      <c r="B370" s="492" t="s">
        <v>583</v>
      </c>
      <c r="C370" s="492"/>
      <c r="D370" s="492"/>
      <c r="E370" s="492"/>
      <c r="F370" s="492"/>
      <c r="G370" s="492"/>
      <c r="H370" s="492"/>
      <c r="I370" s="492"/>
      <c r="J370" s="492"/>
      <c r="K370" s="492"/>
    </row>
    <row r="371" spans="2:11">
      <c r="B371" s="43"/>
      <c r="C371" s="2"/>
      <c r="D371" s="2"/>
      <c r="E371" s="2"/>
      <c r="F371" s="2"/>
      <c r="G371" s="2"/>
      <c r="H371" s="2"/>
      <c r="I371" s="2"/>
      <c r="J371" s="2"/>
      <c r="K371" s="2"/>
    </row>
    <row r="372" spans="2:11" ht="12.75" customHeight="1">
      <c r="B372" s="493" t="s">
        <v>584</v>
      </c>
      <c r="C372" s="493"/>
      <c r="D372" s="493"/>
      <c r="E372" s="493"/>
      <c r="F372" s="493"/>
      <c r="G372" s="493"/>
      <c r="H372" s="493"/>
      <c r="I372" s="493"/>
      <c r="J372" s="493"/>
      <c r="K372" s="493"/>
    </row>
    <row r="373" spans="2:11" ht="18" customHeight="1">
      <c r="B373" s="493"/>
      <c r="C373" s="493"/>
      <c r="D373" s="493"/>
      <c r="E373" s="493"/>
      <c r="F373" s="493"/>
      <c r="G373" s="493"/>
      <c r="H373" s="493"/>
      <c r="I373" s="493"/>
      <c r="J373" s="493"/>
      <c r="K373" s="493"/>
    </row>
    <row r="374" spans="2:11" ht="7.5" customHeight="1">
      <c r="B374" s="19"/>
      <c r="C374" s="16"/>
      <c r="D374" s="16"/>
      <c r="E374" s="16"/>
      <c r="F374" s="2"/>
      <c r="G374" s="2"/>
      <c r="H374" s="2"/>
      <c r="I374" s="2"/>
      <c r="J374" s="2"/>
      <c r="K374" s="2"/>
    </row>
    <row r="375" spans="2:11">
      <c r="B375" s="4"/>
      <c r="C375" s="43"/>
      <c r="D375" s="1"/>
      <c r="E375" s="43" t="s">
        <v>777</v>
      </c>
      <c r="F375" s="1"/>
      <c r="G375" s="43" t="s">
        <v>778</v>
      </c>
      <c r="H375" s="1"/>
      <c r="I375" s="1"/>
      <c r="J375" s="1"/>
      <c r="K375" s="1"/>
    </row>
    <row r="376" spans="2:11">
      <c r="B376" s="43"/>
      <c r="C376" s="43" t="s">
        <v>775</v>
      </c>
      <c r="D376" s="43" t="s">
        <v>776</v>
      </c>
      <c r="E376" s="43" t="s">
        <v>556</v>
      </c>
      <c r="F376" s="43" t="s">
        <v>777</v>
      </c>
      <c r="G376" s="43" t="s">
        <v>556</v>
      </c>
      <c r="H376" s="43" t="s">
        <v>779</v>
      </c>
      <c r="I376" s="43" t="s">
        <v>780</v>
      </c>
      <c r="J376" s="43" t="s">
        <v>781</v>
      </c>
      <c r="K376" s="43" t="s">
        <v>782</v>
      </c>
    </row>
    <row r="377" spans="2:11" ht="15.75" thickBot="1">
      <c r="B377" s="44"/>
      <c r="C377" s="45" t="s">
        <v>1</v>
      </c>
      <c r="D377" s="45" t="s">
        <v>1</v>
      </c>
      <c r="E377" s="45" t="s">
        <v>526</v>
      </c>
      <c r="F377" s="45" t="s">
        <v>19</v>
      </c>
      <c r="G377" s="45" t="s">
        <v>526</v>
      </c>
      <c r="H377" s="45" t="s">
        <v>19</v>
      </c>
      <c r="I377" s="45" t="s">
        <v>19</v>
      </c>
      <c r="J377" s="45" t="s">
        <v>19</v>
      </c>
      <c r="K377" s="45" t="s">
        <v>19</v>
      </c>
    </row>
    <row r="378" spans="2:11">
      <c r="B378" s="1"/>
      <c r="C378" s="52"/>
      <c r="D378" s="2"/>
      <c r="E378" s="2"/>
      <c r="F378" s="2"/>
      <c r="G378" s="2"/>
      <c r="H378" s="2"/>
      <c r="I378" s="2"/>
      <c r="J378" s="2"/>
      <c r="K378" s="2"/>
    </row>
    <row r="379" spans="2:11">
      <c r="B379" s="79" t="s">
        <v>657</v>
      </c>
      <c r="C379" s="2"/>
      <c r="D379" s="2"/>
      <c r="E379" s="2"/>
      <c r="F379" s="2"/>
      <c r="G379" s="2"/>
      <c r="H379" s="2"/>
      <c r="I379" s="2"/>
      <c r="J379" s="2"/>
      <c r="K379" s="2"/>
    </row>
    <row r="380" spans="2:11" ht="20.100000000000001" customHeight="1">
      <c r="B380" s="125" t="s">
        <v>557</v>
      </c>
      <c r="C380" s="49">
        <f>'Budget Detail FY 2023-30'!M637</f>
        <v>0</v>
      </c>
      <c r="D380" s="49">
        <f>'Budget Detail FY 2023-30'!N637</f>
        <v>241229</v>
      </c>
      <c r="E380" s="49">
        <f>'Budget Detail FY 2023-30'!O637</f>
        <v>700000</v>
      </c>
      <c r="F380" s="49">
        <f>'Budget Detail FY 2023-30'!P637</f>
        <v>720000</v>
      </c>
      <c r="G380" s="49">
        <f>'Budget Detail FY 2023-30'!Q637</f>
        <v>734400</v>
      </c>
      <c r="H380" s="49">
        <f>'Budget Detail FY 2023-30'!R637</f>
        <v>749088</v>
      </c>
      <c r="I380" s="49">
        <f>'Budget Detail FY 2023-30'!S637</f>
        <v>764070</v>
      </c>
      <c r="J380" s="49">
        <f>'Budget Detail FY 2023-30'!T637</f>
        <v>779351</v>
      </c>
      <c r="K380" s="49">
        <f>'Budget Detail FY 2023-30'!U637</f>
        <v>794938</v>
      </c>
    </row>
    <row r="381" spans="2:11" ht="20.100000000000001" customHeight="1">
      <c r="B381" s="125" t="s">
        <v>558</v>
      </c>
      <c r="C381" s="2">
        <f>'Budget Detail FY 2023-30'!M638+'Budget Detail FY 2023-30'!M639</f>
        <v>0</v>
      </c>
      <c r="D381" s="2">
        <f>'Budget Detail FY 2023-30'!N638+'Budget Detail FY 2023-30'!N639</f>
        <v>325000</v>
      </c>
      <c r="E381" s="2">
        <f>'Budget Detail FY 2023-30'!O638+'Budget Detail FY 2023-30'!O639</f>
        <v>300000</v>
      </c>
      <c r="F381" s="2">
        <f>'Budget Detail FY 2023-30'!P638+'Budget Detail FY 2023-30'!P639</f>
        <v>0</v>
      </c>
      <c r="G381" s="2">
        <f>'Budget Detail FY 2023-30'!Q638+'Budget Detail FY 2023-30'!Q639</f>
        <v>300000</v>
      </c>
      <c r="H381" s="2">
        <f>'Budget Detail FY 2023-30'!R638+'Budget Detail FY 2023-30'!R639</f>
        <v>300000</v>
      </c>
      <c r="I381" s="2">
        <f>'Budget Detail FY 2023-30'!S638+'Budget Detail FY 2023-30'!S639</f>
        <v>0</v>
      </c>
      <c r="J381" s="2">
        <f>'Budget Detail FY 2023-30'!T638+'Budget Detail FY 2023-30'!T639</f>
        <v>0</v>
      </c>
      <c r="K381" s="2">
        <f>'Budget Detail FY 2023-30'!U638+'Budget Detail FY 2023-30'!U639</f>
        <v>0</v>
      </c>
    </row>
    <row r="382" spans="2:11" ht="20.100000000000001" customHeight="1">
      <c r="B382" s="125" t="s">
        <v>561</v>
      </c>
      <c r="C382" s="2">
        <f>SUM('Budget Detail FY 2023-30'!M640:M645)</f>
        <v>5775185</v>
      </c>
      <c r="D382" s="2">
        <f>SUM('Budget Detail FY 2023-30'!N640:N645)</f>
        <v>6760108</v>
      </c>
      <c r="E382" s="2">
        <f>SUM('Budget Detail FY 2023-30'!O640:O645)</f>
        <v>7058897</v>
      </c>
      <c r="F382" s="2">
        <f>SUM('Budget Detail FY 2023-30'!P640:P645)</f>
        <v>7341650</v>
      </c>
      <c r="G382" s="2">
        <f>SUM('Budget Detail FY 2023-30'!Q640:Q645)</f>
        <v>8715451</v>
      </c>
      <c r="H382" s="2">
        <f>SUM('Budget Detail FY 2023-30'!R640:R645)</f>
        <v>10554662</v>
      </c>
      <c r="I382" s="2">
        <f>SUM('Budget Detail FY 2023-30'!S640:S645)</f>
        <v>12394278</v>
      </c>
      <c r="J382" s="2">
        <f>SUM('Budget Detail FY 2023-30'!T640:T645)</f>
        <v>14598098</v>
      </c>
      <c r="K382" s="2">
        <f>SUM('Budget Detail FY 2023-30'!U640:U645)</f>
        <v>17238886</v>
      </c>
    </row>
    <row r="383" spans="2:11" ht="20.100000000000001" customHeight="1">
      <c r="B383" s="125" t="s">
        <v>562</v>
      </c>
      <c r="C383" s="2">
        <f>'Budget Detail FY 2023-30'!M646+'Budget Detail FY 2023-30'!M647</f>
        <v>51039</v>
      </c>
      <c r="D383" s="2">
        <f>'Budget Detail FY 2023-30'!N646+'Budget Detail FY 2023-30'!N647</f>
        <v>439142</v>
      </c>
      <c r="E383" s="2">
        <f>'Budget Detail FY 2023-30'!O646+'Budget Detail FY 2023-30'!O647</f>
        <v>300000</v>
      </c>
      <c r="F383" s="2">
        <f>'Budget Detail FY 2023-30'!P646+'Budget Detail FY 2023-30'!P647</f>
        <v>413223</v>
      </c>
      <c r="G383" s="2">
        <f>'Budget Detail FY 2023-30'!Q646+'Budget Detail FY 2023-30'!Q647</f>
        <v>300000</v>
      </c>
      <c r="H383" s="2">
        <f>'Budget Detail FY 2023-30'!R646+'Budget Detail FY 2023-30'!R647</f>
        <v>300000</v>
      </c>
      <c r="I383" s="2">
        <f>'Budget Detail FY 2023-30'!S646+'Budget Detail FY 2023-30'!S647</f>
        <v>300000</v>
      </c>
      <c r="J383" s="2">
        <f>'Budget Detail FY 2023-30'!T646+'Budget Detail FY 2023-30'!T647</f>
        <v>300000</v>
      </c>
      <c r="K383" s="2">
        <f>'Budget Detail FY 2023-30'!U646+'Budget Detail FY 2023-30'!U647</f>
        <v>300000</v>
      </c>
    </row>
    <row r="384" spans="2:11" ht="20.100000000000001" customHeight="1">
      <c r="B384" s="125" t="s">
        <v>563</v>
      </c>
      <c r="C384" s="2">
        <f>SUM('Budget Detail FY 2023-30'!M648:M651)</f>
        <v>2021</v>
      </c>
      <c r="D384" s="2">
        <f>SUM('Budget Detail FY 2023-30'!N648:N651)</f>
        <v>290297</v>
      </c>
      <c r="E384" s="2">
        <f>SUM('Budget Detail FY 2023-30'!O648:O651)</f>
        <v>10935000</v>
      </c>
      <c r="F384" s="2">
        <f>SUM('Budget Detail FY 2023-30'!P648:P651)</f>
        <v>4813228</v>
      </c>
      <c r="G384" s="2">
        <f>SUM('Budget Detail FY 2023-30'!Q648:Q651)</f>
        <v>2326100</v>
      </c>
      <c r="H384" s="2">
        <f>SUM('Budget Detail FY 2023-30'!R648:R651)</f>
        <v>0</v>
      </c>
      <c r="I384" s="2">
        <f>SUM('Budget Detail FY 2023-30'!S648:S651)</f>
        <v>0</v>
      </c>
      <c r="J384" s="2">
        <f>SUM('Budget Detail FY 2023-30'!T648:T651)</f>
        <v>0</v>
      </c>
      <c r="K384" s="2">
        <f>SUM('Budget Detail FY 2023-30'!U648:U651)</f>
        <v>13050</v>
      </c>
    </row>
    <row r="385" spans="2:11" ht="20.100000000000001" customHeight="1">
      <c r="B385" s="125" t="s">
        <v>564</v>
      </c>
      <c r="C385" s="2">
        <f>SUM('Budget Detail FY 2023-30'!M652:M653)</f>
        <v>106877</v>
      </c>
      <c r="D385" s="2">
        <f>SUM('Budget Detail FY 2023-30'!N652:N653)</f>
        <v>122537</v>
      </c>
      <c r="E385" s="2">
        <f>SUM('Budget Detail FY 2023-30'!O652:O653)</f>
        <v>112996</v>
      </c>
      <c r="F385" s="2">
        <f>SUM('Budget Detail FY 2023-30'!P652:P653)</f>
        <v>112996</v>
      </c>
      <c r="G385" s="2">
        <f>SUM('Budget Detail FY 2023-30'!Q652:Q653)</f>
        <v>115938</v>
      </c>
      <c r="H385" s="2">
        <f>SUM('Budget Detail FY 2023-30'!R652:R653)</f>
        <v>118962</v>
      </c>
      <c r="I385" s="2">
        <f>SUM('Budget Detail FY 2023-30'!S652:S653)</f>
        <v>122072</v>
      </c>
      <c r="J385" s="2">
        <f>SUM('Budget Detail FY 2023-30'!T652:T653)</f>
        <v>125269</v>
      </c>
      <c r="K385" s="2">
        <f>SUM('Budget Detail FY 2023-30'!U652:U653)</f>
        <v>128556</v>
      </c>
    </row>
    <row r="386" spans="2:11" ht="20.100000000000001" customHeight="1">
      <c r="B386" s="364" t="s">
        <v>1094</v>
      </c>
      <c r="C386" s="363">
        <f t="shared" ref="C386:K386" si="42">SUM(C380:C385)</f>
        <v>5935122</v>
      </c>
      <c r="D386" s="363">
        <f t="shared" si="42"/>
        <v>8178313</v>
      </c>
      <c r="E386" s="363">
        <f t="shared" si="42"/>
        <v>19406893</v>
      </c>
      <c r="F386" s="363">
        <f t="shared" si="42"/>
        <v>13401097</v>
      </c>
      <c r="G386" s="363">
        <f t="shared" si="42"/>
        <v>12491889</v>
      </c>
      <c r="H386" s="363">
        <f t="shared" si="42"/>
        <v>12022712</v>
      </c>
      <c r="I386" s="363">
        <f t="shared" si="42"/>
        <v>13580420</v>
      </c>
      <c r="J386" s="363">
        <f t="shared" si="42"/>
        <v>15802718</v>
      </c>
      <c r="K386" s="363">
        <f t="shared" si="42"/>
        <v>18475430</v>
      </c>
    </row>
    <row r="387" spans="2:11" ht="6.95" customHeight="1">
      <c r="B387" s="125"/>
      <c r="C387" s="2"/>
      <c r="D387" s="2"/>
      <c r="E387" s="2"/>
      <c r="F387" s="2"/>
      <c r="G387" s="2"/>
      <c r="H387" s="2"/>
      <c r="I387" s="2"/>
      <c r="J387" s="2"/>
      <c r="K387" s="2"/>
    </row>
    <row r="388" spans="2:11" ht="20.100000000000001" customHeight="1">
      <c r="B388" s="125" t="s">
        <v>565</v>
      </c>
      <c r="C388" s="2">
        <f>SUM('Budget Detail FY 2023-30'!M657:M664)</f>
        <v>177859</v>
      </c>
      <c r="D388" s="2">
        <f>SUM('Budget Detail FY 2023-30'!N657:N664)</f>
        <v>10276496</v>
      </c>
      <c r="E388" s="2">
        <f>SUM('Budget Detail FY 2023-30'!O657:O664)</f>
        <v>28747394</v>
      </c>
      <c r="F388" s="2">
        <f>SUM('Budget Detail FY 2023-30'!P657:P664)</f>
        <v>26400760</v>
      </c>
      <c r="G388" s="2">
        <f>SUM('Budget Detail FY 2023-30'!Q657:Q664)</f>
        <v>92108151</v>
      </c>
      <c r="H388" s="2">
        <f>SUM('Budget Detail FY 2023-30'!R657:R664)</f>
        <v>48212786</v>
      </c>
      <c r="I388" s="2">
        <f>SUM('Budget Detail FY 2023-30'!S657:S664)</f>
        <v>40059148</v>
      </c>
      <c r="J388" s="2">
        <f>SUM('Budget Detail FY 2023-30'!T657:T664)</f>
        <v>658087</v>
      </c>
      <c r="K388" s="2">
        <f>SUM('Budget Detail FY 2023-30'!U657:U664)</f>
        <v>55157</v>
      </c>
    </row>
    <row r="389" spans="2:11" ht="20.100000000000001" customHeight="1" thickBot="1">
      <c r="B389" s="78" t="s">
        <v>1096</v>
      </c>
      <c r="C389" s="305">
        <f t="shared" ref="C389:K389" si="43">C386+C388</f>
        <v>6112981</v>
      </c>
      <c r="D389" s="305">
        <f t="shared" si="43"/>
        <v>18454809</v>
      </c>
      <c r="E389" s="305">
        <f t="shared" si="43"/>
        <v>48154287</v>
      </c>
      <c r="F389" s="305">
        <f t="shared" si="43"/>
        <v>39801857</v>
      </c>
      <c r="G389" s="305">
        <f t="shared" si="43"/>
        <v>104600040</v>
      </c>
      <c r="H389" s="305">
        <f t="shared" si="43"/>
        <v>60235498</v>
      </c>
      <c r="I389" s="305">
        <f t="shared" si="43"/>
        <v>53639568</v>
      </c>
      <c r="J389" s="305">
        <f t="shared" si="43"/>
        <v>16460805</v>
      </c>
      <c r="K389" s="305">
        <f t="shared" si="43"/>
        <v>18530587</v>
      </c>
    </row>
    <row r="390" spans="2:11" ht="7.5" customHeight="1">
      <c r="B390" s="1"/>
      <c r="C390" s="2"/>
      <c r="D390" s="2"/>
      <c r="E390" s="2"/>
      <c r="F390" s="2"/>
      <c r="G390" s="2"/>
      <c r="H390" s="2"/>
      <c r="I390" s="2"/>
      <c r="J390" s="2"/>
      <c r="K390" s="2"/>
    </row>
    <row r="391" spans="2:11">
      <c r="B391" s="79" t="s">
        <v>403</v>
      </c>
      <c r="C391" s="2"/>
      <c r="D391" s="2"/>
      <c r="E391" s="2"/>
      <c r="F391" s="2"/>
      <c r="G391" s="2"/>
      <c r="H391" s="2"/>
      <c r="I391" s="2"/>
      <c r="J391" s="2"/>
      <c r="K391" s="2"/>
    </row>
    <row r="392" spans="2:11" ht="20.100000000000001" customHeight="1">
      <c r="B392" s="125" t="s">
        <v>567</v>
      </c>
      <c r="C392" s="49">
        <f>SUM('Budget Detail FY 2023-30'!M672:M674)</f>
        <v>519498</v>
      </c>
      <c r="D392" s="49">
        <f>SUM('Budget Detail FY 2023-30'!N672:N674)</f>
        <v>548812</v>
      </c>
      <c r="E392" s="49">
        <f>SUM('Budget Detail FY 2023-30'!O672:O674)</f>
        <v>708137</v>
      </c>
      <c r="F392" s="49">
        <f>SUM('Budget Detail FY 2023-30'!P672:P674)</f>
        <v>588000</v>
      </c>
      <c r="G392" s="49">
        <f>SUM('Budget Detail FY 2023-30'!Q672:Q674)</f>
        <v>733740</v>
      </c>
      <c r="H392" s="49">
        <f>SUM('Budget Detail FY 2023-30'!R672:R674)</f>
        <v>760126</v>
      </c>
      <c r="I392" s="49">
        <f>SUM('Budget Detail FY 2023-30'!S672:S674)</f>
        <v>774640</v>
      </c>
      <c r="J392" s="49">
        <f>SUM('Budget Detail FY 2023-30'!T672:T674)</f>
        <v>797799</v>
      </c>
      <c r="K392" s="49">
        <f>SUM('Budget Detail FY 2023-30'!U672:U674)</f>
        <v>821623</v>
      </c>
    </row>
    <row r="393" spans="2:11" ht="20.100000000000001" customHeight="1">
      <c r="B393" s="125" t="s">
        <v>568</v>
      </c>
      <c r="C393" s="2">
        <f>SUM('Budget Detail FY 2023-30'!M675:M682)</f>
        <v>291390</v>
      </c>
      <c r="D393" s="2">
        <f>SUM('Budget Detail FY 2023-30'!N675:N682)</f>
        <v>301089</v>
      </c>
      <c r="E393" s="2">
        <f>SUM('Budget Detail FY 2023-30'!O675:O682)</f>
        <v>323689</v>
      </c>
      <c r="F393" s="2">
        <f>SUM('Budget Detail FY 2023-30'!P675:P682)</f>
        <v>289372</v>
      </c>
      <c r="G393" s="2">
        <f>SUM('Budget Detail FY 2023-30'!Q675:Q682)</f>
        <v>370058</v>
      </c>
      <c r="H393" s="2">
        <f>SUM('Budget Detail FY 2023-30'!R675:R682)</f>
        <v>366536</v>
      </c>
      <c r="I393" s="2">
        <f>SUM('Budget Detail FY 2023-30'!S675:S682)</f>
        <v>389558</v>
      </c>
      <c r="J393" s="2">
        <f>SUM('Budget Detail FY 2023-30'!T675:T682)</f>
        <v>414897</v>
      </c>
      <c r="K393" s="2">
        <f>SUM('Budget Detail FY 2023-30'!U675:U682)</f>
        <v>441974</v>
      </c>
    </row>
    <row r="394" spans="2:11" ht="20.100000000000001" customHeight="1">
      <c r="B394" s="125" t="s">
        <v>569</v>
      </c>
      <c r="C394" s="2">
        <f>SUM('Budget Detail FY 2023-30'!M683:M708)</f>
        <v>918505</v>
      </c>
      <c r="D394" s="2">
        <f>SUM('Budget Detail FY 2023-30'!N683:N708)</f>
        <v>1262595</v>
      </c>
      <c r="E394" s="2">
        <f>SUM('Budget Detail FY 2023-30'!O683:O708)</f>
        <v>2462031</v>
      </c>
      <c r="F394" s="2">
        <f>SUM('Budget Detail FY 2023-30'!P683:P708)</f>
        <v>2134488</v>
      </c>
      <c r="G394" s="2">
        <f>SUM('Budget Detail FY 2023-30'!Q683:Q708)</f>
        <v>3913780</v>
      </c>
      <c r="H394" s="2">
        <f>SUM('Budget Detail FY 2023-30'!R683:R708)</f>
        <v>2462360</v>
      </c>
      <c r="I394" s="2">
        <f>SUM('Budget Detail FY 2023-30'!S683:S708)</f>
        <v>1577732</v>
      </c>
      <c r="J394" s="2">
        <f>SUM('Budget Detail FY 2023-30'!T683:T708)</f>
        <v>1171624</v>
      </c>
      <c r="K394" s="2">
        <f>SUM('Budget Detail FY 2023-30'!U683:U708)</f>
        <v>1224882</v>
      </c>
    </row>
    <row r="395" spans="2:11" ht="20.100000000000001" customHeight="1">
      <c r="B395" s="125" t="s">
        <v>570</v>
      </c>
      <c r="C395" s="2">
        <f>SUM('Budget Detail FY 2023-30'!M709:M718)</f>
        <v>471199</v>
      </c>
      <c r="D395" s="2">
        <f>SUM('Budget Detail FY 2023-30'!N709:N718)</f>
        <v>605658</v>
      </c>
      <c r="E395" s="2">
        <f>SUM('Budget Detail FY 2023-30'!O709:O718)</f>
        <v>549390</v>
      </c>
      <c r="F395" s="2">
        <f>SUM('Budget Detail FY 2023-30'!P709:P718)</f>
        <v>578390</v>
      </c>
      <c r="G395" s="2">
        <f>SUM('Budget Detail FY 2023-30'!Q709:Q718)</f>
        <v>560662</v>
      </c>
      <c r="H395" s="2">
        <f>SUM('Budget Detail FY 2023-30'!R709:R718)</f>
        <v>500164</v>
      </c>
      <c r="I395" s="2">
        <f>SUM('Budget Detail FY 2023-30'!S709:S718)</f>
        <v>515433</v>
      </c>
      <c r="J395" s="2">
        <f>SUM('Budget Detail FY 2023-30'!T709:T718)</f>
        <v>6036364</v>
      </c>
      <c r="K395" s="2">
        <f>SUM('Budget Detail FY 2023-30'!U709:U718)</f>
        <v>6174961</v>
      </c>
    </row>
    <row r="396" spans="2:11" ht="20.100000000000001" customHeight="1">
      <c r="B396" s="125" t="s">
        <v>571</v>
      </c>
      <c r="C396" s="2">
        <f>SUM('Budget Detail FY 2023-30'!M719:M735)</f>
        <v>2092090</v>
      </c>
      <c r="D396" s="2">
        <f>SUM('Budget Detail FY 2023-30'!N719:N735)</f>
        <v>11980358</v>
      </c>
      <c r="E396" s="2">
        <f>SUM('Budget Detail FY 2023-30'!O719:O735)</f>
        <v>34343127</v>
      </c>
      <c r="F396" s="2">
        <f>SUM('Budget Detail FY 2023-30'!P719:P735)</f>
        <v>32068926</v>
      </c>
      <c r="G396" s="2">
        <f>SUM('Budget Detail FY 2023-30'!Q719:Q735)</f>
        <v>101198562</v>
      </c>
      <c r="H396" s="2">
        <f>SUM('Budget Detail FY 2023-30'!R719:R735)</f>
        <v>52108048</v>
      </c>
      <c r="I396" s="2">
        <f>SUM('Budget Detail FY 2023-30'!S719:S735)</f>
        <v>5677200</v>
      </c>
      <c r="J396" s="2">
        <f>SUM('Budget Detail FY 2023-30'!T719:T735)</f>
        <v>2905130</v>
      </c>
      <c r="K396" s="2">
        <f>SUM('Budget Detail FY 2023-30'!U719:U735)</f>
        <v>1382130</v>
      </c>
    </row>
    <row r="397" spans="2:11" ht="20.100000000000001" customHeight="1">
      <c r="B397" s="125" t="s">
        <v>519</v>
      </c>
      <c r="C397" s="2">
        <f>SUM('Budget Detail FY 2023-30'!M737:M765)</f>
        <v>1655525</v>
      </c>
      <c r="D397" s="2">
        <f>SUM('Budget Detail FY 2023-30'!N737:N765)</f>
        <v>900131</v>
      </c>
      <c r="E397" s="2">
        <f>SUM('Budget Detail FY 2023-30'!O737:O765)</f>
        <v>1451184</v>
      </c>
      <c r="F397" s="2">
        <f>SUM('Budget Detail FY 2023-30'!P737:P765)</f>
        <v>1304517</v>
      </c>
      <c r="G397" s="2">
        <f>SUM('Budget Detail FY 2023-30'!Q737:Q765)</f>
        <v>2938899</v>
      </c>
      <c r="H397" s="2">
        <f>SUM('Budget Detail FY 2023-30'!R737:R765)</f>
        <v>4535821</v>
      </c>
      <c r="I397" s="2">
        <f>SUM('Budget Detail FY 2023-30'!S737:S765)</f>
        <v>39475689</v>
      </c>
      <c r="J397" s="2">
        <f>SUM('Budget Detail FY 2023-30'!T737:T765)</f>
        <v>2902274</v>
      </c>
      <c r="K397" s="2">
        <f>SUM('Budget Detail FY 2023-30'!U737:U765)</f>
        <v>2903071</v>
      </c>
    </row>
    <row r="398" spans="2:11" ht="20.100000000000001" customHeight="1" thickBot="1">
      <c r="B398" s="78" t="s">
        <v>586</v>
      </c>
      <c r="C398" s="305">
        <f t="shared" ref="C398:K398" si="44">SUM(C392:C397)</f>
        <v>5948207</v>
      </c>
      <c r="D398" s="305">
        <f t="shared" si="44"/>
        <v>15598643</v>
      </c>
      <c r="E398" s="305">
        <f t="shared" si="44"/>
        <v>39837558</v>
      </c>
      <c r="F398" s="305">
        <f t="shared" si="44"/>
        <v>36963693</v>
      </c>
      <c r="G398" s="305">
        <f t="shared" si="44"/>
        <v>109715701</v>
      </c>
      <c r="H398" s="305">
        <f t="shared" si="44"/>
        <v>60733055</v>
      </c>
      <c r="I398" s="305">
        <f t="shared" si="44"/>
        <v>48410252</v>
      </c>
      <c r="J398" s="305">
        <f t="shared" si="44"/>
        <v>14228088</v>
      </c>
      <c r="K398" s="305">
        <f t="shared" si="44"/>
        <v>12948641</v>
      </c>
    </row>
    <row r="399" spans="2:11" ht="6.95" customHeight="1">
      <c r="B399" s="79"/>
      <c r="C399" s="282"/>
      <c r="D399" s="282"/>
      <c r="E399" s="282"/>
      <c r="F399" s="282"/>
      <c r="G399" s="282"/>
      <c r="H399" s="282"/>
      <c r="I399" s="282"/>
      <c r="J399" s="282"/>
      <c r="K399" s="282"/>
    </row>
    <row r="400" spans="2:11" ht="20.100000000000001" customHeight="1">
      <c r="B400" s="125" t="s">
        <v>572</v>
      </c>
      <c r="C400" s="252">
        <f>'Budget Detail FY 2023-30'!M770</f>
        <v>0</v>
      </c>
      <c r="D400" s="252">
        <f>'Budget Detail FY 2023-30'!N770</f>
        <v>0</v>
      </c>
      <c r="E400" s="252">
        <f>'Budget Detail FY 2023-30'!O770</f>
        <v>368675</v>
      </c>
      <c r="F400" s="252">
        <f>'Budget Detail FY 2023-30'!P770</f>
        <v>0</v>
      </c>
      <c r="G400" s="252">
        <f>'Budget Detail FY 2023-30'!Q770</f>
        <v>895703</v>
      </c>
      <c r="H400" s="252">
        <f>'Budget Detail FY 2023-30'!R770</f>
        <v>897183</v>
      </c>
      <c r="I400" s="252">
        <f>'Budget Detail FY 2023-30'!S770</f>
        <v>896934</v>
      </c>
      <c r="J400" s="252">
        <f>'Budget Detail FY 2023-30'!T770</f>
        <v>895935</v>
      </c>
      <c r="K400" s="252">
        <f>'Budget Detail FY 2023-30'!U770</f>
        <v>895851</v>
      </c>
    </row>
    <row r="401" spans="2:11" ht="20.100000000000001" customHeight="1" thickBot="1">
      <c r="B401" s="78" t="s">
        <v>1104</v>
      </c>
      <c r="C401" s="377">
        <f>C398+C400</f>
        <v>5948207</v>
      </c>
      <c r="D401" s="377">
        <f t="shared" ref="D401:K401" si="45">D398+D400</f>
        <v>15598643</v>
      </c>
      <c r="E401" s="377">
        <f t="shared" si="45"/>
        <v>40206233</v>
      </c>
      <c r="F401" s="377">
        <f t="shared" si="45"/>
        <v>36963693</v>
      </c>
      <c r="G401" s="377">
        <f t="shared" si="45"/>
        <v>110611404</v>
      </c>
      <c r="H401" s="377">
        <f t="shared" si="45"/>
        <v>61630238</v>
      </c>
      <c r="I401" s="377">
        <f t="shared" si="45"/>
        <v>49307186</v>
      </c>
      <c r="J401" s="377">
        <f t="shared" si="45"/>
        <v>15124023</v>
      </c>
      <c r="K401" s="377">
        <f t="shared" si="45"/>
        <v>13844492</v>
      </c>
    </row>
    <row r="402" spans="2:11" ht="7.5" customHeight="1">
      <c r="B402" s="79"/>
      <c r="C402" s="2"/>
      <c r="D402" s="2"/>
      <c r="E402" s="2"/>
      <c r="F402" s="2"/>
      <c r="G402" s="2"/>
      <c r="H402" s="2"/>
      <c r="I402" s="2"/>
      <c r="J402" s="2"/>
      <c r="K402" s="2"/>
    </row>
    <row r="403" spans="2:11" ht="20.100000000000001" customHeight="1">
      <c r="B403" s="124" t="s">
        <v>574</v>
      </c>
      <c r="C403" s="49">
        <f t="shared" ref="C403:K403" si="46">+C389-C401</f>
        <v>164774</v>
      </c>
      <c r="D403" s="49">
        <f t="shared" si="46"/>
        <v>2856166</v>
      </c>
      <c r="E403" s="49">
        <f t="shared" si="46"/>
        <v>7948054</v>
      </c>
      <c r="F403" s="49">
        <f t="shared" si="46"/>
        <v>2838164</v>
      </c>
      <c r="G403" s="49">
        <f t="shared" si="46"/>
        <v>-6011364</v>
      </c>
      <c r="H403" s="49">
        <f t="shared" si="46"/>
        <v>-1394740</v>
      </c>
      <c r="I403" s="49">
        <f t="shared" si="46"/>
        <v>4332382</v>
      </c>
      <c r="J403" s="49">
        <f t="shared" si="46"/>
        <v>1336782</v>
      </c>
      <c r="K403" s="49">
        <f t="shared" si="46"/>
        <v>4686095</v>
      </c>
    </row>
    <row r="404" spans="2:11" ht="7.5" customHeight="1">
      <c r="B404" s="80"/>
      <c r="C404" s="2"/>
      <c r="D404" s="2"/>
      <c r="E404" s="2"/>
      <c r="F404" s="2"/>
      <c r="G404" s="2"/>
      <c r="H404" s="2"/>
      <c r="I404" s="2"/>
      <c r="J404" s="2"/>
      <c r="K404" s="2"/>
    </row>
    <row r="405" spans="2:11" ht="20.100000000000001" customHeight="1" thickBot="1">
      <c r="B405" s="77" t="s">
        <v>587</v>
      </c>
      <c r="C405" s="303">
        <v>3955973</v>
      </c>
      <c r="D405" s="303">
        <v>6812139</v>
      </c>
      <c r="E405" s="303">
        <v>17778651</v>
      </c>
      <c r="F405" s="303">
        <f>D405+F403</f>
        <v>9650303</v>
      </c>
      <c r="G405" s="303">
        <f>F405+G403</f>
        <v>3638939</v>
      </c>
      <c r="H405" s="303">
        <f>G405+H403</f>
        <v>2244199</v>
      </c>
      <c r="I405" s="303">
        <f>H405+I403</f>
        <v>6576581</v>
      </c>
      <c r="J405" s="303">
        <f>I405+J403</f>
        <v>7913363</v>
      </c>
      <c r="K405" s="303">
        <f>J405+K403</f>
        <v>12599458</v>
      </c>
    </row>
    <row r="406" spans="2:11" ht="15.75" thickTop="1">
      <c r="B406" s="4"/>
      <c r="C406" s="81">
        <f t="shared" ref="C406:K406" si="47">+C405/C401</f>
        <v>0.66506982692431516</v>
      </c>
      <c r="D406" s="81">
        <f t="shared" si="47"/>
        <v>0.43671356540437523</v>
      </c>
      <c r="E406" s="81">
        <f t="shared" si="47"/>
        <v>0.44218643910261379</v>
      </c>
      <c r="F406" s="81">
        <f t="shared" si="47"/>
        <v>0.2610751853176575</v>
      </c>
      <c r="G406" s="81">
        <f t="shared" si="47"/>
        <v>3.2898407111801961E-2</v>
      </c>
      <c r="H406" s="81">
        <f t="shared" si="47"/>
        <v>3.6413927202422938E-2</v>
      </c>
      <c r="I406" s="81">
        <f t="shared" si="47"/>
        <v>0.13337976740347746</v>
      </c>
      <c r="J406" s="81">
        <f t="shared" si="47"/>
        <v>0.52323135186980341</v>
      </c>
      <c r="K406" s="81">
        <f t="shared" si="47"/>
        <v>0.91007008418943791</v>
      </c>
    </row>
    <row r="407" spans="2:11">
      <c r="B407" s="4"/>
      <c r="C407" s="81"/>
      <c r="D407" s="81"/>
      <c r="E407" s="81"/>
      <c r="F407" s="81"/>
      <c r="G407" s="81"/>
      <c r="H407" s="81"/>
      <c r="I407" s="81"/>
      <c r="J407" s="81"/>
      <c r="K407" s="81"/>
    </row>
    <row r="408" spans="2:11" ht="7.5" customHeight="1">
      <c r="B408" s="4"/>
      <c r="C408" s="2"/>
      <c r="D408" s="2"/>
      <c r="E408" s="2"/>
      <c r="F408" s="2"/>
      <c r="G408" s="2"/>
      <c r="H408" s="2"/>
      <c r="I408" s="2"/>
      <c r="J408" s="2"/>
      <c r="K408" s="2"/>
    </row>
    <row r="409" spans="2:11">
      <c r="B409" s="1"/>
      <c r="C409" s="2"/>
      <c r="D409" s="2"/>
      <c r="E409" s="2"/>
      <c r="F409" s="2"/>
      <c r="G409" s="2"/>
      <c r="H409" s="2"/>
      <c r="I409" s="2"/>
      <c r="J409" s="2"/>
      <c r="K409" s="2"/>
    </row>
    <row r="410" spans="2:11">
      <c r="B410" s="1"/>
      <c r="C410" s="2"/>
      <c r="D410" s="2"/>
      <c r="E410" s="2"/>
      <c r="F410" s="2"/>
      <c r="G410" s="2"/>
      <c r="H410" s="2"/>
      <c r="I410" s="2"/>
      <c r="J410" s="2"/>
      <c r="K410" s="2"/>
    </row>
    <row r="411" spans="2:11">
      <c r="B411" s="1"/>
      <c r="C411" s="2"/>
      <c r="D411" s="2"/>
      <c r="E411" s="2"/>
      <c r="F411" s="2"/>
      <c r="G411" s="2"/>
      <c r="H411" s="2"/>
      <c r="I411" s="2"/>
      <c r="J411" s="2"/>
      <c r="K411" s="2"/>
    </row>
    <row r="412" spans="2:11">
      <c r="B412" s="1"/>
      <c r="C412" s="2"/>
      <c r="D412" s="2"/>
      <c r="E412" s="2"/>
      <c r="F412" s="2"/>
      <c r="G412" s="2"/>
      <c r="H412" s="2"/>
      <c r="I412" s="2"/>
      <c r="J412" s="2"/>
      <c r="K412" s="2"/>
    </row>
    <row r="413" spans="2:11">
      <c r="B413" s="1"/>
      <c r="C413" s="2"/>
      <c r="D413" s="2"/>
      <c r="E413" s="2"/>
      <c r="F413" s="2"/>
      <c r="G413" s="2"/>
      <c r="H413" s="2"/>
      <c r="I413" s="2"/>
      <c r="J413" s="2"/>
      <c r="K413" s="2"/>
    </row>
    <row r="414" spans="2:11">
      <c r="B414" s="1"/>
      <c r="C414" s="2"/>
      <c r="D414" s="2"/>
      <c r="E414" s="2"/>
      <c r="F414" s="2"/>
      <c r="G414" s="2"/>
      <c r="H414" s="2"/>
      <c r="I414" s="2"/>
      <c r="J414" s="2"/>
      <c r="K414" s="2"/>
    </row>
    <row r="415" spans="2:11">
      <c r="B415" s="1"/>
      <c r="C415" s="2"/>
      <c r="D415" s="2"/>
      <c r="E415" s="2"/>
      <c r="F415" s="2"/>
      <c r="G415" s="2"/>
      <c r="H415" s="2"/>
      <c r="I415" s="2"/>
      <c r="J415" s="2"/>
      <c r="K415" s="2"/>
    </row>
    <row r="416" spans="2:11">
      <c r="B416" s="1"/>
      <c r="C416" s="2"/>
      <c r="D416" s="2"/>
      <c r="E416" s="2"/>
      <c r="F416" s="2"/>
      <c r="G416" s="2"/>
      <c r="H416" s="2"/>
      <c r="I416" s="2"/>
      <c r="J416" s="2"/>
      <c r="K416" s="2"/>
    </row>
    <row r="417" spans="2:11">
      <c r="B417" s="1"/>
      <c r="C417" s="2"/>
      <c r="D417" s="2"/>
      <c r="E417" s="2"/>
      <c r="F417" s="2"/>
      <c r="G417" s="2"/>
      <c r="H417" s="2"/>
      <c r="I417" s="2"/>
      <c r="J417" s="2"/>
      <c r="K417" s="2"/>
    </row>
    <row r="418" spans="2:11">
      <c r="B418" s="1"/>
      <c r="C418" s="2"/>
      <c r="D418" s="2"/>
      <c r="E418" s="2"/>
      <c r="F418" s="2"/>
      <c r="G418" s="2"/>
      <c r="H418" s="2"/>
      <c r="I418" s="2"/>
      <c r="J418" s="2"/>
      <c r="K418" s="2"/>
    </row>
    <row r="419" spans="2:11">
      <c r="B419" s="1"/>
      <c r="C419" s="2"/>
      <c r="D419" s="2"/>
      <c r="E419" s="2"/>
      <c r="F419" s="2"/>
      <c r="G419" s="2"/>
      <c r="H419" s="2"/>
      <c r="I419" s="2"/>
      <c r="J419" s="2"/>
      <c r="K419" s="2"/>
    </row>
    <row r="421" spans="2:11" ht="18.75">
      <c r="B421" s="492" t="s">
        <v>588</v>
      </c>
      <c r="C421" s="492"/>
      <c r="D421" s="492"/>
      <c r="E421" s="492"/>
      <c r="F421" s="492"/>
      <c r="G421" s="492"/>
      <c r="H421" s="492"/>
      <c r="I421" s="492"/>
      <c r="J421" s="492"/>
      <c r="K421" s="492"/>
    </row>
    <row r="422" spans="2:11">
      <c r="B422" s="43"/>
      <c r="C422" s="2"/>
      <c r="D422" s="2"/>
      <c r="E422" s="2"/>
      <c r="F422" s="2"/>
      <c r="G422" s="2"/>
      <c r="H422" s="2"/>
      <c r="I422" s="2"/>
      <c r="J422" s="2"/>
      <c r="K422" s="2"/>
    </row>
    <row r="423" spans="2:11" ht="12.75" customHeight="1">
      <c r="B423" s="493" t="s">
        <v>589</v>
      </c>
      <c r="C423" s="493"/>
      <c r="D423" s="493"/>
      <c r="E423" s="493"/>
      <c r="F423" s="493"/>
      <c r="G423" s="493"/>
      <c r="H423" s="493"/>
      <c r="I423" s="493"/>
      <c r="J423" s="493"/>
      <c r="K423" s="493"/>
    </row>
    <row r="424" spans="2:11" ht="18" customHeight="1">
      <c r="B424" s="493"/>
      <c r="C424" s="493"/>
      <c r="D424" s="493"/>
      <c r="E424" s="493"/>
      <c r="F424" s="493"/>
      <c r="G424" s="493"/>
      <c r="H424" s="493"/>
      <c r="I424" s="493"/>
      <c r="J424" s="493"/>
      <c r="K424" s="493"/>
    </row>
    <row r="425" spans="2:11" ht="7.5" customHeight="1">
      <c r="B425" s="19"/>
      <c r="C425" s="16"/>
      <c r="D425" s="16"/>
      <c r="E425" s="16"/>
      <c r="F425" s="2"/>
      <c r="G425" s="2"/>
      <c r="H425" s="2"/>
      <c r="I425" s="2"/>
      <c r="J425" s="2"/>
      <c r="K425" s="2"/>
    </row>
    <row r="426" spans="2:11">
      <c r="B426" s="4"/>
      <c r="C426" s="43"/>
      <c r="D426" s="1"/>
      <c r="E426" s="43" t="s">
        <v>777</v>
      </c>
      <c r="F426" s="1"/>
      <c r="G426" s="43" t="s">
        <v>778</v>
      </c>
      <c r="H426" s="1"/>
      <c r="I426" s="1"/>
      <c r="J426" s="1"/>
      <c r="K426" s="1"/>
    </row>
    <row r="427" spans="2:11">
      <c r="B427" s="43"/>
      <c r="C427" s="43" t="s">
        <v>775</v>
      </c>
      <c r="D427" s="43" t="s">
        <v>776</v>
      </c>
      <c r="E427" s="43" t="s">
        <v>556</v>
      </c>
      <c r="F427" s="43" t="s">
        <v>777</v>
      </c>
      <c r="G427" s="43" t="s">
        <v>556</v>
      </c>
      <c r="H427" s="43" t="s">
        <v>779</v>
      </c>
      <c r="I427" s="43" t="s">
        <v>780</v>
      </c>
      <c r="J427" s="43" t="s">
        <v>781</v>
      </c>
      <c r="K427" s="43" t="s">
        <v>782</v>
      </c>
    </row>
    <row r="428" spans="2:11" ht="15.75" thickBot="1">
      <c r="B428" s="44"/>
      <c r="C428" s="45" t="s">
        <v>1</v>
      </c>
      <c r="D428" s="45" t="s">
        <v>1</v>
      </c>
      <c r="E428" s="45" t="s">
        <v>526</v>
      </c>
      <c r="F428" s="45" t="s">
        <v>19</v>
      </c>
      <c r="G428" s="45" t="s">
        <v>526</v>
      </c>
      <c r="H428" s="45" t="s">
        <v>19</v>
      </c>
      <c r="I428" s="45" t="s">
        <v>19</v>
      </c>
      <c r="J428" s="45" t="s">
        <v>19</v>
      </c>
      <c r="K428" s="45" t="s">
        <v>19</v>
      </c>
    </row>
    <row r="429" spans="2:11" ht="7.5" customHeight="1">
      <c r="B429" s="1"/>
      <c r="C429" s="52"/>
      <c r="D429" s="2"/>
      <c r="E429" s="2"/>
      <c r="F429" s="2"/>
      <c r="G429" s="2"/>
      <c r="H429" s="2"/>
      <c r="I429" s="2"/>
      <c r="J429" s="2"/>
      <c r="K429" s="2"/>
    </row>
    <row r="430" spans="2:11">
      <c r="B430" s="79" t="s">
        <v>1121</v>
      </c>
      <c r="C430" s="2"/>
      <c r="D430" s="2"/>
      <c r="E430" s="2"/>
      <c r="F430" s="2"/>
      <c r="G430" s="2"/>
      <c r="H430" s="2"/>
      <c r="I430" s="2"/>
      <c r="J430" s="2"/>
      <c r="K430" s="2"/>
    </row>
    <row r="431" spans="2:11" ht="20.100000000000001" customHeight="1">
      <c r="B431" s="125" t="s">
        <v>561</v>
      </c>
      <c r="C431" s="2">
        <f>SUM('Budget Detail FY 2023-30'!M788:M792)</f>
        <v>1919429</v>
      </c>
      <c r="D431" s="2">
        <f>SUM('Budget Detail FY 2023-30'!N788:N792)</f>
        <v>2280682</v>
      </c>
      <c r="E431" s="2">
        <f>SUM('Budget Detail FY 2023-30'!O788:O792)</f>
        <v>1959010</v>
      </c>
      <c r="F431" s="2">
        <f>SUM('Budget Detail FY 2023-30'!P788:P792)</f>
        <v>2072000</v>
      </c>
      <c r="G431" s="2">
        <f>SUM('Budget Detail FY 2023-30'!Q788:Q792)</f>
        <v>2045260</v>
      </c>
      <c r="H431" s="2">
        <f>SUM('Budget Detail FY 2023-30'!R788:R792)</f>
        <v>2122307</v>
      </c>
      <c r="I431" s="2">
        <f>SUM('Budget Detail FY 2023-30'!S788:S792)</f>
        <v>2202903</v>
      </c>
      <c r="J431" s="2">
        <f>SUM('Budget Detail FY 2023-30'!T788:T792)</f>
        <v>2287218</v>
      </c>
      <c r="K431" s="2">
        <f>SUM('Budget Detail FY 2023-30'!U788:U792)</f>
        <v>2375433</v>
      </c>
    </row>
    <row r="432" spans="2:11" ht="20.100000000000001" customHeight="1">
      <c r="B432" s="125" t="s">
        <v>562</v>
      </c>
      <c r="C432" s="2">
        <f>'Budget Detail FY 2023-30'!M793</f>
        <v>50337</v>
      </c>
      <c r="D432" s="2">
        <f>'Budget Detail FY 2023-30'!N793</f>
        <v>143791</v>
      </c>
      <c r="E432" s="2">
        <f>'Budget Detail FY 2023-30'!O793</f>
        <v>60000</v>
      </c>
      <c r="F432" s="2">
        <f>'Budget Detail FY 2023-30'!P793</f>
        <v>65000</v>
      </c>
      <c r="G432" s="2">
        <f>'Budget Detail FY 2023-30'!Q793</f>
        <v>20000</v>
      </c>
      <c r="H432" s="2">
        <f>'Budget Detail FY 2023-30'!R793</f>
        <v>20000</v>
      </c>
      <c r="I432" s="2">
        <f>'Budget Detail FY 2023-30'!S793</f>
        <v>20000</v>
      </c>
      <c r="J432" s="2">
        <f>'Budget Detail FY 2023-30'!T793</f>
        <v>15000</v>
      </c>
      <c r="K432" s="2">
        <f>'Budget Detail FY 2023-30'!U793</f>
        <v>10000</v>
      </c>
    </row>
    <row r="433" spans="2:11" ht="20.100000000000001" customHeight="1">
      <c r="B433" s="125" t="s">
        <v>563</v>
      </c>
      <c r="C433" s="2">
        <f>SUM('Budget Detail FY 2023-30'!M794:M796)</f>
        <v>3189667</v>
      </c>
      <c r="D433" s="2">
        <f>SUM('Budget Detail FY 2023-30'!N794:N796)</f>
        <v>298994</v>
      </c>
      <c r="E433" s="2">
        <f>SUM('Budget Detail FY 2023-30'!O794:O796)</f>
        <v>2382500</v>
      </c>
      <c r="F433" s="2">
        <f>SUM('Budget Detail FY 2023-30'!P794:P796)</f>
        <v>2382500</v>
      </c>
      <c r="G433" s="2">
        <f>SUM('Budget Detail FY 2023-30'!Q794:Q796)</f>
        <v>1779500</v>
      </c>
      <c r="H433" s="2">
        <f>SUM('Budget Detail FY 2023-30'!R794:R796)</f>
        <v>2000</v>
      </c>
      <c r="I433" s="2">
        <f>SUM('Budget Detail FY 2023-30'!S794:S796)</f>
        <v>2000</v>
      </c>
      <c r="J433" s="2">
        <f>SUM('Budget Detail FY 2023-30'!T794:T796)</f>
        <v>2000</v>
      </c>
      <c r="K433" s="2">
        <f>SUM('Budget Detail FY 2023-30'!U794:U796)</f>
        <v>2000</v>
      </c>
    </row>
    <row r="434" spans="2:11" ht="20.100000000000001" customHeight="1">
      <c r="B434" s="364" t="s">
        <v>1094</v>
      </c>
      <c r="C434" s="363">
        <f t="shared" ref="C434:K434" si="48">SUM(C431:C433)</f>
        <v>5159433</v>
      </c>
      <c r="D434" s="363">
        <f t="shared" si="48"/>
        <v>2723467</v>
      </c>
      <c r="E434" s="363">
        <f t="shared" si="48"/>
        <v>4401510</v>
      </c>
      <c r="F434" s="363">
        <f t="shared" si="48"/>
        <v>4519500</v>
      </c>
      <c r="G434" s="363">
        <f t="shared" si="48"/>
        <v>3844760</v>
      </c>
      <c r="H434" s="363">
        <f t="shared" si="48"/>
        <v>2144307</v>
      </c>
      <c r="I434" s="363">
        <f t="shared" si="48"/>
        <v>2224903</v>
      </c>
      <c r="J434" s="363">
        <f t="shared" si="48"/>
        <v>2304218</v>
      </c>
      <c r="K434" s="363">
        <f t="shared" si="48"/>
        <v>2387433</v>
      </c>
    </row>
    <row r="435" spans="2:11" ht="6.95" customHeight="1">
      <c r="B435" s="125"/>
      <c r="C435" s="2"/>
      <c r="D435" s="2"/>
      <c r="E435" s="2"/>
      <c r="F435" s="2"/>
      <c r="G435" s="2"/>
      <c r="H435" s="2"/>
      <c r="I435" s="2"/>
      <c r="J435" s="2"/>
      <c r="K435" s="2"/>
    </row>
    <row r="436" spans="2:11" ht="20.100000000000001" customHeight="1">
      <c r="B436" s="125" t="s">
        <v>565</v>
      </c>
      <c r="C436" s="2">
        <f>'Budget Detail FY 2023-30'!M800+'Budget Detail FY 2023-30'!M801</f>
        <v>1600356</v>
      </c>
      <c r="D436" s="2">
        <f>'Budget Detail FY 2023-30'!N800+'Budget Detail FY 2023-30'!N801</f>
        <v>1065723</v>
      </c>
      <c r="E436" s="2">
        <f>'Budget Detail FY 2023-30'!O800+'Budget Detail FY 2023-30'!O801</f>
        <v>1069096</v>
      </c>
      <c r="F436" s="2">
        <f>'Budget Detail FY 2023-30'!P800+'Budget Detail FY 2023-30'!P801</f>
        <v>1069096</v>
      </c>
      <c r="G436" s="2">
        <f>'Budget Detail FY 2023-30'!Q800+'Budget Detail FY 2023-30'!Q801</f>
        <v>663581</v>
      </c>
      <c r="H436" s="2">
        <f>'Budget Detail FY 2023-30'!R800+'Budget Detail FY 2023-30'!R801</f>
        <v>0</v>
      </c>
      <c r="I436" s="2">
        <f>'Budget Detail FY 2023-30'!S800+'Budget Detail FY 2023-30'!S801</f>
        <v>0</v>
      </c>
      <c r="J436" s="2">
        <f>'Budget Detail FY 2023-30'!T800+'Budget Detail FY 2023-30'!T801</f>
        <v>15000</v>
      </c>
      <c r="K436" s="2">
        <f>'Budget Detail FY 2023-30'!U800+'Budget Detail FY 2023-30'!U801</f>
        <v>0</v>
      </c>
    </row>
    <row r="437" spans="2:11" ht="20.100000000000001" customHeight="1" thickBot="1">
      <c r="B437" s="78" t="s">
        <v>1096</v>
      </c>
      <c r="C437" s="305">
        <f t="shared" ref="C437:K437" si="49">C434+C436</f>
        <v>6759789</v>
      </c>
      <c r="D437" s="305">
        <f t="shared" si="49"/>
        <v>3789190</v>
      </c>
      <c r="E437" s="305">
        <f t="shared" si="49"/>
        <v>5470606</v>
      </c>
      <c r="F437" s="305">
        <f t="shared" si="49"/>
        <v>5588596</v>
      </c>
      <c r="G437" s="305">
        <f t="shared" si="49"/>
        <v>4508341</v>
      </c>
      <c r="H437" s="305">
        <f t="shared" si="49"/>
        <v>2144307</v>
      </c>
      <c r="I437" s="305">
        <f t="shared" si="49"/>
        <v>2224903</v>
      </c>
      <c r="J437" s="305">
        <f t="shared" si="49"/>
        <v>2319218</v>
      </c>
      <c r="K437" s="305">
        <f t="shared" si="49"/>
        <v>2387433</v>
      </c>
    </row>
    <row r="438" spans="2:11" ht="7.5" customHeight="1">
      <c r="B438" s="1"/>
      <c r="C438" s="2"/>
      <c r="D438" s="2"/>
      <c r="E438" s="2"/>
      <c r="F438" s="2"/>
      <c r="G438" s="2"/>
      <c r="H438" s="2"/>
      <c r="I438" s="2"/>
      <c r="J438" s="2"/>
      <c r="K438" s="2"/>
    </row>
    <row r="439" spans="2:11">
      <c r="B439" s="79" t="s">
        <v>403</v>
      </c>
      <c r="C439" s="2"/>
      <c r="D439" s="2"/>
      <c r="E439" s="2"/>
      <c r="F439" s="2"/>
      <c r="G439" s="2"/>
      <c r="H439" s="2"/>
      <c r="I439" s="2"/>
      <c r="J439" s="2"/>
      <c r="K439" s="2"/>
    </row>
    <row r="440" spans="2:11" ht="20.100000000000001" customHeight="1">
      <c r="B440" s="125" t="s">
        <v>567</v>
      </c>
      <c r="C440" s="49">
        <f>SUM('Budget Detail FY 2023-30'!M810:M810)</f>
        <v>233485</v>
      </c>
      <c r="D440" s="49">
        <f>SUM('Budget Detail FY 2023-30'!N810:N810)</f>
        <v>258609</v>
      </c>
      <c r="E440" s="49">
        <f>SUM('Budget Detail FY 2023-30'!O810:O810)</f>
        <v>409192</v>
      </c>
      <c r="F440" s="49">
        <f>SUM('Budget Detail FY 2023-30'!P810:P810)</f>
        <v>366000</v>
      </c>
      <c r="G440" s="49">
        <f>SUM('Budget Detail FY 2023-30'!Q810:Q810)</f>
        <v>506999</v>
      </c>
      <c r="H440" s="49">
        <f>SUM('Budget Detail FY 2023-30'!R810:R810)</f>
        <v>534884</v>
      </c>
      <c r="I440" s="49">
        <f>SUM('Budget Detail FY 2023-30'!S810:S810)</f>
        <v>550931</v>
      </c>
      <c r="J440" s="49">
        <f>SUM('Budget Detail FY 2023-30'!T810:T810)</f>
        <v>567459</v>
      </c>
      <c r="K440" s="49">
        <f>SUM('Budget Detail FY 2023-30'!U810:U810)</f>
        <v>584483</v>
      </c>
    </row>
    <row r="441" spans="2:11" ht="20.100000000000001" customHeight="1">
      <c r="B441" s="125" t="s">
        <v>568</v>
      </c>
      <c r="C441" s="2">
        <f>SUM('Budget Detail FY 2023-30'!M811:M818)</f>
        <v>100908</v>
      </c>
      <c r="D441" s="2">
        <f>SUM('Budget Detail FY 2023-30'!N811:N818)</f>
        <v>92719</v>
      </c>
      <c r="E441" s="2">
        <f>SUM('Budget Detail FY 2023-30'!O811:O818)</f>
        <v>186264</v>
      </c>
      <c r="F441" s="2">
        <f>SUM('Budget Detail FY 2023-30'!P811:P818)</f>
        <v>168630</v>
      </c>
      <c r="G441" s="2">
        <f>SUM('Budget Detail FY 2023-30'!Q811:Q818)</f>
        <v>271309</v>
      </c>
      <c r="H441" s="2">
        <f>SUM('Budget Detail FY 2023-30'!R811:R818)</f>
        <v>264100</v>
      </c>
      <c r="I441" s="2">
        <f>SUM('Budget Detail FY 2023-30'!S811:S818)</f>
        <v>281349</v>
      </c>
      <c r="J441" s="2">
        <f>SUM('Budget Detail FY 2023-30'!T811:T818)</f>
        <v>299901</v>
      </c>
      <c r="K441" s="2">
        <f>SUM('Budget Detail FY 2023-30'!U811:U818)</f>
        <v>319735</v>
      </c>
    </row>
    <row r="442" spans="2:11" ht="20.100000000000001" customHeight="1">
      <c r="B442" s="125" t="s">
        <v>569</v>
      </c>
      <c r="C442" s="2">
        <f>SUM('Budget Detail FY 2023-30'!M819:M836)</f>
        <v>212382</v>
      </c>
      <c r="D442" s="2">
        <f>SUM('Budget Detail FY 2023-30'!N819:N836)</f>
        <v>237076</v>
      </c>
      <c r="E442" s="2">
        <f>SUM('Budget Detail FY 2023-30'!O819:O836)</f>
        <v>289405</v>
      </c>
      <c r="F442" s="2">
        <f>SUM('Budget Detail FY 2023-30'!P819:P836)</f>
        <v>221073</v>
      </c>
      <c r="G442" s="2">
        <f>SUM('Budget Detail FY 2023-30'!Q819:Q836)</f>
        <v>299250</v>
      </c>
      <c r="H442" s="2">
        <f>SUM('Budget Detail FY 2023-30'!R819:R836)</f>
        <v>271096</v>
      </c>
      <c r="I442" s="2">
        <f>SUM('Budget Detail FY 2023-30'!S819:S836)</f>
        <v>270952</v>
      </c>
      <c r="J442" s="2">
        <f>SUM('Budget Detail FY 2023-30'!T819:T836)</f>
        <v>257875</v>
      </c>
      <c r="K442" s="2">
        <f>SUM('Budget Detail FY 2023-30'!U819:U836)</f>
        <v>275063</v>
      </c>
    </row>
    <row r="443" spans="2:11" ht="20.100000000000001" customHeight="1">
      <c r="B443" s="125" t="s">
        <v>570</v>
      </c>
      <c r="C443" s="2">
        <f>SUM('Budget Detail FY 2023-30'!M837:M845)</f>
        <v>59288</v>
      </c>
      <c r="D443" s="2">
        <f>SUM('Budget Detail FY 2023-30'!N837:N845)</f>
        <v>82328</v>
      </c>
      <c r="E443" s="2">
        <f>SUM('Budget Detail FY 2023-30'!O837:O845)</f>
        <v>99375</v>
      </c>
      <c r="F443" s="2">
        <f>SUM('Budget Detail FY 2023-30'!P837:P845)</f>
        <v>96950</v>
      </c>
      <c r="G443" s="2">
        <f>SUM('Budget Detail FY 2023-30'!Q837:Q845)</f>
        <v>99910</v>
      </c>
      <c r="H443" s="2">
        <f>SUM('Budget Detail FY 2023-30'!R837:R845)</f>
        <v>102007</v>
      </c>
      <c r="I443" s="2">
        <f>SUM('Budget Detail FY 2023-30'!S837:S845)</f>
        <v>104251</v>
      </c>
      <c r="J443" s="2">
        <f>SUM('Budget Detail FY 2023-30'!T837:T845)</f>
        <v>106652</v>
      </c>
      <c r="K443" s="2">
        <f>SUM('Budget Detail FY 2023-30'!U837:U845)</f>
        <v>109221</v>
      </c>
    </row>
    <row r="444" spans="2:11" ht="20.100000000000001" customHeight="1">
      <c r="B444" s="125" t="s">
        <v>571</v>
      </c>
      <c r="C444" s="2">
        <f>SUM('Budget Detail FY 2023-30'!M846:M855)</f>
        <v>3333958</v>
      </c>
      <c r="D444" s="2">
        <f>SUM('Budget Detail FY 2023-30'!N846:N855)</f>
        <v>679949</v>
      </c>
      <c r="E444" s="2">
        <f>SUM('Budget Detail FY 2023-30'!O846:O855)</f>
        <v>3834500</v>
      </c>
      <c r="F444" s="2">
        <f>SUM('Budget Detail FY 2023-30'!P846:P855)</f>
        <v>2498244</v>
      </c>
      <c r="G444" s="2">
        <f>SUM('Budget Detail FY 2023-30'!Q846:Q855)</f>
        <v>4096000</v>
      </c>
      <c r="H444" s="2">
        <f>SUM('Budget Detail FY 2023-30'!R846:R855)</f>
        <v>810500</v>
      </c>
      <c r="I444" s="2">
        <f>SUM('Budget Detail FY 2023-30'!S846:S855)</f>
        <v>555000</v>
      </c>
      <c r="J444" s="2">
        <f>SUM('Budget Detail FY 2023-30'!T846:T855)</f>
        <v>617000</v>
      </c>
      <c r="K444" s="2">
        <f>SUM('Budget Detail FY 2023-30'!U846:U855)</f>
        <v>740000</v>
      </c>
    </row>
    <row r="445" spans="2:11" ht="20.100000000000001" customHeight="1">
      <c r="B445" s="125" t="s">
        <v>585</v>
      </c>
      <c r="C445" s="2">
        <f>SUM('Budget Detail FY 2023-30'!M856:M856)</f>
        <v>0</v>
      </c>
      <c r="D445" s="2">
        <f>SUM('Budget Detail FY 2023-30'!N856:N856)</f>
        <v>37500</v>
      </c>
      <c r="E445" s="2">
        <f>SUM('Budget Detail FY 2023-30'!O856:O856)</f>
        <v>37500</v>
      </c>
      <c r="F445" s="2">
        <f>SUM('Budget Detail FY 2023-30'!P856:P856)</f>
        <v>37500</v>
      </c>
      <c r="G445" s="2">
        <f>SUM('Budget Detail FY 2023-30'!Q856:Q856)</f>
        <v>37500</v>
      </c>
      <c r="H445" s="2">
        <f>SUM('Budget Detail FY 2023-30'!R856:R856)</f>
        <v>37500</v>
      </c>
      <c r="I445" s="2">
        <f>SUM('Budget Detail FY 2023-30'!S856:S856)</f>
        <v>0</v>
      </c>
      <c r="J445" s="2">
        <f>SUM('Budget Detail FY 2023-30'!T856:T856)</f>
        <v>0</v>
      </c>
      <c r="K445" s="2">
        <f>SUM('Budget Detail FY 2023-30'!U856:U856)</f>
        <v>0</v>
      </c>
    </row>
    <row r="446" spans="2:11" ht="20.100000000000001" customHeight="1">
      <c r="B446" s="125" t="s">
        <v>519</v>
      </c>
      <c r="C446" s="2">
        <f>SUM('Budget Detail FY 2023-30'!M857:M862)</f>
        <v>1229773</v>
      </c>
      <c r="D446" s="2">
        <f>SUM('Budget Detail FY 2023-30'!N857:N862)</f>
        <v>1065859</v>
      </c>
      <c r="E446" s="2">
        <f>SUM('Budget Detail FY 2023-30'!O857:O862)</f>
        <v>1069096</v>
      </c>
      <c r="F446" s="2">
        <f>SUM('Budget Detail FY 2023-30'!P857:P862)</f>
        <v>1069096</v>
      </c>
      <c r="G446" s="2">
        <f>SUM('Budget Detail FY 2023-30'!Q857:Q862)</f>
        <v>1077162</v>
      </c>
      <c r="H446" s="2">
        <f>SUM('Budget Detail FY 2023-30'!R857:R862)</f>
        <v>0</v>
      </c>
      <c r="I446" s="2">
        <f>SUM('Budget Detail FY 2023-30'!S857:S862)</f>
        <v>0</v>
      </c>
      <c r="J446" s="2">
        <f>SUM('Budget Detail FY 2023-30'!T857:T862)</f>
        <v>0</v>
      </c>
      <c r="K446" s="2">
        <f>SUM('Budget Detail FY 2023-30'!U857:U862)</f>
        <v>0</v>
      </c>
    </row>
    <row r="447" spans="2:11" ht="20.100000000000001" customHeight="1">
      <c r="B447" s="365" t="s">
        <v>586</v>
      </c>
      <c r="C447" s="363">
        <f t="shared" ref="C447:K447" si="50">SUM(C440:C446)</f>
        <v>5169794</v>
      </c>
      <c r="D447" s="363">
        <f t="shared" si="50"/>
        <v>2454040</v>
      </c>
      <c r="E447" s="363">
        <f t="shared" si="50"/>
        <v>5925332</v>
      </c>
      <c r="F447" s="363">
        <f t="shared" si="50"/>
        <v>4457493</v>
      </c>
      <c r="G447" s="363">
        <f t="shared" si="50"/>
        <v>6388130</v>
      </c>
      <c r="H447" s="363">
        <f t="shared" si="50"/>
        <v>2020087</v>
      </c>
      <c r="I447" s="363">
        <f t="shared" si="50"/>
        <v>1762483</v>
      </c>
      <c r="J447" s="363">
        <f t="shared" si="50"/>
        <v>1848887</v>
      </c>
      <c r="K447" s="363">
        <f t="shared" si="50"/>
        <v>2028502</v>
      </c>
    </row>
    <row r="448" spans="2:11" ht="6.95" customHeight="1">
      <c r="B448" s="125"/>
      <c r="C448" s="2"/>
      <c r="D448" s="2"/>
      <c r="E448" s="2"/>
      <c r="F448" s="2"/>
      <c r="G448" s="2"/>
      <c r="H448" s="2"/>
      <c r="I448" s="2"/>
      <c r="J448" s="2"/>
      <c r="K448" s="2"/>
    </row>
    <row r="449" spans="2:11" ht="20.100000000000001" customHeight="1">
      <c r="B449" s="125" t="s">
        <v>572</v>
      </c>
      <c r="C449" s="2">
        <f>SUM('Budget Detail FY 2023-30'!M866:M867)</f>
        <v>73650</v>
      </c>
      <c r="D449" s="2">
        <f>SUM('Budget Detail FY 2023-30'!N866:N867)</f>
        <v>74125</v>
      </c>
      <c r="E449" s="2">
        <f>SUM('Budget Detail FY 2023-30'!O866:O867)</f>
        <v>438200</v>
      </c>
      <c r="F449" s="2">
        <f>SUM('Budget Detail FY 2023-30'!P866:P867)</f>
        <v>69525</v>
      </c>
      <c r="G449" s="2">
        <f>SUM('Budget Detail FY 2023-30'!Q866:Q867)</f>
        <v>895703</v>
      </c>
      <c r="H449" s="2">
        <f>SUM('Budget Detail FY 2023-30'!R866:R867)</f>
        <v>897183</v>
      </c>
      <c r="I449" s="2">
        <f>SUM('Budget Detail FY 2023-30'!S866:S867)</f>
        <v>896934</v>
      </c>
      <c r="J449" s="2">
        <f>SUM('Budget Detail FY 2023-30'!T866:T867)</f>
        <v>895935</v>
      </c>
      <c r="K449" s="2">
        <f>SUM('Budget Detail FY 2023-30'!U866:U867)</f>
        <v>895851</v>
      </c>
    </row>
    <row r="450" spans="2:11" ht="20.100000000000001" customHeight="1" thickBot="1">
      <c r="B450" s="78" t="s">
        <v>1104</v>
      </c>
      <c r="C450" s="305">
        <f t="shared" ref="C450:K450" si="51">C447+C449</f>
        <v>5243444</v>
      </c>
      <c r="D450" s="305">
        <f t="shared" si="51"/>
        <v>2528165</v>
      </c>
      <c r="E450" s="305">
        <f t="shared" si="51"/>
        <v>6363532</v>
      </c>
      <c r="F450" s="305">
        <f t="shared" si="51"/>
        <v>4527018</v>
      </c>
      <c r="G450" s="305">
        <f t="shared" si="51"/>
        <v>7283833</v>
      </c>
      <c r="H450" s="305">
        <f t="shared" si="51"/>
        <v>2917270</v>
      </c>
      <c r="I450" s="305">
        <f t="shared" si="51"/>
        <v>2659417</v>
      </c>
      <c r="J450" s="305">
        <f t="shared" si="51"/>
        <v>2744822</v>
      </c>
      <c r="K450" s="305">
        <f t="shared" si="51"/>
        <v>2924353</v>
      </c>
    </row>
    <row r="451" spans="2:11" ht="7.5" customHeight="1">
      <c r="B451" s="79"/>
      <c r="C451" s="2"/>
      <c r="D451" s="2"/>
      <c r="E451" s="2"/>
      <c r="F451" s="2"/>
      <c r="G451" s="2"/>
      <c r="H451" s="2"/>
      <c r="I451" s="2"/>
      <c r="J451" s="2"/>
      <c r="K451" s="2"/>
    </row>
    <row r="452" spans="2:11" ht="20.100000000000001" customHeight="1">
      <c r="B452" s="124" t="s">
        <v>574</v>
      </c>
      <c r="C452" s="49">
        <f t="shared" ref="C452:K452" si="52">+C437-C450</f>
        <v>1516345</v>
      </c>
      <c r="D452" s="49">
        <f t="shared" si="52"/>
        <v>1261025</v>
      </c>
      <c r="E452" s="49">
        <f t="shared" si="52"/>
        <v>-892926</v>
      </c>
      <c r="F452" s="49">
        <f t="shared" si="52"/>
        <v>1061578</v>
      </c>
      <c r="G452" s="49">
        <f t="shared" si="52"/>
        <v>-2775492</v>
      </c>
      <c r="H452" s="49">
        <f t="shared" si="52"/>
        <v>-772963</v>
      </c>
      <c r="I452" s="49">
        <f t="shared" si="52"/>
        <v>-434514</v>
      </c>
      <c r="J452" s="49">
        <f t="shared" si="52"/>
        <v>-425604</v>
      </c>
      <c r="K452" s="49">
        <f t="shared" si="52"/>
        <v>-536920</v>
      </c>
    </row>
    <row r="453" spans="2:11" ht="7.5" customHeight="1">
      <c r="B453" s="80"/>
      <c r="C453" s="2"/>
      <c r="D453" s="2"/>
      <c r="E453" s="2"/>
      <c r="F453" s="2"/>
      <c r="G453" s="2"/>
      <c r="H453" s="2"/>
      <c r="I453" s="2"/>
      <c r="J453" s="2"/>
      <c r="K453" s="2"/>
    </row>
    <row r="454" spans="2:11" ht="20.100000000000001" customHeight="1" thickBot="1">
      <c r="B454" s="77" t="s">
        <v>587</v>
      </c>
      <c r="C454" s="303">
        <v>2517832</v>
      </c>
      <c r="D454" s="303">
        <v>3778857</v>
      </c>
      <c r="E454" s="303">
        <v>2811787</v>
      </c>
      <c r="F454" s="303">
        <f>D454+F452</f>
        <v>4840435</v>
      </c>
      <c r="G454" s="303">
        <f>F454+G452</f>
        <v>2064943</v>
      </c>
      <c r="H454" s="303">
        <f>G454+H452</f>
        <v>1291980</v>
      </c>
      <c r="I454" s="303">
        <f>H454+I452</f>
        <v>857466</v>
      </c>
      <c r="J454" s="303">
        <f>I454+J452</f>
        <v>431862</v>
      </c>
      <c r="K454" s="303">
        <f>J454+K452</f>
        <v>-105058</v>
      </c>
    </row>
    <row r="455" spans="2:11" ht="15.75" thickTop="1">
      <c r="B455" s="4"/>
      <c r="C455" s="81">
        <f t="shared" ref="C455:K455" si="53">+C454/C450</f>
        <v>0.48018668646027307</v>
      </c>
      <c r="D455" s="81">
        <f t="shared" si="53"/>
        <v>1.4947034706991038</v>
      </c>
      <c r="E455" s="81">
        <f t="shared" si="53"/>
        <v>0.44185948935276825</v>
      </c>
      <c r="F455" s="81">
        <f t="shared" si="53"/>
        <v>1.0692325499920698</v>
      </c>
      <c r="G455" s="81">
        <f t="shared" si="53"/>
        <v>0.28349675232806681</v>
      </c>
      <c r="H455" s="81">
        <f t="shared" si="53"/>
        <v>0.44287295999341852</v>
      </c>
      <c r="I455" s="81">
        <f t="shared" si="53"/>
        <v>0.32242630621673846</v>
      </c>
      <c r="J455" s="81">
        <f t="shared" si="53"/>
        <v>0.15733697849988088</v>
      </c>
      <c r="K455" s="81">
        <f t="shared" si="53"/>
        <v>-3.592521149122558E-2</v>
      </c>
    </row>
    <row r="456" spans="2:11">
      <c r="B456" s="4"/>
      <c r="C456" s="81"/>
      <c r="D456" s="81"/>
      <c r="E456" s="81"/>
      <c r="F456" s="81"/>
      <c r="G456" s="81"/>
      <c r="H456" s="81"/>
      <c r="I456" s="81"/>
      <c r="J456" s="81"/>
      <c r="K456" s="81"/>
    </row>
    <row r="457" spans="2:11" ht="7.5" customHeight="1">
      <c r="B457" s="4"/>
      <c r="C457" s="2"/>
      <c r="D457" s="2"/>
      <c r="E457" s="2"/>
      <c r="F457" s="2"/>
      <c r="G457" s="2"/>
      <c r="H457" s="2"/>
      <c r="I457" s="2"/>
      <c r="J457" s="2"/>
      <c r="K457" s="2"/>
    </row>
    <row r="458" spans="2:11">
      <c r="B458" s="1"/>
      <c r="C458" s="2"/>
      <c r="D458" s="2"/>
      <c r="E458" s="2"/>
      <c r="F458" s="2"/>
      <c r="G458" s="2"/>
      <c r="H458" s="2"/>
      <c r="I458" s="2"/>
      <c r="J458" s="2"/>
      <c r="K458" s="2"/>
    </row>
    <row r="459" spans="2:11">
      <c r="B459" s="1"/>
      <c r="C459" s="2"/>
      <c r="D459" s="2"/>
      <c r="E459" s="2"/>
      <c r="F459" s="2"/>
      <c r="G459" s="2"/>
      <c r="H459" s="2"/>
      <c r="I459" s="2"/>
      <c r="J459" s="2"/>
      <c r="K459" s="2"/>
    </row>
    <row r="460" spans="2:11">
      <c r="B460" s="1"/>
      <c r="C460" s="2"/>
      <c r="D460" s="2"/>
      <c r="E460" s="2"/>
      <c r="F460" s="2"/>
      <c r="G460" s="2"/>
      <c r="H460" s="2"/>
      <c r="I460" s="2"/>
      <c r="J460" s="2"/>
      <c r="K460" s="2"/>
    </row>
    <row r="461" spans="2:11">
      <c r="B461" s="1"/>
      <c r="C461" s="2"/>
      <c r="D461" s="2"/>
      <c r="E461" s="2"/>
      <c r="F461" s="2"/>
      <c r="G461" s="2"/>
      <c r="H461" s="2"/>
      <c r="I461" s="2"/>
      <c r="J461" s="2"/>
      <c r="K461" s="2"/>
    </row>
    <row r="462" spans="2:11">
      <c r="B462" s="1"/>
      <c r="C462" s="2"/>
      <c r="D462" s="2"/>
      <c r="E462" s="2"/>
      <c r="F462" s="2"/>
      <c r="G462" s="2"/>
      <c r="H462" s="2"/>
      <c r="I462" s="2"/>
      <c r="J462" s="2"/>
      <c r="K462" s="2"/>
    </row>
    <row r="463" spans="2:11">
      <c r="B463" s="1"/>
      <c r="C463" s="2"/>
      <c r="D463" s="2"/>
      <c r="E463" s="2"/>
      <c r="F463" s="2"/>
      <c r="G463" s="2"/>
      <c r="H463" s="2"/>
      <c r="I463" s="2"/>
      <c r="J463" s="2"/>
      <c r="K463" s="2"/>
    </row>
    <row r="464" spans="2:11">
      <c r="B464" s="1"/>
      <c r="C464" s="2"/>
      <c r="D464" s="2"/>
      <c r="E464" s="2"/>
      <c r="F464" s="2"/>
      <c r="G464" s="2"/>
      <c r="H464" s="2"/>
      <c r="I464" s="2"/>
      <c r="J464" s="2"/>
      <c r="K464" s="2"/>
    </row>
    <row r="465" spans="2:11">
      <c r="B465" s="1"/>
      <c r="C465" s="2"/>
      <c r="D465" s="2"/>
      <c r="E465" s="2"/>
      <c r="F465" s="2"/>
      <c r="G465" s="2"/>
      <c r="H465" s="2"/>
      <c r="I465" s="2"/>
      <c r="J465" s="2"/>
      <c r="K465" s="2"/>
    </row>
    <row r="466" spans="2:11">
      <c r="B466" s="1"/>
      <c r="C466" s="2"/>
      <c r="D466" s="2"/>
      <c r="E466" s="2"/>
      <c r="F466" s="2"/>
      <c r="G466" s="2"/>
      <c r="H466" s="2"/>
      <c r="I466" s="2"/>
      <c r="J466" s="2"/>
      <c r="K466" s="2"/>
    </row>
    <row r="467" spans="2:11">
      <c r="B467" s="1"/>
      <c r="C467" s="2"/>
      <c r="D467" s="2"/>
      <c r="E467" s="2"/>
      <c r="F467" s="2"/>
      <c r="G467" s="2"/>
      <c r="H467" s="2"/>
      <c r="I467" s="2"/>
      <c r="J467" s="2"/>
      <c r="K467" s="2"/>
    </row>
    <row r="468" spans="2:11">
      <c r="B468" s="1"/>
      <c r="C468" s="2"/>
      <c r="D468" s="2"/>
      <c r="E468" s="2"/>
      <c r="F468" s="2"/>
      <c r="G468" s="2"/>
      <c r="H468" s="2"/>
      <c r="I468" s="2"/>
      <c r="J468" s="2"/>
      <c r="K468" s="2"/>
    </row>
    <row r="469" spans="2:11">
      <c r="B469" s="1"/>
      <c r="C469" s="2"/>
      <c r="D469" s="2"/>
      <c r="E469" s="2"/>
      <c r="F469" s="2"/>
      <c r="G469" s="2"/>
      <c r="H469" s="2"/>
      <c r="I469" s="2"/>
      <c r="J469" s="2"/>
      <c r="K469" s="2"/>
    </row>
    <row r="472" spans="2:11" ht="18.75">
      <c r="B472" s="492" t="s">
        <v>590</v>
      </c>
      <c r="C472" s="492"/>
      <c r="D472" s="492"/>
      <c r="E472" s="492"/>
      <c r="F472" s="492"/>
      <c r="G472" s="492"/>
      <c r="H472" s="492"/>
      <c r="I472" s="492"/>
      <c r="J472" s="492"/>
      <c r="K472" s="492"/>
    </row>
    <row r="473" spans="2:11">
      <c r="B473" s="43"/>
      <c r="C473" s="2"/>
      <c r="D473" s="2"/>
      <c r="E473" s="2"/>
      <c r="F473" s="2"/>
      <c r="G473" s="2"/>
      <c r="H473" s="2"/>
      <c r="I473" s="2"/>
      <c r="J473" s="2"/>
      <c r="K473" s="2"/>
    </row>
    <row r="474" spans="2:11" ht="12.75" customHeight="1">
      <c r="B474" s="497" t="s">
        <v>1335</v>
      </c>
      <c r="C474" s="497"/>
      <c r="D474" s="497"/>
      <c r="E474" s="497"/>
      <c r="F474" s="497"/>
      <c r="G474" s="497"/>
      <c r="H474" s="497"/>
      <c r="I474" s="497"/>
      <c r="J474" s="497"/>
      <c r="K474" s="497"/>
    </row>
    <row r="475" spans="2:11" ht="12.75" customHeight="1">
      <c r="B475" s="497"/>
      <c r="C475" s="497"/>
      <c r="D475" s="497"/>
      <c r="E475" s="497"/>
      <c r="F475" s="497"/>
      <c r="G475" s="497"/>
      <c r="H475" s="497"/>
      <c r="I475" s="497"/>
      <c r="J475" s="497"/>
      <c r="K475" s="497"/>
    </row>
    <row r="476" spans="2:11" ht="18.75" customHeight="1">
      <c r="B476" s="497"/>
      <c r="C476" s="497"/>
      <c r="D476" s="497"/>
      <c r="E476" s="497"/>
      <c r="F476" s="497"/>
      <c r="G476" s="497"/>
      <c r="H476" s="497"/>
      <c r="I476" s="497"/>
      <c r="J476" s="497"/>
      <c r="K476" s="497"/>
    </row>
    <row r="477" spans="2:11">
      <c r="B477" s="4"/>
      <c r="C477" s="43"/>
      <c r="D477" s="1"/>
      <c r="E477" s="43" t="s">
        <v>777</v>
      </c>
      <c r="F477" s="1"/>
      <c r="G477" s="43" t="s">
        <v>778</v>
      </c>
      <c r="H477" s="1"/>
      <c r="I477" s="1"/>
      <c r="J477" s="1"/>
      <c r="K477" s="1"/>
    </row>
    <row r="478" spans="2:11">
      <c r="B478" s="43"/>
      <c r="C478" s="43" t="s">
        <v>775</v>
      </c>
      <c r="D478" s="43" t="s">
        <v>776</v>
      </c>
      <c r="E478" s="43" t="s">
        <v>556</v>
      </c>
      <c r="F478" s="43" t="s">
        <v>777</v>
      </c>
      <c r="G478" s="43" t="s">
        <v>556</v>
      </c>
      <c r="H478" s="43" t="s">
        <v>779</v>
      </c>
      <c r="I478" s="43" t="s">
        <v>780</v>
      </c>
      <c r="J478" s="43" t="s">
        <v>781</v>
      </c>
      <c r="K478" s="43" t="s">
        <v>782</v>
      </c>
    </row>
    <row r="479" spans="2:11" ht="15.75" thickBot="1">
      <c r="B479" s="44"/>
      <c r="C479" s="45" t="s">
        <v>1</v>
      </c>
      <c r="D479" s="45" t="s">
        <v>1</v>
      </c>
      <c r="E479" s="45" t="s">
        <v>526</v>
      </c>
      <c r="F479" s="45" t="s">
        <v>19</v>
      </c>
      <c r="G479" s="45" t="s">
        <v>526</v>
      </c>
      <c r="H479" s="45" t="s">
        <v>19</v>
      </c>
      <c r="I479" s="45" t="s">
        <v>19</v>
      </c>
      <c r="J479" s="45" t="s">
        <v>19</v>
      </c>
      <c r="K479" s="45" t="s">
        <v>19</v>
      </c>
    </row>
    <row r="480" spans="2:11">
      <c r="B480" s="1"/>
      <c r="C480" s="52"/>
      <c r="D480" s="2"/>
      <c r="E480" s="2"/>
      <c r="F480" s="2"/>
      <c r="G480" s="2"/>
      <c r="H480" s="2"/>
      <c r="I480" s="2"/>
      <c r="J480" s="2"/>
      <c r="K480" s="2"/>
    </row>
    <row r="481" spans="2:11">
      <c r="B481" s="79" t="s">
        <v>1121</v>
      </c>
      <c r="C481" s="2"/>
      <c r="D481" s="2"/>
      <c r="E481" s="2"/>
      <c r="F481" s="2"/>
      <c r="G481" s="2"/>
      <c r="H481" s="2"/>
      <c r="I481" s="2"/>
      <c r="J481" s="2"/>
      <c r="K481" s="2"/>
    </row>
    <row r="482" spans="2:11" ht="20.100000000000001" customHeight="1">
      <c r="B482" s="125" t="s">
        <v>591</v>
      </c>
      <c r="C482" s="2">
        <f>SUM('Budget Detail FY 2023-30'!M885:M885)</f>
        <v>0</v>
      </c>
      <c r="D482" s="2">
        <f>SUM('Budget Detail FY 2023-30'!N885:N885)</f>
        <v>0</v>
      </c>
      <c r="E482" s="2">
        <f>SUM('Budget Detail FY 2023-30'!O885:O885)</f>
        <v>0</v>
      </c>
      <c r="F482" s="2">
        <f>SUM('Budget Detail FY 2023-30'!P885:P885)</f>
        <v>0</v>
      </c>
      <c r="G482" s="2">
        <f>SUM('Budget Detail FY 2023-30'!Q885:Q885)</f>
        <v>0</v>
      </c>
      <c r="H482" s="2">
        <f>SUM('Budget Detail FY 2023-30'!R885:R885)</f>
        <v>0</v>
      </c>
      <c r="I482" s="2">
        <f>SUM('Budget Detail FY 2023-30'!S885:S885)</f>
        <v>0</v>
      </c>
      <c r="J482" s="2">
        <f>SUM('Budget Detail FY 2023-30'!T885:T885)</f>
        <v>0</v>
      </c>
      <c r="K482" s="2">
        <f>SUM('Budget Detail FY 2023-30'!U885:U885)</f>
        <v>0</v>
      </c>
    </row>
    <row r="483" spans="2:11" ht="20.100000000000001" customHeight="1" thickBot="1">
      <c r="B483" s="78" t="s">
        <v>1094</v>
      </c>
      <c r="C483" s="305">
        <f t="shared" ref="C483:K483" si="54">SUM(C482:C482)</f>
        <v>0</v>
      </c>
      <c r="D483" s="305">
        <f t="shared" si="54"/>
        <v>0</v>
      </c>
      <c r="E483" s="305">
        <f t="shared" si="54"/>
        <v>0</v>
      </c>
      <c r="F483" s="305">
        <f t="shared" si="54"/>
        <v>0</v>
      </c>
      <c r="G483" s="305">
        <f t="shared" si="54"/>
        <v>0</v>
      </c>
      <c r="H483" s="305">
        <f t="shared" si="54"/>
        <v>0</v>
      </c>
      <c r="I483" s="305">
        <f t="shared" si="54"/>
        <v>0</v>
      </c>
      <c r="J483" s="305">
        <f t="shared" si="54"/>
        <v>0</v>
      </c>
      <c r="K483" s="305">
        <f t="shared" si="54"/>
        <v>0</v>
      </c>
    </row>
    <row r="484" spans="2:11">
      <c r="B484" s="1"/>
      <c r="C484" s="2"/>
      <c r="D484" s="2"/>
      <c r="E484" s="2"/>
      <c r="F484" s="2"/>
      <c r="G484" s="2"/>
      <c r="H484" s="2"/>
      <c r="I484" s="2"/>
      <c r="J484" s="2"/>
      <c r="K484" s="2"/>
    </row>
    <row r="485" spans="2:11">
      <c r="B485" s="79" t="s">
        <v>401</v>
      </c>
      <c r="C485" s="2"/>
      <c r="D485" s="2"/>
      <c r="E485" s="2"/>
      <c r="F485" s="2"/>
      <c r="G485" s="2"/>
      <c r="H485" s="2"/>
      <c r="I485" s="2"/>
      <c r="J485" s="2"/>
      <c r="K485" s="2"/>
    </row>
    <row r="486" spans="2:11" ht="20.100000000000001" customHeight="1">
      <c r="B486" s="125" t="s">
        <v>569</v>
      </c>
      <c r="C486" s="49">
        <f>'Budget Detail FY 2023-30'!M889</f>
        <v>0</v>
      </c>
      <c r="D486" s="49">
        <f>'Budget Detail FY 2023-30'!N889</f>
        <v>0</v>
      </c>
      <c r="E486" s="49">
        <f>'Budget Detail FY 2023-30'!O889</f>
        <v>0</v>
      </c>
      <c r="F486" s="49">
        <f>'Budget Detail FY 2023-30'!P889</f>
        <v>0</v>
      </c>
      <c r="G486" s="49">
        <f>'Budget Detail FY 2023-30'!Q889</f>
        <v>0</v>
      </c>
      <c r="H486" s="49">
        <f>'Budget Detail FY 2023-30'!R889</f>
        <v>0</v>
      </c>
      <c r="I486" s="49">
        <f>'Budget Detail FY 2023-30'!S889</f>
        <v>0</v>
      </c>
      <c r="J486" s="49">
        <f>'Budget Detail FY 2023-30'!T889</f>
        <v>0</v>
      </c>
      <c r="K486" s="49">
        <f>'Budget Detail FY 2023-30'!U889</f>
        <v>0</v>
      </c>
    </row>
    <row r="487" spans="2:11" ht="20.100000000000001" customHeight="1" thickBot="1">
      <c r="B487" s="78" t="s">
        <v>573</v>
      </c>
      <c r="C487" s="305">
        <f t="shared" ref="C487:K487" si="55">SUM(C486:C486)</f>
        <v>0</v>
      </c>
      <c r="D487" s="305">
        <f t="shared" si="55"/>
        <v>0</v>
      </c>
      <c r="E487" s="305">
        <f t="shared" si="55"/>
        <v>0</v>
      </c>
      <c r="F487" s="305">
        <f t="shared" si="55"/>
        <v>0</v>
      </c>
      <c r="G487" s="305">
        <f t="shared" si="55"/>
        <v>0</v>
      </c>
      <c r="H487" s="305">
        <f t="shared" si="55"/>
        <v>0</v>
      </c>
      <c r="I487" s="305">
        <f t="shared" si="55"/>
        <v>0</v>
      </c>
      <c r="J487" s="305">
        <f t="shared" si="55"/>
        <v>0</v>
      </c>
      <c r="K487" s="305">
        <f t="shared" si="55"/>
        <v>0</v>
      </c>
    </row>
    <row r="488" spans="2:11" ht="6.95" customHeight="1">
      <c r="B488" s="125"/>
      <c r="C488" s="2"/>
      <c r="D488" s="2"/>
      <c r="E488" s="2"/>
      <c r="F488" s="2"/>
      <c r="G488" s="2"/>
      <c r="H488" s="2"/>
      <c r="I488" s="2"/>
      <c r="J488" s="2"/>
      <c r="K488" s="2"/>
    </row>
    <row r="489" spans="2:11" ht="20.100000000000001" customHeight="1">
      <c r="B489" s="125" t="s">
        <v>572</v>
      </c>
      <c r="C489" s="2">
        <f>'Budget Detail FY 2023-30'!M893</f>
        <v>33843</v>
      </c>
      <c r="D489" s="2">
        <f>'Budget Detail FY 2023-30'!N893</f>
        <v>0</v>
      </c>
      <c r="E489" s="2">
        <f>'Budget Detail FY 2023-30'!O893</f>
        <v>0</v>
      </c>
      <c r="F489" s="2">
        <f>'Budget Detail FY 2023-30'!P893</f>
        <v>0</v>
      </c>
      <c r="G489" s="2">
        <f>'Budget Detail FY 2023-30'!Q893</f>
        <v>0</v>
      </c>
      <c r="H489" s="2">
        <f>'Budget Detail FY 2023-30'!R893</f>
        <v>0</v>
      </c>
      <c r="I489" s="2">
        <f>'Budget Detail FY 2023-30'!S893</f>
        <v>0</v>
      </c>
      <c r="J489" s="2">
        <f>'Budget Detail FY 2023-30'!T893</f>
        <v>0</v>
      </c>
      <c r="K489" s="2">
        <f>'Budget Detail FY 2023-30'!U893</f>
        <v>0</v>
      </c>
    </row>
    <row r="490" spans="2:11" ht="20.100000000000001" customHeight="1" thickBot="1">
      <c r="B490" s="78" t="s">
        <v>1095</v>
      </c>
      <c r="C490" s="305">
        <f t="shared" ref="C490:K490" si="56">C487+C489</f>
        <v>33843</v>
      </c>
      <c r="D490" s="305">
        <f t="shared" si="56"/>
        <v>0</v>
      </c>
      <c r="E490" s="305">
        <f t="shared" si="56"/>
        <v>0</v>
      </c>
      <c r="F490" s="305">
        <f t="shared" si="56"/>
        <v>0</v>
      </c>
      <c r="G490" s="305">
        <f t="shared" si="56"/>
        <v>0</v>
      </c>
      <c r="H490" s="305">
        <f t="shared" si="56"/>
        <v>0</v>
      </c>
      <c r="I490" s="305">
        <f t="shared" si="56"/>
        <v>0</v>
      </c>
      <c r="J490" s="305">
        <f t="shared" si="56"/>
        <v>0</v>
      </c>
      <c r="K490" s="305">
        <f t="shared" si="56"/>
        <v>0</v>
      </c>
    </row>
    <row r="491" spans="2:11" ht="7.5" customHeight="1">
      <c r="B491" s="79"/>
      <c r="C491" s="2"/>
      <c r="D491" s="2"/>
      <c r="E491" s="2"/>
      <c r="F491" s="2"/>
      <c r="G491" s="2"/>
      <c r="H491" s="2"/>
      <c r="I491" s="2"/>
      <c r="J491" s="2"/>
      <c r="K491" s="2"/>
    </row>
    <row r="492" spans="2:11" ht="20.100000000000001" customHeight="1">
      <c r="B492" s="124" t="s">
        <v>574</v>
      </c>
      <c r="C492" s="49">
        <f t="shared" ref="C492:K492" si="57">C483-C490</f>
        <v>-33843</v>
      </c>
      <c r="D492" s="49">
        <f t="shared" si="57"/>
        <v>0</v>
      </c>
      <c r="E492" s="49">
        <f t="shared" si="57"/>
        <v>0</v>
      </c>
      <c r="F492" s="49">
        <f t="shared" si="57"/>
        <v>0</v>
      </c>
      <c r="G492" s="49">
        <f t="shared" si="57"/>
        <v>0</v>
      </c>
      <c r="H492" s="49">
        <f t="shared" si="57"/>
        <v>0</v>
      </c>
      <c r="I492" s="49">
        <f t="shared" si="57"/>
        <v>0</v>
      </c>
      <c r="J492" s="49">
        <f t="shared" si="57"/>
        <v>0</v>
      </c>
      <c r="K492" s="49">
        <f t="shared" si="57"/>
        <v>0</v>
      </c>
    </row>
    <row r="493" spans="2:11" ht="7.5" customHeight="1">
      <c r="B493" s="80"/>
      <c r="C493" s="2"/>
      <c r="D493" s="2"/>
      <c r="E493" s="2"/>
      <c r="F493" s="2"/>
      <c r="G493" s="2"/>
      <c r="H493" s="2"/>
      <c r="I493" s="2"/>
      <c r="J493" s="2"/>
      <c r="K493" s="2"/>
    </row>
    <row r="494" spans="2:11" ht="20.100000000000001" customHeight="1" thickBot="1">
      <c r="B494" s="77" t="s">
        <v>575</v>
      </c>
      <c r="C494" s="303">
        <v>0</v>
      </c>
      <c r="D494" s="303">
        <v>0</v>
      </c>
      <c r="E494" s="303">
        <v>0</v>
      </c>
      <c r="F494" s="303">
        <f>D494+F492</f>
        <v>0</v>
      </c>
      <c r="G494" s="303">
        <f>F494+G492</f>
        <v>0</v>
      </c>
      <c r="H494" s="303">
        <f>G494+H492</f>
        <v>0</v>
      </c>
      <c r="I494" s="303">
        <f>H494+I492</f>
        <v>0</v>
      </c>
      <c r="J494" s="303">
        <f>I494+J492</f>
        <v>0</v>
      </c>
      <c r="K494" s="303">
        <f>J494+K492</f>
        <v>0</v>
      </c>
    </row>
    <row r="495" spans="2:11" ht="15.75" thickTop="1">
      <c r="B495" s="4"/>
      <c r="C495" s="2"/>
      <c r="D495" s="2"/>
      <c r="E495" s="2"/>
      <c r="F495" s="2"/>
      <c r="G495" s="2"/>
      <c r="H495" s="2"/>
      <c r="I495" s="2"/>
      <c r="J495" s="2"/>
      <c r="K495" s="2"/>
    </row>
    <row r="496" spans="2:11">
      <c r="B496" s="4"/>
      <c r="C496" s="2"/>
      <c r="D496" s="2"/>
      <c r="E496" s="2"/>
      <c r="F496" s="2"/>
      <c r="G496" s="2"/>
      <c r="H496" s="2"/>
      <c r="I496" s="2"/>
      <c r="J496" s="2"/>
      <c r="K496" s="2"/>
    </row>
    <row r="497" spans="2:11">
      <c r="B497" s="1"/>
      <c r="C497" s="2"/>
      <c r="D497" s="2"/>
      <c r="E497" s="2"/>
      <c r="F497" s="2"/>
      <c r="G497" s="2"/>
      <c r="H497" s="2"/>
      <c r="I497" s="2"/>
      <c r="J497" s="2"/>
      <c r="K497" s="2"/>
    </row>
    <row r="498" spans="2:11">
      <c r="B498" s="1"/>
      <c r="C498" s="2"/>
      <c r="D498" s="2"/>
      <c r="E498" s="2"/>
      <c r="F498" s="2"/>
      <c r="G498" s="2"/>
      <c r="H498" s="2"/>
      <c r="I498" s="2"/>
      <c r="J498" s="2"/>
      <c r="K498" s="2"/>
    </row>
    <row r="499" spans="2:11">
      <c r="B499" s="1"/>
      <c r="C499" s="2"/>
      <c r="D499" s="2"/>
      <c r="E499" s="2"/>
      <c r="F499" s="2"/>
      <c r="G499" s="2"/>
      <c r="H499" s="2"/>
      <c r="I499" s="2"/>
      <c r="J499" s="2"/>
      <c r="K499" s="2"/>
    </row>
    <row r="500" spans="2:11">
      <c r="B500" s="1"/>
      <c r="C500" s="2"/>
      <c r="D500" s="2"/>
      <c r="E500" s="2"/>
      <c r="F500" s="2"/>
      <c r="G500" s="2"/>
      <c r="H500" s="2"/>
      <c r="I500" s="2"/>
      <c r="J500" s="2"/>
      <c r="K500" s="2"/>
    </row>
    <row r="501" spans="2:11">
      <c r="B501" s="1"/>
      <c r="C501" s="2"/>
      <c r="D501" s="2"/>
      <c r="E501" s="2"/>
      <c r="F501" s="2"/>
      <c r="G501" s="2"/>
      <c r="H501" s="2"/>
      <c r="I501" s="2"/>
      <c r="J501" s="2"/>
      <c r="K501" s="2"/>
    </row>
    <row r="502" spans="2:11">
      <c r="B502" s="1"/>
      <c r="C502" s="2"/>
      <c r="D502" s="2"/>
      <c r="E502" s="2"/>
      <c r="F502" s="2"/>
      <c r="G502" s="2"/>
      <c r="H502" s="2"/>
      <c r="I502" s="2"/>
      <c r="J502" s="2"/>
      <c r="K502" s="2"/>
    </row>
    <row r="503" spans="2:11">
      <c r="B503" s="1"/>
      <c r="C503" s="2"/>
      <c r="D503" s="2"/>
      <c r="E503" s="2"/>
      <c r="F503" s="2"/>
      <c r="G503" s="2"/>
      <c r="H503" s="2"/>
      <c r="I503" s="2"/>
      <c r="J503" s="2"/>
      <c r="K503" s="2"/>
    </row>
    <row r="504" spans="2:11">
      <c r="B504" s="1"/>
      <c r="C504" s="2"/>
      <c r="D504" s="2"/>
      <c r="E504" s="2"/>
      <c r="F504" s="2"/>
      <c r="G504" s="2"/>
      <c r="H504" s="2"/>
      <c r="I504" s="2"/>
      <c r="J504" s="2"/>
      <c r="K504" s="2"/>
    </row>
    <row r="505" spans="2:11">
      <c r="B505" s="1"/>
      <c r="C505" s="2"/>
      <c r="D505" s="2"/>
      <c r="E505" s="2"/>
      <c r="F505" s="2"/>
      <c r="G505" s="2"/>
      <c r="H505" s="2"/>
      <c r="I505" s="2"/>
      <c r="J505" s="2"/>
      <c r="K505" s="2"/>
    </row>
    <row r="506" spans="2:11">
      <c r="B506" s="1"/>
      <c r="C506" s="2"/>
      <c r="D506" s="2"/>
      <c r="E506" s="2"/>
      <c r="F506" s="2"/>
      <c r="G506" s="2"/>
      <c r="H506" s="2"/>
      <c r="I506" s="2"/>
      <c r="J506" s="2"/>
      <c r="K506" s="2"/>
    </row>
    <row r="507" spans="2:11">
      <c r="B507" s="1"/>
      <c r="C507" s="2"/>
      <c r="D507" s="2"/>
      <c r="E507" s="2"/>
      <c r="F507" s="2"/>
      <c r="G507" s="2"/>
      <c r="H507" s="2"/>
      <c r="I507" s="2"/>
      <c r="J507" s="2"/>
      <c r="K507" s="2"/>
    </row>
    <row r="510" spans="2:11" ht="18.75" customHeight="1">
      <c r="B510" s="492" t="s">
        <v>592</v>
      </c>
      <c r="C510" s="492"/>
      <c r="D510" s="492"/>
      <c r="E510" s="492"/>
      <c r="F510" s="492"/>
      <c r="G510" s="492"/>
      <c r="H510" s="492"/>
      <c r="I510" s="492"/>
      <c r="J510" s="492"/>
      <c r="K510" s="492"/>
    </row>
    <row r="511" spans="2:11">
      <c r="B511" s="43"/>
      <c r="C511" s="2"/>
      <c r="D511" s="2"/>
      <c r="E511" s="2"/>
      <c r="F511" s="2"/>
      <c r="G511" s="2"/>
      <c r="H511" s="2"/>
      <c r="I511" s="2"/>
      <c r="J511" s="2"/>
      <c r="K511" s="2"/>
    </row>
    <row r="512" spans="2:11" ht="12.75" customHeight="1">
      <c r="B512" s="493" t="s">
        <v>593</v>
      </c>
      <c r="C512" s="493"/>
      <c r="D512" s="493"/>
      <c r="E512" s="493"/>
      <c r="F512" s="493"/>
      <c r="G512" s="493"/>
      <c r="H512" s="493"/>
      <c r="I512" s="493"/>
      <c r="J512" s="493"/>
      <c r="K512" s="493"/>
    </row>
    <row r="513" spans="2:11" ht="12.75" customHeight="1">
      <c r="B513" s="493"/>
      <c r="C513" s="493"/>
      <c r="D513" s="493"/>
      <c r="E513" s="493"/>
      <c r="F513" s="493"/>
      <c r="G513" s="493"/>
      <c r="H513" s="493"/>
      <c r="I513" s="493"/>
      <c r="J513" s="493"/>
      <c r="K513" s="493"/>
    </row>
    <row r="514" spans="2:11" ht="12.75" customHeight="1">
      <c r="B514" s="493"/>
      <c r="C514" s="493"/>
      <c r="D514" s="493"/>
      <c r="E514" s="493"/>
      <c r="F514" s="493"/>
      <c r="G514" s="493"/>
      <c r="H514" s="493"/>
      <c r="I514" s="493"/>
      <c r="J514" s="493"/>
      <c r="K514" s="493"/>
    </row>
    <row r="515" spans="2:11" ht="23.25" customHeight="1">
      <c r="B515" s="493"/>
      <c r="C515" s="493"/>
      <c r="D515" s="493"/>
      <c r="E515" s="493"/>
      <c r="F515" s="493"/>
      <c r="G515" s="493"/>
      <c r="H515" s="493"/>
      <c r="I515" s="493"/>
      <c r="J515" s="493"/>
      <c r="K515" s="493"/>
    </row>
    <row r="516" spans="2:11">
      <c r="B516" s="4"/>
      <c r="C516" s="43"/>
      <c r="D516" s="1"/>
      <c r="E516" s="43" t="s">
        <v>777</v>
      </c>
      <c r="F516" s="1"/>
      <c r="G516" s="43" t="s">
        <v>778</v>
      </c>
      <c r="H516" s="1"/>
      <c r="I516" s="1"/>
      <c r="J516" s="1"/>
      <c r="K516" s="1"/>
    </row>
    <row r="517" spans="2:11">
      <c r="B517" s="43"/>
      <c r="C517" s="43" t="s">
        <v>775</v>
      </c>
      <c r="D517" s="43" t="s">
        <v>776</v>
      </c>
      <c r="E517" s="43" t="s">
        <v>556</v>
      </c>
      <c r="F517" s="43" t="s">
        <v>777</v>
      </c>
      <c r="G517" s="43" t="s">
        <v>556</v>
      </c>
      <c r="H517" s="43" t="s">
        <v>779</v>
      </c>
      <c r="I517" s="43" t="s">
        <v>780</v>
      </c>
      <c r="J517" s="43" t="s">
        <v>781</v>
      </c>
      <c r="K517" s="43" t="s">
        <v>782</v>
      </c>
    </row>
    <row r="518" spans="2:11" ht="15.75" thickBot="1">
      <c r="B518" s="44"/>
      <c r="C518" s="45" t="s">
        <v>1</v>
      </c>
      <c r="D518" s="45" t="s">
        <v>1</v>
      </c>
      <c r="E518" s="45" t="s">
        <v>526</v>
      </c>
      <c r="F518" s="45" t="s">
        <v>19</v>
      </c>
      <c r="G518" s="45" t="s">
        <v>526</v>
      </c>
      <c r="H518" s="45" t="s">
        <v>19</v>
      </c>
      <c r="I518" s="45" t="s">
        <v>19</v>
      </c>
      <c r="J518" s="45" t="s">
        <v>19</v>
      </c>
      <c r="K518" s="45" t="s">
        <v>19</v>
      </c>
    </row>
    <row r="519" spans="2:11" ht="7.5" customHeight="1">
      <c r="B519" s="1"/>
      <c r="C519" s="52"/>
      <c r="D519" s="2"/>
      <c r="E519" s="2"/>
      <c r="F519" s="2"/>
      <c r="G519" s="2"/>
      <c r="H519" s="2"/>
      <c r="I519" s="2"/>
      <c r="J519" s="2"/>
      <c r="K519" s="2"/>
    </row>
    <row r="520" spans="2:11">
      <c r="B520" s="79" t="s">
        <v>1121</v>
      </c>
      <c r="C520" s="2"/>
      <c r="D520" s="2"/>
      <c r="E520" s="2"/>
      <c r="F520" s="2"/>
      <c r="G520" s="2"/>
      <c r="H520" s="2"/>
      <c r="I520" s="2"/>
      <c r="J520" s="2"/>
      <c r="K520" s="2"/>
    </row>
    <row r="521" spans="2:11" ht="20.100000000000001" customHeight="1">
      <c r="B521" s="125" t="s">
        <v>561</v>
      </c>
      <c r="C521" s="2">
        <f>SUM('Budget Detail FY 2023-30'!M909:M913)</f>
        <v>695128</v>
      </c>
      <c r="D521" s="2">
        <f>SUM('Budget Detail FY 2023-30'!N909:N913)</f>
        <v>781652</v>
      </c>
      <c r="E521" s="2">
        <f>SUM('Budget Detail FY 2023-30'!O909:O913)</f>
        <v>740825</v>
      </c>
      <c r="F521" s="2">
        <f>SUM('Budget Detail FY 2023-30'!P909:P913)</f>
        <v>812325</v>
      </c>
      <c r="G521" s="2">
        <f>SUM('Budget Detail FY 2023-30'!Q909:Q913)</f>
        <v>795000</v>
      </c>
      <c r="H521" s="2">
        <f>SUM('Budget Detail FY 2023-30'!R909:R913)</f>
        <v>810000</v>
      </c>
      <c r="I521" s="2">
        <f>SUM('Budget Detail FY 2023-30'!S909:S913)</f>
        <v>815000</v>
      </c>
      <c r="J521" s="2">
        <f>SUM('Budget Detail FY 2023-30'!T909:T913)</f>
        <v>830500</v>
      </c>
      <c r="K521" s="2">
        <f>SUM('Budget Detail FY 2023-30'!U909:U913)</f>
        <v>835000</v>
      </c>
    </row>
    <row r="522" spans="2:11" ht="20.100000000000001" customHeight="1">
      <c r="B522" s="125" t="s">
        <v>562</v>
      </c>
      <c r="C522" s="2">
        <f>'Budget Detail FY 2023-30'!M914</f>
        <v>2311</v>
      </c>
      <c r="D522" s="2">
        <f>'Budget Detail FY 2023-30'!N914</f>
        <v>11508</v>
      </c>
      <c r="E522" s="2">
        <f>'Budget Detail FY 2023-30'!O914</f>
        <v>1250</v>
      </c>
      <c r="F522" s="2">
        <f>'Budget Detail FY 2023-30'!P914</f>
        <v>5000</v>
      </c>
      <c r="G522" s="2">
        <f>'Budget Detail FY 2023-30'!Q914</f>
        <v>4000</v>
      </c>
      <c r="H522" s="2">
        <f>'Budget Detail FY 2023-30'!R914</f>
        <v>4000</v>
      </c>
      <c r="I522" s="2">
        <f>'Budget Detail FY 2023-30'!S914</f>
        <v>4000</v>
      </c>
      <c r="J522" s="2">
        <f>'Budget Detail FY 2023-30'!T914</f>
        <v>4000</v>
      </c>
      <c r="K522" s="2">
        <f>'Budget Detail FY 2023-30'!U914</f>
        <v>4000</v>
      </c>
    </row>
    <row r="523" spans="2:11" ht="20.100000000000001" customHeight="1">
      <c r="B523" s="125" t="s">
        <v>563</v>
      </c>
      <c r="C523" s="2">
        <f>SUM('Budget Detail FY 2023-30'!M915:M915)</f>
        <v>21125</v>
      </c>
      <c r="D523" s="2">
        <f>SUM('Budget Detail FY 2023-30'!N915:N915)</f>
        <v>6451</v>
      </c>
      <c r="E523" s="2">
        <f>SUM('Budget Detail FY 2023-30'!O915:O915)</f>
        <v>0</v>
      </c>
      <c r="F523" s="2">
        <f>SUM('Budget Detail FY 2023-30'!P915:P915)</f>
        <v>7316</v>
      </c>
      <c r="G523" s="2">
        <f>SUM('Budget Detail FY 2023-30'!Q915:Q915)</f>
        <v>0</v>
      </c>
      <c r="H523" s="2">
        <f>SUM('Budget Detail FY 2023-30'!R915:R915)</f>
        <v>0</v>
      </c>
      <c r="I523" s="2">
        <f>SUM('Budget Detail FY 2023-30'!S915:S915)</f>
        <v>0</v>
      </c>
      <c r="J523" s="2">
        <f>SUM('Budget Detail FY 2023-30'!T915:T915)</f>
        <v>0</v>
      </c>
      <c r="K523" s="2">
        <f>SUM('Budget Detail FY 2023-30'!U915:U915)</f>
        <v>0</v>
      </c>
    </row>
    <row r="524" spans="2:11" ht="20.100000000000001" customHeight="1">
      <c r="B524" s="125" t="s">
        <v>564</v>
      </c>
      <c r="C524" s="2">
        <f>SUM('Budget Detail FY 2023-30'!M916:M920)</f>
        <v>270844</v>
      </c>
      <c r="D524" s="2">
        <f>SUM('Budget Detail FY 2023-30'!N916:N920)</f>
        <v>304076</v>
      </c>
      <c r="E524" s="2">
        <f>SUM('Budget Detail FY 2023-30'!O916:O920)</f>
        <v>265844</v>
      </c>
      <c r="F524" s="2">
        <f>SUM('Budget Detail FY 2023-30'!P916:P920)</f>
        <v>362801</v>
      </c>
      <c r="G524" s="2">
        <f>SUM('Budget Detail FY 2023-30'!Q916:Q920)</f>
        <v>346952</v>
      </c>
      <c r="H524" s="2">
        <f>SUM('Budget Detail FY 2023-30'!R916:R920)</f>
        <v>375691</v>
      </c>
      <c r="I524" s="2">
        <f>SUM('Budget Detail FY 2023-30'!S916:S920)</f>
        <v>379568</v>
      </c>
      <c r="J524" s="2">
        <f>SUM('Budget Detail FY 2023-30'!T916:T920)</f>
        <v>383089</v>
      </c>
      <c r="K524" s="2">
        <f>SUM('Budget Detail FY 2023-30'!U916:U920)</f>
        <v>387259</v>
      </c>
    </row>
    <row r="525" spans="2:11" ht="20.100000000000001" customHeight="1">
      <c r="B525" s="364" t="s">
        <v>1094</v>
      </c>
      <c r="C525" s="363">
        <f t="shared" ref="C525:K525" si="58">SUM(C521:C524)</f>
        <v>989408</v>
      </c>
      <c r="D525" s="363">
        <f t="shared" si="58"/>
        <v>1103687</v>
      </c>
      <c r="E525" s="363">
        <f t="shared" si="58"/>
        <v>1007919</v>
      </c>
      <c r="F525" s="363">
        <f t="shared" si="58"/>
        <v>1187442</v>
      </c>
      <c r="G525" s="363">
        <f t="shared" si="58"/>
        <v>1145952</v>
      </c>
      <c r="H525" s="363">
        <f t="shared" si="58"/>
        <v>1189691</v>
      </c>
      <c r="I525" s="363">
        <f t="shared" si="58"/>
        <v>1198568</v>
      </c>
      <c r="J525" s="363">
        <f t="shared" si="58"/>
        <v>1217589</v>
      </c>
      <c r="K525" s="363">
        <f t="shared" si="58"/>
        <v>1226259</v>
      </c>
    </row>
    <row r="526" spans="2:11" ht="6.95" customHeight="1">
      <c r="B526" s="125"/>
      <c r="C526" s="2"/>
      <c r="D526" s="2"/>
      <c r="E526" s="2"/>
      <c r="F526" s="2"/>
      <c r="G526" s="2"/>
      <c r="H526" s="2"/>
      <c r="I526" s="2"/>
      <c r="J526" s="2"/>
      <c r="K526" s="2"/>
    </row>
    <row r="527" spans="2:11" ht="20.100000000000001" customHeight="1">
      <c r="B527" s="125" t="s">
        <v>565</v>
      </c>
      <c r="C527" s="2">
        <f>'Budget Detail FY 2023-30'!M924</f>
        <v>2232541</v>
      </c>
      <c r="D527" s="2">
        <f>'Budget Detail FY 2023-30'!N924</f>
        <v>2440844</v>
      </c>
      <c r="E527" s="2">
        <f>'Budget Detail FY 2023-30'!O924</f>
        <v>2357728</v>
      </c>
      <c r="F527" s="2">
        <f>'Budget Detail FY 2023-30'!P924</f>
        <v>2357728</v>
      </c>
      <c r="G527" s="2">
        <f>'Budget Detail FY 2023-30'!Q924</f>
        <v>2896780</v>
      </c>
      <c r="H527" s="2">
        <f>'Budget Detail FY 2023-30'!R924</f>
        <v>3523197</v>
      </c>
      <c r="I527" s="2">
        <f>'Budget Detail FY 2023-30'!S924</f>
        <v>3547699</v>
      </c>
      <c r="J527" s="2">
        <f>'Budget Detail FY 2023-30'!T924</f>
        <v>3690726</v>
      </c>
      <c r="K527" s="2">
        <f>'Budget Detail FY 2023-30'!U924</f>
        <v>3897524</v>
      </c>
    </row>
    <row r="528" spans="2:11" ht="20.100000000000001" customHeight="1" thickBot="1">
      <c r="B528" s="78" t="s">
        <v>1106</v>
      </c>
      <c r="C528" s="305">
        <f t="shared" ref="C528:K528" si="59">C525+C527</f>
        <v>3221949</v>
      </c>
      <c r="D528" s="305">
        <f t="shared" si="59"/>
        <v>3544531</v>
      </c>
      <c r="E528" s="305">
        <f t="shared" si="59"/>
        <v>3365647</v>
      </c>
      <c r="F528" s="305">
        <f t="shared" si="59"/>
        <v>3545170</v>
      </c>
      <c r="G528" s="305">
        <f t="shared" si="59"/>
        <v>4042732</v>
      </c>
      <c r="H528" s="305">
        <f t="shared" si="59"/>
        <v>4712888</v>
      </c>
      <c r="I528" s="305">
        <f t="shared" si="59"/>
        <v>4746267</v>
      </c>
      <c r="J528" s="305">
        <f t="shared" si="59"/>
        <v>4908315</v>
      </c>
      <c r="K528" s="305">
        <f t="shared" si="59"/>
        <v>5123783</v>
      </c>
    </row>
    <row r="529" spans="2:11" ht="7.5" customHeight="1">
      <c r="B529" s="1"/>
      <c r="C529" s="2"/>
      <c r="D529" s="2"/>
      <c r="E529" s="2"/>
      <c r="F529" s="2"/>
      <c r="G529" s="2"/>
      <c r="H529" s="2"/>
      <c r="I529" s="2"/>
      <c r="J529" s="2"/>
      <c r="K529" s="2"/>
    </row>
    <row r="530" spans="2:11">
      <c r="B530" s="79" t="s">
        <v>401</v>
      </c>
      <c r="C530" s="2"/>
      <c r="D530" s="2"/>
      <c r="E530" s="2"/>
      <c r="F530" s="2"/>
      <c r="G530" s="2"/>
      <c r="H530" s="2"/>
      <c r="I530" s="2"/>
      <c r="J530" s="2"/>
      <c r="K530" s="2"/>
    </row>
    <row r="531" spans="2:11" ht="20.100000000000001" customHeight="1">
      <c r="B531" s="125" t="s">
        <v>567</v>
      </c>
      <c r="C531" s="49">
        <f>SUM('Budget Detail FY 2023-30'!M932:M934)+SUM('Budget Detail FY 2023-30'!M961:M965)</f>
        <v>1335391</v>
      </c>
      <c r="D531" s="49">
        <f>SUM('Budget Detail FY 2023-30'!N932:N934)+SUM('Budget Detail FY 2023-30'!N961:N965)</f>
        <v>1507914</v>
      </c>
      <c r="E531" s="49">
        <f>SUM('Budget Detail FY 2023-30'!O932:O934)+SUM('Budget Detail FY 2023-30'!O961:O965)</f>
        <v>1764244</v>
      </c>
      <c r="F531" s="49">
        <f>SUM('Budget Detail FY 2023-30'!P932:P934)+SUM('Budget Detail FY 2023-30'!P961:P965)</f>
        <v>1707500</v>
      </c>
      <c r="G531" s="49">
        <f>SUM('Budget Detail FY 2023-30'!Q932:Q934)+SUM('Budget Detail FY 2023-30'!Q961:Q965)</f>
        <v>1966733</v>
      </c>
      <c r="H531" s="49">
        <f>SUM('Budget Detail FY 2023-30'!R932:R934)+SUM('Budget Detail FY 2023-30'!R961:R965)</f>
        <v>2059339</v>
      </c>
      <c r="I531" s="49">
        <f>SUM('Budget Detail FY 2023-30'!S932:S934)+SUM('Budget Detail FY 2023-30'!S961:S965)</f>
        <v>2112629</v>
      </c>
      <c r="J531" s="49">
        <f>SUM('Budget Detail FY 2023-30'!T932:T934)+SUM('Budget Detail FY 2023-30'!T961:T965)</f>
        <v>2167518</v>
      </c>
      <c r="K531" s="49">
        <f>SUM('Budget Detail FY 2023-30'!U932:U934)+SUM('Budget Detail FY 2023-30'!U961:U965)</f>
        <v>2224054</v>
      </c>
    </row>
    <row r="532" spans="2:11" ht="20.100000000000001" customHeight="1">
      <c r="B532" s="125" t="s">
        <v>568</v>
      </c>
      <c r="C532" s="2">
        <f>SUM('Budget Detail FY 2023-30'!M935:M940)+SUM('Budget Detail FY 2023-30'!M966:M971)</f>
        <v>446283</v>
      </c>
      <c r="D532" s="2">
        <f>SUM('Budget Detail FY 2023-30'!N935:N940)+SUM('Budget Detail FY 2023-30'!N966:N971)</f>
        <v>465646</v>
      </c>
      <c r="E532" s="2">
        <f>SUM('Budget Detail FY 2023-30'!O935:O940)+SUM('Budget Detail FY 2023-30'!O966:O971)</f>
        <v>637618</v>
      </c>
      <c r="F532" s="2">
        <f>SUM('Budget Detail FY 2023-30'!P935:P940)+SUM('Budget Detail FY 2023-30'!P966:P971)</f>
        <v>521764</v>
      </c>
      <c r="G532" s="2">
        <f>SUM('Budget Detail FY 2023-30'!Q935:Q940)+SUM('Budget Detail FY 2023-30'!Q966:Q971)</f>
        <v>737280</v>
      </c>
      <c r="H532" s="2">
        <f>SUM('Budget Detail FY 2023-30'!R935:R940)+SUM('Budget Detail FY 2023-30'!R966:R971)</f>
        <v>763175</v>
      </c>
      <c r="I532" s="2">
        <f>SUM('Budget Detail FY 2023-30'!S935:S940)+SUM('Budget Detail FY 2023-30'!S966:S971)</f>
        <v>812508</v>
      </c>
      <c r="J532" s="2">
        <f>SUM('Budget Detail FY 2023-30'!T935:T940)+SUM('Budget Detail FY 2023-30'!T966:T971)</f>
        <v>865627</v>
      </c>
      <c r="K532" s="2">
        <f>SUM('Budget Detail FY 2023-30'!U935:U940)+SUM('Budget Detail FY 2023-30'!U966:U971)</f>
        <v>922408</v>
      </c>
    </row>
    <row r="533" spans="2:11" ht="20.100000000000001" customHeight="1">
      <c r="B533" s="125" t="s">
        <v>569</v>
      </c>
      <c r="C533" s="2">
        <f>SUM('Budget Detail FY 2023-30'!M941:M950)+SUM('Budget Detail FY 2023-30'!M972:M985)</f>
        <v>517297</v>
      </c>
      <c r="D533" s="2">
        <f>SUM('Budget Detail FY 2023-30'!N941:N950)+SUM('Budget Detail FY 2023-30'!N972:N985)</f>
        <v>600405</v>
      </c>
      <c r="E533" s="2">
        <f>SUM('Budget Detail FY 2023-30'!O941:O950)+SUM('Budget Detail FY 2023-30'!O972:O985)</f>
        <v>721051</v>
      </c>
      <c r="F533" s="2">
        <f>SUM('Budget Detail FY 2023-30'!P941:P950)+SUM('Budget Detail FY 2023-30'!P972:P985)</f>
        <v>852490</v>
      </c>
      <c r="G533" s="2">
        <f>SUM('Budget Detail FY 2023-30'!Q941:Q950)+SUM('Budget Detail FY 2023-30'!Q972:Q985)</f>
        <v>657242</v>
      </c>
      <c r="H533" s="2">
        <f>SUM('Budget Detail FY 2023-30'!R941:R950)+SUM('Budget Detail FY 2023-30'!R972:R985)</f>
        <v>1019789</v>
      </c>
      <c r="I533" s="2">
        <f>SUM('Budget Detail FY 2023-30'!S941:S950)+SUM('Budget Detail FY 2023-30'!S972:S985)</f>
        <v>942508</v>
      </c>
      <c r="J533" s="2">
        <f>SUM('Budget Detail FY 2023-30'!T941:T950)+SUM('Budget Detail FY 2023-30'!T972:T985)</f>
        <v>988033</v>
      </c>
      <c r="K533" s="2">
        <f>SUM('Budget Detail FY 2023-30'!U941:U950)+SUM('Budget Detail FY 2023-30'!U972:U985)</f>
        <v>1081160</v>
      </c>
    </row>
    <row r="534" spans="2:11" ht="20.100000000000001" customHeight="1">
      <c r="B534" s="125" t="s">
        <v>570</v>
      </c>
      <c r="C534" s="2">
        <f>SUM('Budget Detail FY 2023-30'!M951:M956)+SUM('Budget Detail FY 2023-30'!M986:M991)</f>
        <v>679172</v>
      </c>
      <c r="D534" s="2">
        <f>SUM('Budget Detail FY 2023-30'!N951:N956)+SUM('Budget Detail FY 2023-30'!N986:N991)</f>
        <v>717839</v>
      </c>
      <c r="E534" s="2">
        <f>SUM('Budget Detail FY 2023-30'!O951:O956)+SUM('Budget Detail FY 2023-30'!O986:O991)</f>
        <v>784490</v>
      </c>
      <c r="F534" s="2">
        <f>SUM('Budget Detail FY 2023-30'!P951:P956)+SUM('Budget Detail FY 2023-30'!P986:P991)</f>
        <v>806350</v>
      </c>
      <c r="G534" s="2">
        <f>SUM('Budget Detail FY 2023-30'!Q951:Q956)+SUM('Budget Detail FY 2023-30'!Q986:Q991)</f>
        <v>857999</v>
      </c>
      <c r="H534" s="2">
        <f>SUM('Budget Detail FY 2023-30'!R951:R956)+SUM('Budget Detail FY 2023-30'!R986:R991)</f>
        <v>870585</v>
      </c>
      <c r="I534" s="2">
        <f>SUM('Budget Detail FY 2023-30'!S951:S956)+SUM('Budget Detail FY 2023-30'!S986:S991)</f>
        <v>878622</v>
      </c>
      <c r="J534" s="2">
        <f>SUM('Budget Detail FY 2023-30'!T951:T956)+SUM('Budget Detail FY 2023-30'!T986:T991)</f>
        <v>887137</v>
      </c>
      <c r="K534" s="2">
        <f>SUM('Budget Detail FY 2023-30'!U951:U956)+SUM('Budget Detail FY 2023-30'!U986:U991)</f>
        <v>896161</v>
      </c>
    </row>
    <row r="535" spans="2:11" ht="20.100000000000001" customHeight="1" thickBot="1">
      <c r="B535" s="78" t="s">
        <v>573</v>
      </c>
      <c r="C535" s="305">
        <f t="shared" ref="C535:K535" si="60">SUM(C531:C534)</f>
        <v>2978143</v>
      </c>
      <c r="D535" s="305">
        <f t="shared" si="60"/>
        <v>3291804</v>
      </c>
      <c r="E535" s="305">
        <f t="shared" si="60"/>
        <v>3907403</v>
      </c>
      <c r="F535" s="305">
        <f t="shared" si="60"/>
        <v>3888104</v>
      </c>
      <c r="G535" s="305">
        <f t="shared" si="60"/>
        <v>4219254</v>
      </c>
      <c r="H535" s="305">
        <f t="shared" si="60"/>
        <v>4712888</v>
      </c>
      <c r="I535" s="305">
        <f t="shared" si="60"/>
        <v>4746267</v>
      </c>
      <c r="J535" s="305">
        <f t="shared" si="60"/>
        <v>4908315</v>
      </c>
      <c r="K535" s="305">
        <f t="shared" si="60"/>
        <v>5123783</v>
      </c>
    </row>
    <row r="536" spans="2:11">
      <c r="B536" s="79"/>
      <c r="C536" s="2"/>
      <c r="D536" s="2"/>
      <c r="E536" s="2"/>
      <c r="F536" s="2"/>
      <c r="G536" s="2"/>
      <c r="H536" s="2"/>
      <c r="I536" s="2"/>
      <c r="J536" s="2"/>
      <c r="K536" s="2"/>
    </row>
    <row r="537" spans="2:11" ht="20.100000000000001" customHeight="1">
      <c r="B537" s="124" t="s">
        <v>574</v>
      </c>
      <c r="C537" s="49">
        <f t="shared" ref="C537:K537" si="61">+C528-C535</f>
        <v>243806</v>
      </c>
      <c r="D537" s="49">
        <f t="shared" si="61"/>
        <v>252727</v>
      </c>
      <c r="E537" s="49">
        <f t="shared" si="61"/>
        <v>-541756</v>
      </c>
      <c r="F537" s="49">
        <f t="shared" si="61"/>
        <v>-342934</v>
      </c>
      <c r="G537" s="49">
        <f t="shared" si="61"/>
        <v>-176522</v>
      </c>
      <c r="H537" s="49">
        <f t="shared" si="61"/>
        <v>0</v>
      </c>
      <c r="I537" s="49">
        <f t="shared" si="61"/>
        <v>0</v>
      </c>
      <c r="J537" s="49">
        <f t="shared" si="61"/>
        <v>0</v>
      </c>
      <c r="K537" s="49">
        <f t="shared" si="61"/>
        <v>0</v>
      </c>
    </row>
    <row r="538" spans="2:11">
      <c r="B538" s="80"/>
      <c r="C538" s="2"/>
      <c r="D538" s="2"/>
      <c r="E538" s="2"/>
      <c r="F538" s="2"/>
      <c r="G538" s="2"/>
      <c r="H538" s="2"/>
      <c r="I538" s="2"/>
      <c r="J538" s="2"/>
      <c r="K538" s="2"/>
    </row>
    <row r="539" spans="2:11" ht="20.100000000000001" customHeight="1" thickBot="1">
      <c r="B539" s="77" t="s">
        <v>575</v>
      </c>
      <c r="C539" s="303">
        <v>243804</v>
      </c>
      <c r="D539" s="303">
        <v>496532</v>
      </c>
      <c r="E539" s="303">
        <v>0</v>
      </c>
      <c r="F539" s="303">
        <f>D539+F537</f>
        <v>153598</v>
      </c>
      <c r="G539" s="303">
        <f>F539+G537</f>
        <v>-22924</v>
      </c>
      <c r="H539" s="303">
        <f>G539+H537</f>
        <v>-22924</v>
      </c>
      <c r="I539" s="303">
        <f>H539+I537</f>
        <v>-22924</v>
      </c>
      <c r="J539" s="303">
        <f>I539+J537</f>
        <v>-22924</v>
      </c>
      <c r="K539" s="303">
        <f>J539+K537</f>
        <v>-22924</v>
      </c>
    </row>
    <row r="540" spans="2:11" ht="15.75" thickTop="1">
      <c r="B540" s="4"/>
      <c r="C540" s="81">
        <f t="shared" ref="C540:K540" si="62">+C539/C535</f>
        <v>8.186443699983513E-2</v>
      </c>
      <c r="D540" s="81">
        <f t="shared" si="62"/>
        <v>0.1508388713301278</v>
      </c>
      <c r="E540" s="81">
        <f t="shared" si="62"/>
        <v>0</v>
      </c>
      <c r="F540" s="81">
        <f t="shared" si="62"/>
        <v>3.9504601728760344E-2</v>
      </c>
      <c r="G540" s="81">
        <f t="shared" si="62"/>
        <v>-5.4331879521830164E-3</v>
      </c>
      <c r="H540" s="81">
        <f t="shared" si="62"/>
        <v>-4.8641088012276127E-3</v>
      </c>
      <c r="I540" s="81">
        <f t="shared" si="62"/>
        <v>-4.8299010569780422E-3</v>
      </c>
      <c r="J540" s="81">
        <f t="shared" si="62"/>
        <v>-4.6704418929917908E-3</v>
      </c>
      <c r="K540" s="81">
        <f t="shared" si="62"/>
        <v>-4.4740380301039294E-3</v>
      </c>
    </row>
    <row r="542" spans="2:11">
      <c r="B542" s="1"/>
      <c r="C542" s="2"/>
      <c r="D542" s="2"/>
      <c r="E542" s="2"/>
      <c r="F542" s="2"/>
      <c r="G542" s="2"/>
      <c r="H542" s="2"/>
      <c r="I542" s="2"/>
      <c r="J542" s="2"/>
      <c r="K542" s="2"/>
    </row>
    <row r="543" spans="2:11">
      <c r="B543" s="1"/>
      <c r="C543" s="2"/>
      <c r="D543" s="2"/>
      <c r="E543" s="2"/>
      <c r="F543" s="2"/>
      <c r="G543" s="2"/>
      <c r="H543" s="2"/>
      <c r="I543" s="2"/>
      <c r="J543" s="2"/>
      <c r="K543" s="2"/>
    </row>
    <row r="544" spans="2:11">
      <c r="B544" s="1"/>
      <c r="C544" s="2"/>
      <c r="D544" s="2"/>
      <c r="E544" s="2"/>
      <c r="F544" s="2"/>
      <c r="G544" s="2"/>
      <c r="H544" s="2"/>
      <c r="I544" s="2"/>
      <c r="J544" s="2"/>
      <c r="K544" s="2"/>
    </row>
    <row r="545" spans="2:11">
      <c r="B545" s="1"/>
      <c r="C545" s="2"/>
      <c r="D545" s="2"/>
      <c r="E545" s="2"/>
      <c r="F545" s="2"/>
      <c r="G545" s="2"/>
      <c r="H545" s="2"/>
      <c r="I545" s="2"/>
      <c r="J545" s="2"/>
      <c r="K545" s="2"/>
    </row>
    <row r="546" spans="2:11">
      <c r="B546" s="1"/>
      <c r="C546" s="2"/>
      <c r="D546" s="2"/>
      <c r="E546" s="2"/>
      <c r="F546" s="2"/>
      <c r="G546" s="2"/>
      <c r="H546" s="2"/>
      <c r="I546" s="2"/>
      <c r="J546" s="2"/>
      <c r="K546" s="2"/>
    </row>
    <row r="547" spans="2:11">
      <c r="B547" s="1"/>
      <c r="C547" s="2"/>
      <c r="D547" s="2"/>
      <c r="E547" s="2"/>
      <c r="F547" s="2"/>
      <c r="G547" s="2"/>
      <c r="H547" s="2"/>
      <c r="I547" s="2"/>
      <c r="J547" s="2"/>
      <c r="K547" s="2"/>
    </row>
    <row r="548" spans="2:11">
      <c r="B548" s="1"/>
      <c r="C548" s="2"/>
      <c r="D548" s="2"/>
      <c r="E548" s="2"/>
      <c r="F548" s="2"/>
      <c r="G548" s="2"/>
      <c r="H548" s="2"/>
      <c r="I548" s="2"/>
      <c r="J548" s="2"/>
      <c r="K548" s="2"/>
    </row>
    <row r="549" spans="2:11">
      <c r="B549" s="1"/>
      <c r="C549" s="2"/>
      <c r="D549" s="2"/>
      <c r="E549" s="2"/>
      <c r="F549" s="2"/>
      <c r="G549" s="2"/>
      <c r="H549" s="2"/>
      <c r="I549" s="2"/>
      <c r="J549" s="2"/>
      <c r="K549" s="2"/>
    </row>
    <row r="550" spans="2:11">
      <c r="B550" s="1"/>
      <c r="C550" s="2"/>
      <c r="D550" s="2"/>
      <c r="E550" s="2"/>
      <c r="F550" s="2"/>
      <c r="G550" s="2"/>
      <c r="H550" s="2"/>
      <c r="I550" s="2"/>
      <c r="J550" s="2"/>
      <c r="K550" s="2"/>
    </row>
    <row r="551" spans="2:11">
      <c r="B551" s="1"/>
      <c r="C551" s="2"/>
      <c r="D551" s="2"/>
      <c r="E551" s="2"/>
      <c r="F551" s="2"/>
      <c r="G551" s="2"/>
      <c r="H551" s="2"/>
      <c r="I551" s="2"/>
      <c r="J551" s="2"/>
      <c r="K551" s="2"/>
    </row>
    <row r="554" spans="2:11" ht="18.75" customHeight="1">
      <c r="B554" s="492" t="s">
        <v>594</v>
      </c>
      <c r="C554" s="492"/>
      <c r="D554" s="492"/>
      <c r="E554" s="492"/>
      <c r="F554" s="492"/>
      <c r="G554" s="492"/>
      <c r="H554" s="492"/>
      <c r="I554" s="492"/>
      <c r="J554" s="492"/>
      <c r="K554" s="492"/>
    </row>
    <row r="555" spans="2:11" ht="7.5" customHeight="1">
      <c r="B555" s="43"/>
      <c r="C555" s="2"/>
      <c r="D555" s="2"/>
      <c r="E555" s="2"/>
      <c r="F555" s="2"/>
      <c r="G555" s="2"/>
      <c r="H555" s="2"/>
      <c r="I555" s="2"/>
      <c r="J555" s="2"/>
      <c r="K555" s="2"/>
    </row>
    <row r="556" spans="2:11" ht="12.75" customHeight="1">
      <c r="B556" s="493" t="s">
        <v>595</v>
      </c>
      <c r="C556" s="493"/>
      <c r="D556" s="493"/>
      <c r="E556" s="493"/>
      <c r="F556" s="493"/>
      <c r="G556" s="493"/>
      <c r="H556" s="493"/>
      <c r="I556" s="493"/>
      <c r="J556" s="493"/>
      <c r="K556" s="493"/>
    </row>
    <row r="557" spans="2:11" ht="12.75" customHeight="1">
      <c r="B557" s="493"/>
      <c r="C557" s="493"/>
      <c r="D557" s="493"/>
      <c r="E557" s="493"/>
      <c r="F557" s="493"/>
      <c r="G557" s="493"/>
      <c r="H557" s="493"/>
      <c r="I557" s="493"/>
      <c r="J557" s="493"/>
      <c r="K557" s="493"/>
    </row>
    <row r="558" spans="2:11" ht="12.75" customHeight="1">
      <c r="B558" s="493"/>
      <c r="C558" s="493"/>
      <c r="D558" s="493"/>
      <c r="E558" s="493"/>
      <c r="F558" s="493"/>
      <c r="G558" s="493"/>
      <c r="H558" s="493"/>
      <c r="I558" s="493"/>
      <c r="J558" s="493"/>
      <c r="K558" s="493"/>
    </row>
    <row r="559" spans="2:11">
      <c r="B559" s="4"/>
      <c r="C559" s="43"/>
      <c r="D559" s="1"/>
      <c r="E559" s="43" t="s">
        <v>777</v>
      </c>
      <c r="F559" s="1"/>
      <c r="G559" s="43" t="s">
        <v>778</v>
      </c>
      <c r="H559" s="1"/>
      <c r="I559" s="1"/>
      <c r="J559" s="1"/>
      <c r="K559" s="1"/>
    </row>
    <row r="560" spans="2:11">
      <c r="B560" s="43"/>
      <c r="C560" s="43" t="s">
        <v>775</v>
      </c>
      <c r="D560" s="43" t="s">
        <v>776</v>
      </c>
      <c r="E560" s="43" t="s">
        <v>556</v>
      </c>
      <c r="F560" s="43" t="s">
        <v>777</v>
      </c>
      <c r="G560" s="43" t="s">
        <v>556</v>
      </c>
      <c r="H560" s="43" t="s">
        <v>779</v>
      </c>
      <c r="I560" s="43" t="s">
        <v>780</v>
      </c>
      <c r="J560" s="43" t="s">
        <v>781</v>
      </c>
      <c r="K560" s="43" t="s">
        <v>782</v>
      </c>
    </row>
    <row r="561" spans="2:11" ht="15.75" thickBot="1">
      <c r="B561" s="44"/>
      <c r="C561" s="45" t="s">
        <v>1</v>
      </c>
      <c r="D561" s="45" t="s">
        <v>1</v>
      </c>
      <c r="E561" s="45" t="s">
        <v>526</v>
      </c>
      <c r="F561" s="45" t="s">
        <v>19</v>
      </c>
      <c r="G561" s="45" t="s">
        <v>526</v>
      </c>
      <c r="H561" s="45" t="s">
        <v>19</v>
      </c>
      <c r="I561" s="45" t="s">
        <v>19</v>
      </c>
      <c r="J561" s="45" t="s">
        <v>19</v>
      </c>
      <c r="K561" s="45" t="s">
        <v>19</v>
      </c>
    </row>
    <row r="562" spans="2:11">
      <c r="B562" s="1"/>
      <c r="C562" s="52"/>
      <c r="D562" s="2"/>
      <c r="E562" s="2"/>
      <c r="F562" s="2"/>
      <c r="G562" s="2"/>
      <c r="H562" s="2"/>
      <c r="I562" s="2"/>
      <c r="J562" s="2"/>
      <c r="K562" s="2"/>
    </row>
    <row r="563" spans="2:11">
      <c r="B563" s="79" t="s">
        <v>1121</v>
      </c>
      <c r="C563" s="2"/>
      <c r="D563" s="2"/>
      <c r="E563" s="2"/>
      <c r="F563" s="2"/>
      <c r="G563" s="2"/>
      <c r="H563" s="2"/>
      <c r="I563" s="2"/>
      <c r="J563" s="2"/>
      <c r="K563" s="2"/>
    </row>
    <row r="564" spans="2:11" ht="20.100000000000001" customHeight="1">
      <c r="B564" s="124" t="s">
        <v>557</v>
      </c>
      <c r="C564" s="49">
        <f>SUM('Budget Detail FY 2023-30'!M1009:M1010)</f>
        <v>1665847</v>
      </c>
      <c r="D564" s="49">
        <f>SUM('Budget Detail FY 2023-30'!N1009:N1010)</f>
        <v>1760942</v>
      </c>
      <c r="E564" s="49">
        <f>SUM('Budget Detail FY 2023-30'!O1009:O1010)</f>
        <v>1856755</v>
      </c>
      <c r="F564" s="49">
        <f>SUM('Budget Detail FY 2023-30'!P1009:P1010)</f>
        <v>1868388</v>
      </c>
      <c r="G564" s="49">
        <f>SUM('Budget Detail FY 2023-30'!Q1009:Q1010)</f>
        <v>1066623</v>
      </c>
      <c r="H564" s="49">
        <f>SUM('Budget Detail FY 2023-30'!R1009:R1010)</f>
        <v>1114621</v>
      </c>
      <c r="I564" s="49">
        <f>SUM('Budget Detail FY 2023-30'!S1009:S1010)</f>
        <v>1159206</v>
      </c>
      <c r="J564" s="49">
        <f>SUM('Budget Detail FY 2023-30'!T1009:T1010)</f>
        <v>1199778</v>
      </c>
      <c r="K564" s="49">
        <f>SUM('Budget Detail FY 2023-30'!U1009:U1010)</f>
        <v>1235771</v>
      </c>
    </row>
    <row r="565" spans="2:11" ht="20.100000000000001" customHeight="1">
      <c r="B565" s="124" t="s">
        <v>558</v>
      </c>
      <c r="C565" s="2">
        <f>SUM('Budget Detail FY 2023-30'!M1011:M1013)</f>
        <v>52529</v>
      </c>
      <c r="D565" s="2">
        <f>SUM('Budget Detail FY 2023-30'!N1011:N1013)</f>
        <v>43822</v>
      </c>
      <c r="E565" s="2">
        <f>SUM('Budget Detail FY 2023-30'!O1011:O1013)</f>
        <v>45327</v>
      </c>
      <c r="F565" s="2">
        <f>SUM('Budget Detail FY 2023-30'!P1011:P1013)</f>
        <v>40765</v>
      </c>
      <c r="G565" s="2">
        <f>SUM('Budget Detail FY 2023-30'!Q1011:Q1013)</f>
        <v>40176</v>
      </c>
      <c r="H565" s="2">
        <f>SUM('Budget Detail FY 2023-30'!R1011:R1013)</f>
        <v>41678</v>
      </c>
      <c r="I565" s="2">
        <f>SUM('Budget Detail FY 2023-30'!S1011:S1013)</f>
        <v>41872</v>
      </c>
      <c r="J565" s="2">
        <f>SUM('Budget Detail FY 2023-30'!T1011:T1013)</f>
        <v>42070</v>
      </c>
      <c r="K565" s="2">
        <f>SUM('Budget Detail FY 2023-30'!U1011:U1013)</f>
        <v>42272</v>
      </c>
    </row>
    <row r="566" spans="2:11" ht="20.100000000000001" customHeight="1">
      <c r="B566" s="125" t="s">
        <v>560</v>
      </c>
      <c r="C566" s="2">
        <f>'Budget Detail FY 2023-30'!M1014</f>
        <v>2433</v>
      </c>
      <c r="D566" s="2">
        <f>'Budget Detail FY 2023-30'!N1014</f>
        <v>1682</v>
      </c>
      <c r="E566" s="2">
        <f>'Budget Detail FY 2023-30'!O1014</f>
        <v>1500</v>
      </c>
      <c r="F566" s="2">
        <f>'Budget Detail FY 2023-30'!P1014</f>
        <v>1600</v>
      </c>
      <c r="G566" s="2">
        <f>'Budget Detail FY 2023-30'!Q1014</f>
        <v>1600</v>
      </c>
      <c r="H566" s="2">
        <f>'Budget Detail FY 2023-30'!R1014</f>
        <v>1600</v>
      </c>
      <c r="I566" s="2">
        <f>'Budget Detail FY 2023-30'!S1014</f>
        <v>1600</v>
      </c>
      <c r="J566" s="2">
        <f>'Budget Detail FY 2023-30'!T1014</f>
        <v>1600</v>
      </c>
      <c r="K566" s="2">
        <f>'Budget Detail FY 2023-30'!U1014</f>
        <v>1600</v>
      </c>
    </row>
    <row r="567" spans="2:11" ht="20.100000000000001" customHeight="1">
      <c r="B567" s="125" t="s">
        <v>561</v>
      </c>
      <c r="C567" s="2">
        <f>SUM('Budget Detail FY 2023-30'!M1015:M1016)</f>
        <v>13819</v>
      </c>
      <c r="D567" s="2">
        <f>SUM('Budget Detail FY 2023-30'!N1015:N1016)</f>
        <v>16065</v>
      </c>
      <c r="E567" s="2">
        <f>SUM('Budget Detail FY 2023-30'!O1015:O1016)</f>
        <v>12500</v>
      </c>
      <c r="F567" s="2">
        <f>SUM('Budget Detail FY 2023-30'!P1015:P1016)</f>
        <v>14500</v>
      </c>
      <c r="G567" s="2">
        <f>SUM('Budget Detail FY 2023-30'!Q1015:Q1016)</f>
        <v>14500</v>
      </c>
      <c r="H567" s="2">
        <f>SUM('Budget Detail FY 2023-30'!R1015:R1016)</f>
        <v>14500</v>
      </c>
      <c r="I567" s="2">
        <f>SUM('Budget Detail FY 2023-30'!S1015:S1016)</f>
        <v>14500</v>
      </c>
      <c r="J567" s="2">
        <f>SUM('Budget Detail FY 2023-30'!T1015:T1016)</f>
        <v>14500</v>
      </c>
      <c r="K567" s="2">
        <f>SUM('Budget Detail FY 2023-30'!U1015:U1016)</f>
        <v>14500</v>
      </c>
    </row>
    <row r="568" spans="2:11" ht="20.100000000000001" customHeight="1">
      <c r="B568" s="125" t="s">
        <v>562</v>
      </c>
      <c r="C568" s="2">
        <f>'Budget Detail FY 2023-30'!M1017</f>
        <v>19325</v>
      </c>
      <c r="D568" s="2">
        <f>'Budget Detail FY 2023-30'!N1017</f>
        <v>37507</v>
      </c>
      <c r="E568" s="2">
        <f>'Budget Detail FY 2023-30'!O1017</f>
        <v>15000</v>
      </c>
      <c r="F568" s="2">
        <f>'Budget Detail FY 2023-30'!P1017</f>
        <v>36000</v>
      </c>
      <c r="G568" s="2">
        <f>'Budget Detail FY 2023-30'!Q1017</f>
        <v>20000</v>
      </c>
      <c r="H568" s="2">
        <f>'Budget Detail FY 2023-30'!R1017</f>
        <v>20000</v>
      </c>
      <c r="I568" s="2">
        <f>'Budget Detail FY 2023-30'!S1017</f>
        <v>18000</v>
      </c>
      <c r="J568" s="2">
        <f>'Budget Detail FY 2023-30'!T1017</f>
        <v>18000</v>
      </c>
      <c r="K568" s="2">
        <f>'Budget Detail FY 2023-30'!U1017</f>
        <v>18000</v>
      </c>
    </row>
    <row r="569" spans="2:11" ht="20.100000000000001" customHeight="1">
      <c r="B569" s="125" t="s">
        <v>564</v>
      </c>
      <c r="C569" s="2">
        <f>SUM('Budget Detail FY 2023-30'!M1018:M1019)</f>
        <v>60709</v>
      </c>
      <c r="D569" s="2">
        <f>SUM('Budget Detail FY 2023-30'!N1018:N1019)</f>
        <v>4606</v>
      </c>
      <c r="E569" s="2">
        <f>SUM('Budget Detail FY 2023-30'!O1018:O1019)</f>
        <v>3200</v>
      </c>
      <c r="F569" s="2">
        <f>SUM('Budget Detail FY 2023-30'!P1018:P1019)</f>
        <v>6400</v>
      </c>
      <c r="G569" s="2">
        <f>SUM('Budget Detail FY 2023-30'!Q1018:Q1019)</f>
        <v>4200</v>
      </c>
      <c r="H569" s="2">
        <f>SUM('Budget Detail FY 2023-30'!R1018:R1019)</f>
        <v>4200</v>
      </c>
      <c r="I569" s="2">
        <f>SUM('Budget Detail FY 2023-30'!S1018:S1019)</f>
        <v>4200</v>
      </c>
      <c r="J569" s="2">
        <f>SUM('Budget Detail FY 2023-30'!T1018:T1019)</f>
        <v>4200</v>
      </c>
      <c r="K569" s="2">
        <f>SUM('Budget Detail FY 2023-30'!U1018:U1019)</f>
        <v>4200</v>
      </c>
    </row>
    <row r="570" spans="2:11" ht="20.100000000000001" customHeight="1">
      <c r="B570" s="364" t="s">
        <v>1094</v>
      </c>
      <c r="C570" s="363">
        <f t="shared" ref="C570:K570" si="63">SUM(C564:C569)</f>
        <v>1814662</v>
      </c>
      <c r="D570" s="363">
        <f t="shared" si="63"/>
        <v>1864624</v>
      </c>
      <c r="E570" s="363">
        <f t="shared" si="63"/>
        <v>1934282</v>
      </c>
      <c r="F570" s="363">
        <f t="shared" si="63"/>
        <v>1967653</v>
      </c>
      <c r="G570" s="363">
        <f t="shared" si="63"/>
        <v>1147099</v>
      </c>
      <c r="H570" s="363">
        <f t="shared" si="63"/>
        <v>1196599</v>
      </c>
      <c r="I570" s="363">
        <f t="shared" si="63"/>
        <v>1239378</v>
      </c>
      <c r="J570" s="363">
        <f t="shared" si="63"/>
        <v>1280148</v>
      </c>
      <c r="K570" s="363">
        <f t="shared" si="63"/>
        <v>1316343</v>
      </c>
    </row>
    <row r="571" spans="2:11" ht="6.95" customHeight="1">
      <c r="B571" s="125"/>
      <c r="C571" s="2"/>
      <c r="D571" s="2"/>
      <c r="E571" s="2"/>
      <c r="F571" s="2"/>
      <c r="G571" s="2"/>
      <c r="H571" s="2"/>
      <c r="I571" s="2"/>
      <c r="J571" s="2"/>
      <c r="K571" s="2"/>
    </row>
    <row r="572" spans="2:11" ht="20.100000000000001" customHeight="1">
      <c r="B572" s="125" t="s">
        <v>565</v>
      </c>
      <c r="C572" s="2">
        <f>SUM('Budget Detail FY 2023-30'!M1023:M1023)</f>
        <v>29489</v>
      </c>
      <c r="D572" s="2">
        <f>SUM('Budget Detail FY 2023-30'!N1023:N1023)</f>
        <v>29230</v>
      </c>
      <c r="E572" s="2">
        <f>SUM('Budget Detail FY 2023-30'!O1023:O1023)</f>
        <v>28302</v>
      </c>
      <c r="F572" s="2">
        <f>SUM('Budget Detail FY 2023-30'!P1023:P1023)</f>
        <v>27032</v>
      </c>
      <c r="G572" s="2">
        <f>SUM('Budget Detail FY 2023-30'!Q1023:Q1023)</f>
        <v>40672</v>
      </c>
      <c r="H572" s="2">
        <f>SUM('Budget Detail FY 2023-30'!R1023:R1023)</f>
        <v>44569</v>
      </c>
      <c r="I572" s="2">
        <f>SUM('Budget Detail FY 2023-30'!S1023:S1023)</f>
        <v>47141</v>
      </c>
      <c r="J572" s="2">
        <f>SUM('Budget Detail FY 2023-30'!T1023:T1023)</f>
        <v>49867</v>
      </c>
      <c r="K572" s="2">
        <f>SUM('Budget Detail FY 2023-30'!U1023:U1023)</f>
        <v>52757</v>
      </c>
    </row>
    <row r="573" spans="2:11" ht="20.100000000000001" customHeight="1" thickBot="1">
      <c r="B573" s="78" t="s">
        <v>1096</v>
      </c>
      <c r="C573" s="305">
        <f t="shared" ref="C573:K573" si="64">C570+C572</f>
        <v>1844151</v>
      </c>
      <c r="D573" s="305">
        <f t="shared" si="64"/>
        <v>1893854</v>
      </c>
      <c r="E573" s="305">
        <f t="shared" si="64"/>
        <v>1962584</v>
      </c>
      <c r="F573" s="305">
        <f t="shared" si="64"/>
        <v>1994685</v>
      </c>
      <c r="G573" s="305">
        <f t="shared" si="64"/>
        <v>1187771</v>
      </c>
      <c r="H573" s="305">
        <f t="shared" si="64"/>
        <v>1241168</v>
      </c>
      <c r="I573" s="305">
        <f t="shared" si="64"/>
        <v>1286519</v>
      </c>
      <c r="J573" s="305">
        <f t="shared" si="64"/>
        <v>1330015</v>
      </c>
      <c r="K573" s="305">
        <f t="shared" si="64"/>
        <v>1369100</v>
      </c>
    </row>
    <row r="574" spans="2:11" ht="7.5" customHeight="1">
      <c r="B574" s="1"/>
      <c r="C574" s="2"/>
      <c r="D574" s="2"/>
      <c r="E574" s="2"/>
      <c r="F574" s="2"/>
      <c r="G574" s="2"/>
      <c r="H574" s="2"/>
      <c r="I574" s="2"/>
      <c r="J574" s="2"/>
      <c r="K574" s="2"/>
    </row>
    <row r="575" spans="2:11">
      <c r="B575" s="79" t="s">
        <v>401</v>
      </c>
      <c r="C575" s="2"/>
      <c r="D575" s="2"/>
      <c r="E575" s="2"/>
      <c r="F575" s="2"/>
      <c r="G575" s="2"/>
      <c r="H575" s="2"/>
      <c r="I575" s="2"/>
      <c r="J575" s="2"/>
      <c r="K575" s="2"/>
    </row>
    <row r="576" spans="2:11" ht="20.100000000000001" customHeight="1">
      <c r="B576" s="125" t="s">
        <v>567</v>
      </c>
      <c r="C576" s="49">
        <f>SUM('Budget Detail FY 2023-30'!M1031:M1032)</f>
        <v>469219</v>
      </c>
      <c r="D576" s="49">
        <f>SUM('Budget Detail FY 2023-30'!N1031:N1032)</f>
        <v>443275</v>
      </c>
      <c r="E576" s="49">
        <f>SUM('Budget Detail FY 2023-30'!O1031:O1032)</f>
        <v>491573</v>
      </c>
      <c r="F576" s="49">
        <f>SUM('Budget Detail FY 2023-30'!P1031:P1032)</f>
        <v>475000</v>
      </c>
      <c r="G576" s="49">
        <f>SUM('Budget Detail FY 2023-30'!Q1031:Q1032)</f>
        <v>600594</v>
      </c>
      <c r="H576" s="49">
        <f>SUM('Budget Detail FY 2023-30'!R1031:R1032)</f>
        <v>615682</v>
      </c>
      <c r="I576" s="49">
        <f>SUM('Budget Detail FY 2023-30'!S1031:S1032)</f>
        <v>634102</v>
      </c>
      <c r="J576" s="49">
        <f>SUM('Budget Detail FY 2023-30'!T1031:T1032)</f>
        <v>652865</v>
      </c>
      <c r="K576" s="49">
        <f>SUM('Budget Detail FY 2023-30'!U1031:U1032)</f>
        <v>672981</v>
      </c>
    </row>
    <row r="577" spans="2:11" ht="20.100000000000001" customHeight="1">
      <c r="B577" s="125" t="s">
        <v>568</v>
      </c>
      <c r="C577" s="2">
        <f>SUM('Budget Detail FY 2023-30'!M1033:M1040)</f>
        <v>200002</v>
      </c>
      <c r="D577" s="2">
        <f>SUM('Budget Detail FY 2023-30'!N1033:N1040)</f>
        <v>181358</v>
      </c>
      <c r="E577" s="2">
        <f>SUM('Budget Detail FY 2023-30'!O1033:O1040)</f>
        <v>196481</v>
      </c>
      <c r="F577" s="2">
        <f>SUM('Budget Detail FY 2023-30'!P1033:P1040)</f>
        <v>192155</v>
      </c>
      <c r="G577" s="2">
        <f>SUM('Budget Detail FY 2023-30'!Q1033:Q1040)</f>
        <v>271599</v>
      </c>
      <c r="H577" s="2">
        <f>SUM('Budget Detail FY 2023-30'!R1033:R1040)</f>
        <v>281381</v>
      </c>
      <c r="I577" s="2">
        <f>SUM('Budget Detail FY 2023-30'!S1033:S1040)</f>
        <v>299576</v>
      </c>
      <c r="J577" s="2">
        <f>SUM('Budget Detail FY 2023-30'!T1033:T1040)</f>
        <v>319097</v>
      </c>
      <c r="K577" s="2">
        <f>SUM('Budget Detail FY 2023-30'!U1033:U1040)</f>
        <v>340037</v>
      </c>
    </row>
    <row r="578" spans="2:11" ht="20.100000000000001" customHeight="1">
      <c r="B578" s="125" t="s">
        <v>569</v>
      </c>
      <c r="C578" s="2">
        <f>SUM('Budget Detail FY 2023-30'!M1041:M1055)</f>
        <v>262043</v>
      </c>
      <c r="D578" s="2">
        <f>SUM('Budget Detail FY 2023-30'!N1041:N1055)</f>
        <v>273705</v>
      </c>
      <c r="E578" s="2">
        <f>SUM('Budget Detail FY 2023-30'!O1041:O1055)</f>
        <v>377618</v>
      </c>
      <c r="F578" s="2">
        <f>SUM('Budget Detail FY 2023-30'!P1041:P1055)</f>
        <v>265063</v>
      </c>
      <c r="G578" s="2">
        <f>SUM('Budget Detail FY 2023-30'!Q1041:Q1055)</f>
        <v>387792</v>
      </c>
      <c r="H578" s="2">
        <f>SUM('Budget Detail FY 2023-30'!R1041:R1055)</f>
        <v>296123</v>
      </c>
      <c r="I578" s="2">
        <f>SUM('Budget Detail FY 2023-30'!S1041:S1055)</f>
        <v>299348</v>
      </c>
      <c r="J578" s="2">
        <f>SUM('Budget Detail FY 2023-30'!T1041:T1055)</f>
        <v>302743</v>
      </c>
      <c r="K578" s="2">
        <f>SUM('Budget Detail FY 2023-30'!U1041:U1055)</f>
        <v>306317</v>
      </c>
    </row>
    <row r="579" spans="2:11" ht="20.100000000000001" customHeight="1">
      <c r="B579" s="125" t="s">
        <v>570</v>
      </c>
      <c r="C579" s="2">
        <f>SUM('Budget Detail FY 2023-30'!M1056:M1064)</f>
        <v>18526</v>
      </c>
      <c r="D579" s="2">
        <f>SUM('Budget Detail FY 2023-30'!N1056:N1064)</f>
        <v>39842</v>
      </c>
      <c r="E579" s="2">
        <f>SUM('Budget Detail FY 2023-30'!O1056:O1064)</f>
        <v>65600</v>
      </c>
      <c r="F579" s="2">
        <f>SUM('Budget Detail FY 2023-30'!P1056:P1064)</f>
        <v>58058</v>
      </c>
      <c r="G579" s="2">
        <f>SUM('Budget Detail FY 2023-30'!Q1056:Q1064)</f>
        <v>75500</v>
      </c>
      <c r="H579" s="2">
        <f>SUM('Budget Detail FY 2023-30'!R1056:R1064)</f>
        <v>85500</v>
      </c>
      <c r="I579" s="2">
        <f>SUM('Budget Detail FY 2023-30'!S1056:S1064)</f>
        <v>85500</v>
      </c>
      <c r="J579" s="2">
        <f>SUM('Budget Detail FY 2023-30'!T1056:T1064)</f>
        <v>85500</v>
      </c>
      <c r="K579" s="2">
        <f>SUM('Budget Detail FY 2023-30'!U1056:U1064)</f>
        <v>85500</v>
      </c>
    </row>
    <row r="580" spans="2:11" ht="20.100000000000001" customHeight="1">
      <c r="B580" s="125" t="s">
        <v>519</v>
      </c>
      <c r="C580" s="2">
        <f>SUM('Budget Detail FY 2023-30'!M1066:M1070)</f>
        <v>847313</v>
      </c>
      <c r="D580" s="2">
        <f>SUM('Budget Detail FY 2023-30'!N1066:N1070)</f>
        <v>866750</v>
      </c>
      <c r="E580" s="2">
        <f>SUM('Budget Detail FY 2023-30'!O1066:O1070)</f>
        <v>864000</v>
      </c>
      <c r="F580" s="2">
        <f>SUM('Budget Detail FY 2023-30'!P1066:P1070)</f>
        <v>864000</v>
      </c>
      <c r="G580" s="2">
        <f>SUM('Budget Detail FY 2023-30'!Q1066:Q1070)</f>
        <v>0</v>
      </c>
      <c r="H580" s="2">
        <f>SUM('Budget Detail FY 2023-30'!R1066:R1070)</f>
        <v>0</v>
      </c>
      <c r="I580" s="2">
        <f>SUM('Budget Detail FY 2023-30'!S1066:S1070)</f>
        <v>0</v>
      </c>
      <c r="J580" s="2">
        <f>SUM('Budget Detail FY 2023-30'!T1066:T1070)</f>
        <v>0</v>
      </c>
      <c r="K580" s="2">
        <f>SUM('Budget Detail FY 2023-30'!U1066:U1070)</f>
        <v>0</v>
      </c>
    </row>
    <row r="581" spans="2:11" ht="20.100000000000001" customHeight="1" thickBot="1">
      <c r="B581" s="78" t="s">
        <v>573</v>
      </c>
      <c r="C581" s="305">
        <f>SUM(C576:C580)</f>
        <v>1797103</v>
      </c>
      <c r="D581" s="305">
        <f t="shared" ref="D581:K581" si="65">SUM(D576:D580)</f>
        <v>1804930</v>
      </c>
      <c r="E581" s="305">
        <f t="shared" si="65"/>
        <v>1995272</v>
      </c>
      <c r="F581" s="305">
        <f t="shared" si="65"/>
        <v>1854276</v>
      </c>
      <c r="G581" s="305">
        <f t="shared" si="65"/>
        <v>1335485</v>
      </c>
      <c r="H581" s="305">
        <f t="shared" si="65"/>
        <v>1278686</v>
      </c>
      <c r="I581" s="305">
        <f t="shared" si="65"/>
        <v>1318526</v>
      </c>
      <c r="J581" s="305">
        <f t="shared" si="65"/>
        <v>1360205</v>
      </c>
      <c r="K581" s="305">
        <f t="shared" si="65"/>
        <v>1404835</v>
      </c>
    </row>
    <row r="582" spans="2:11" ht="7.5" customHeight="1">
      <c r="B582" s="79"/>
      <c r="C582" s="2"/>
      <c r="D582" s="2"/>
      <c r="E582" s="2"/>
      <c r="F582" s="2"/>
      <c r="G582" s="2"/>
      <c r="H582" s="2"/>
      <c r="I582" s="2"/>
      <c r="J582" s="2"/>
      <c r="K582" s="2"/>
    </row>
    <row r="583" spans="2:11" ht="20.100000000000001" customHeight="1">
      <c r="B583" s="124" t="s">
        <v>574</v>
      </c>
      <c r="C583" s="49">
        <f t="shared" ref="C583:K583" si="66">+C573-C581</f>
        <v>47048</v>
      </c>
      <c r="D583" s="49">
        <f t="shared" si="66"/>
        <v>88924</v>
      </c>
      <c r="E583" s="49">
        <f t="shared" si="66"/>
        <v>-32688</v>
      </c>
      <c r="F583" s="49">
        <f t="shared" si="66"/>
        <v>140409</v>
      </c>
      <c r="G583" s="49">
        <f t="shared" si="66"/>
        <v>-147714</v>
      </c>
      <c r="H583" s="49">
        <f t="shared" si="66"/>
        <v>-37518</v>
      </c>
      <c r="I583" s="49">
        <f t="shared" si="66"/>
        <v>-32007</v>
      </c>
      <c r="J583" s="49">
        <f t="shared" si="66"/>
        <v>-30190</v>
      </c>
      <c r="K583" s="49">
        <f t="shared" si="66"/>
        <v>-35735</v>
      </c>
    </row>
    <row r="584" spans="2:11" ht="7.5" customHeight="1">
      <c r="B584" s="80"/>
      <c r="C584" s="2"/>
      <c r="D584" s="2"/>
      <c r="E584" s="2"/>
      <c r="F584" s="2"/>
      <c r="G584" s="2"/>
      <c r="H584" s="2"/>
      <c r="I584" s="2"/>
      <c r="J584" s="2"/>
      <c r="K584" s="2"/>
    </row>
    <row r="585" spans="2:11" ht="20.100000000000001" customHeight="1" thickBot="1">
      <c r="B585" s="77" t="s">
        <v>575</v>
      </c>
      <c r="C585" s="303">
        <v>793959</v>
      </c>
      <c r="D585" s="303">
        <v>882883</v>
      </c>
      <c r="E585" s="303">
        <v>835892</v>
      </c>
      <c r="F585" s="303">
        <f>D585+F583</f>
        <v>1023292</v>
      </c>
      <c r="G585" s="303">
        <f>F585+G583</f>
        <v>875578</v>
      </c>
      <c r="H585" s="303">
        <f>G585+H583</f>
        <v>838060</v>
      </c>
      <c r="I585" s="303">
        <f>H585+I583</f>
        <v>806053</v>
      </c>
      <c r="J585" s="303">
        <f>I585+J583</f>
        <v>775863</v>
      </c>
      <c r="K585" s="303">
        <f>J585+K583</f>
        <v>740128</v>
      </c>
    </row>
    <row r="586" spans="2:11" ht="15.75" thickTop="1">
      <c r="B586" s="4"/>
      <c r="C586" s="81">
        <f t="shared" ref="C586:K586" si="67">+C585/C581</f>
        <v>0.44179938489891785</v>
      </c>
      <c r="D586" s="81">
        <f t="shared" si="67"/>
        <v>0.48915082579379809</v>
      </c>
      <c r="E586" s="81">
        <f t="shared" si="67"/>
        <v>0.41893636556820324</v>
      </c>
      <c r="F586" s="81">
        <f t="shared" si="67"/>
        <v>0.55185527936509993</v>
      </c>
      <c r="G586" s="81">
        <f t="shared" si="67"/>
        <v>0.65562548437459045</v>
      </c>
      <c r="H586" s="81">
        <f t="shared" si="67"/>
        <v>0.65540719144496773</v>
      </c>
      <c r="I586" s="81">
        <f t="shared" si="67"/>
        <v>0.61132886268454323</v>
      </c>
      <c r="J586" s="81">
        <f t="shared" si="67"/>
        <v>0.57040152035906355</v>
      </c>
      <c r="K586" s="81">
        <f t="shared" si="67"/>
        <v>0.52684336594689052</v>
      </c>
    </row>
    <row r="587" spans="2:11">
      <c r="B587" s="138" t="s">
        <v>984</v>
      </c>
      <c r="C587" s="137">
        <f t="shared" ref="C587:K587" si="68">C585/(C581-C580)</f>
        <v>0.83593110055907094</v>
      </c>
      <c r="D587" s="137">
        <f t="shared" si="68"/>
        <v>0.94105928499861435</v>
      </c>
      <c r="E587" s="137">
        <f t="shared" si="68"/>
        <v>0.73889568556456797</v>
      </c>
      <c r="F587" s="137">
        <f t="shared" si="68"/>
        <v>1.0333402001058292</v>
      </c>
      <c r="G587" s="137">
        <f t="shared" si="68"/>
        <v>0.65562548437459045</v>
      </c>
      <c r="H587" s="137">
        <f t="shared" si="68"/>
        <v>0.65540719144496773</v>
      </c>
      <c r="I587" s="137">
        <f t="shared" si="68"/>
        <v>0.61132886268454323</v>
      </c>
      <c r="J587" s="137">
        <f t="shared" si="68"/>
        <v>0.57040152035906355</v>
      </c>
      <c r="K587" s="137">
        <f t="shared" si="68"/>
        <v>0.52684336594689052</v>
      </c>
    </row>
    <row r="588" spans="2:11" ht="7.5" customHeight="1">
      <c r="B588" s="4"/>
      <c r="C588" s="84"/>
      <c r="D588" s="84"/>
      <c r="E588" s="84"/>
      <c r="F588" s="84"/>
      <c r="G588" s="84"/>
      <c r="H588" s="84"/>
      <c r="I588" s="84"/>
      <c r="J588" s="84"/>
      <c r="K588" s="84"/>
    </row>
    <row r="589" spans="2:11">
      <c r="B589" s="4"/>
      <c r="C589" s="2"/>
      <c r="D589" s="2"/>
      <c r="E589" s="2"/>
      <c r="F589" s="2"/>
      <c r="G589" s="2"/>
      <c r="H589" s="2"/>
      <c r="I589" s="2"/>
      <c r="J589" s="2"/>
      <c r="K589" s="2"/>
    </row>
    <row r="590" spans="2:11">
      <c r="B590" s="1"/>
      <c r="C590" s="2"/>
      <c r="D590" s="2"/>
      <c r="E590" s="2"/>
      <c r="F590" s="2"/>
      <c r="G590" s="2"/>
      <c r="H590" s="2"/>
      <c r="I590" s="2"/>
      <c r="J590" s="2"/>
      <c r="K590" s="2"/>
    </row>
    <row r="591" spans="2:11">
      <c r="B591" s="1"/>
      <c r="C591" s="2"/>
      <c r="D591" s="2"/>
      <c r="E591" s="2"/>
      <c r="F591" s="2"/>
      <c r="G591" s="2"/>
      <c r="H591" s="2"/>
      <c r="I591" s="2"/>
      <c r="J591" s="2"/>
      <c r="K591" s="2"/>
    </row>
    <row r="592" spans="2:11">
      <c r="B592" s="1"/>
      <c r="C592" s="2"/>
      <c r="D592" s="2"/>
      <c r="E592" s="2"/>
      <c r="F592" s="2"/>
      <c r="G592" s="2"/>
      <c r="H592" s="2"/>
      <c r="I592" s="2"/>
      <c r="J592" s="2"/>
      <c r="K592" s="2"/>
    </row>
    <row r="593" spans="2:11">
      <c r="B593" s="1"/>
      <c r="C593" s="2"/>
      <c r="D593" s="2"/>
      <c r="E593" s="2"/>
      <c r="F593" s="2"/>
      <c r="G593" s="2"/>
      <c r="H593" s="2"/>
      <c r="I593" s="2"/>
      <c r="J593" s="2"/>
      <c r="K593" s="2"/>
    </row>
    <row r="594" spans="2:11">
      <c r="B594" s="1"/>
      <c r="C594" s="2"/>
      <c r="D594" s="2"/>
      <c r="E594" s="2"/>
      <c r="F594" s="2"/>
      <c r="G594" s="2"/>
      <c r="H594" s="2"/>
      <c r="I594" s="2"/>
      <c r="J594" s="2"/>
      <c r="K594" s="2"/>
    </row>
    <row r="595" spans="2:11">
      <c r="B595" s="1"/>
      <c r="C595" s="2"/>
      <c r="D595" s="2"/>
      <c r="E595" s="2"/>
      <c r="F595" s="2"/>
      <c r="G595" s="2"/>
      <c r="H595" s="2"/>
      <c r="I595" s="2"/>
      <c r="J595" s="2"/>
      <c r="K595" s="2"/>
    </row>
    <row r="596" spans="2:11">
      <c r="B596" s="1"/>
      <c r="C596" s="2"/>
      <c r="D596" s="2"/>
      <c r="E596" s="2"/>
      <c r="F596" s="2"/>
      <c r="G596" s="2"/>
      <c r="H596" s="2"/>
      <c r="I596" s="2"/>
      <c r="J596" s="2"/>
      <c r="K596" s="2"/>
    </row>
    <row r="597" spans="2:11">
      <c r="B597" s="1"/>
      <c r="C597" s="2"/>
      <c r="D597" s="2"/>
      <c r="E597" s="2"/>
      <c r="F597" s="2"/>
      <c r="G597" s="2"/>
      <c r="H597" s="2"/>
      <c r="I597" s="2"/>
      <c r="J597" s="2"/>
      <c r="K597" s="2"/>
    </row>
    <row r="598" spans="2:11">
      <c r="B598" s="1"/>
      <c r="C598" s="2"/>
      <c r="D598" s="2"/>
      <c r="E598" s="2"/>
      <c r="F598" s="2"/>
      <c r="G598" s="2"/>
      <c r="H598" s="2"/>
      <c r="I598" s="2"/>
      <c r="J598" s="2"/>
      <c r="K598" s="2"/>
    </row>
    <row r="599" spans="2:11">
      <c r="B599" s="1"/>
      <c r="C599" s="2"/>
      <c r="D599" s="2"/>
      <c r="E599" s="2"/>
      <c r="F599" s="2"/>
      <c r="G599" s="2"/>
      <c r="H599" s="2"/>
      <c r="I599" s="2"/>
      <c r="J599" s="2"/>
      <c r="K599" s="2"/>
    </row>
    <row r="600" spans="2:11">
      <c r="B600" s="1"/>
      <c r="C600" s="2"/>
      <c r="D600" s="2"/>
      <c r="E600" s="2"/>
      <c r="F600" s="2"/>
      <c r="G600" s="2"/>
      <c r="H600" s="2"/>
      <c r="I600" s="2"/>
      <c r="J600" s="2"/>
      <c r="K600" s="2"/>
    </row>
    <row r="601" spans="2:11">
      <c r="B601" s="1"/>
      <c r="C601" s="2"/>
      <c r="D601" s="2"/>
      <c r="E601" s="2"/>
      <c r="F601" s="2"/>
      <c r="G601" s="2"/>
      <c r="H601" s="2"/>
      <c r="I601" s="2"/>
      <c r="J601" s="2"/>
      <c r="K601" s="2"/>
    </row>
    <row r="602" spans="2:11">
      <c r="B602" s="1"/>
      <c r="C602" s="2"/>
      <c r="D602" s="2"/>
      <c r="E602" s="2"/>
      <c r="F602" s="2"/>
      <c r="G602" s="2"/>
      <c r="H602" s="2"/>
      <c r="I602" s="2"/>
      <c r="J602" s="2"/>
      <c r="K602" s="2"/>
    </row>
    <row r="603" spans="2:11" ht="18.75">
      <c r="B603" s="492" t="s">
        <v>596</v>
      </c>
      <c r="C603" s="492"/>
      <c r="D603" s="492"/>
      <c r="E603" s="492"/>
      <c r="F603" s="492"/>
      <c r="G603" s="492"/>
      <c r="H603" s="492"/>
      <c r="I603" s="492"/>
      <c r="J603" s="492"/>
      <c r="K603" s="492"/>
    </row>
    <row r="604" spans="2:11">
      <c r="B604" s="43" t="s">
        <v>539</v>
      </c>
      <c r="C604" s="2"/>
      <c r="D604" s="2"/>
      <c r="E604" s="2"/>
      <c r="F604" s="2"/>
      <c r="G604" s="2"/>
      <c r="H604" s="2"/>
      <c r="I604" s="2"/>
      <c r="J604" s="2"/>
      <c r="K604" s="2"/>
    </row>
    <row r="605" spans="2:11" ht="12.75" customHeight="1">
      <c r="B605" s="493" t="s">
        <v>783</v>
      </c>
      <c r="C605" s="493"/>
      <c r="D605" s="493"/>
      <c r="E605" s="493"/>
      <c r="F605" s="493"/>
      <c r="G605" s="493"/>
      <c r="H605" s="493"/>
      <c r="I605" s="493"/>
      <c r="J605" s="493"/>
      <c r="K605" s="493"/>
    </row>
    <row r="606" spans="2:11" ht="18" customHeight="1">
      <c r="B606" s="493"/>
      <c r="C606" s="493"/>
      <c r="D606" s="493"/>
      <c r="E606" s="493"/>
      <c r="F606" s="493"/>
      <c r="G606" s="493"/>
      <c r="H606" s="493"/>
      <c r="I606" s="493"/>
      <c r="J606" s="493"/>
      <c r="K606" s="493"/>
    </row>
    <row r="607" spans="2:11">
      <c r="B607" s="19"/>
      <c r="C607" s="16"/>
      <c r="D607" s="16"/>
      <c r="E607" s="16"/>
      <c r="F607" s="16"/>
      <c r="G607" s="16"/>
      <c r="H607" s="2"/>
      <c r="I607" s="2"/>
      <c r="J607" s="2"/>
      <c r="K607" s="2"/>
    </row>
    <row r="608" spans="2:11">
      <c r="B608" s="4"/>
      <c r="C608" s="43"/>
      <c r="D608" s="1"/>
      <c r="E608" s="43" t="s">
        <v>777</v>
      </c>
      <c r="F608" s="1"/>
      <c r="G608" s="43" t="s">
        <v>778</v>
      </c>
      <c r="H608" s="1"/>
      <c r="I608" s="1"/>
      <c r="J608" s="1"/>
      <c r="K608" s="1"/>
    </row>
    <row r="609" spans="2:11">
      <c r="B609" s="43"/>
      <c r="C609" s="43" t="s">
        <v>775</v>
      </c>
      <c r="D609" s="43" t="s">
        <v>776</v>
      </c>
      <c r="E609" s="43" t="s">
        <v>556</v>
      </c>
      <c r="F609" s="43" t="s">
        <v>777</v>
      </c>
      <c r="G609" s="43" t="s">
        <v>556</v>
      </c>
      <c r="H609" s="43" t="s">
        <v>779</v>
      </c>
      <c r="I609" s="43" t="s">
        <v>780</v>
      </c>
      <c r="J609" s="43" t="s">
        <v>781</v>
      </c>
      <c r="K609" s="43" t="s">
        <v>782</v>
      </c>
    </row>
    <row r="610" spans="2:11" ht="15.75" thickBot="1">
      <c r="B610" s="44"/>
      <c r="C610" s="45" t="s">
        <v>1</v>
      </c>
      <c r="D610" s="45" t="s">
        <v>1</v>
      </c>
      <c r="E610" s="45" t="s">
        <v>526</v>
      </c>
      <c r="F610" s="45" t="s">
        <v>19</v>
      </c>
      <c r="G610" s="45" t="s">
        <v>526</v>
      </c>
      <c r="H610" s="45" t="s">
        <v>19</v>
      </c>
      <c r="I610" s="45" t="s">
        <v>19</v>
      </c>
      <c r="J610" s="45" t="s">
        <v>19</v>
      </c>
      <c r="K610" s="45" t="s">
        <v>19</v>
      </c>
    </row>
    <row r="611" spans="2:11">
      <c r="B611" s="1"/>
      <c r="C611" s="52"/>
      <c r="D611" s="2"/>
      <c r="E611" s="2"/>
      <c r="F611" s="2"/>
      <c r="G611" s="2"/>
      <c r="H611" s="2"/>
      <c r="I611" s="2"/>
      <c r="J611" s="2"/>
      <c r="K611" s="2"/>
    </row>
    <row r="612" spans="2:11">
      <c r="B612" s="79" t="s">
        <v>1121</v>
      </c>
      <c r="C612" s="2"/>
      <c r="D612" s="2"/>
      <c r="E612" s="2"/>
      <c r="F612" s="2"/>
      <c r="G612" s="2"/>
      <c r="H612" s="2"/>
      <c r="I612" s="2"/>
      <c r="J612" s="2"/>
      <c r="K612" s="2"/>
    </row>
    <row r="613" spans="2:11" ht="20.100000000000001" customHeight="1">
      <c r="B613" s="125" t="s">
        <v>559</v>
      </c>
      <c r="C613" s="49">
        <f>'Budget Detail FY 2023-30'!M1088</f>
        <v>140950</v>
      </c>
      <c r="D613" s="49">
        <f>'Budget Detail FY 2023-30'!N1088</f>
        <v>169000</v>
      </c>
      <c r="E613" s="49">
        <f>'Budget Detail FY 2023-30'!O1088</f>
        <v>50000</v>
      </c>
      <c r="F613" s="49">
        <f>'Budget Detail FY 2023-30'!P1088</f>
        <v>90000</v>
      </c>
      <c r="G613" s="49">
        <f>'Budget Detail FY 2023-30'!Q1088</f>
        <v>50000</v>
      </c>
      <c r="H613" s="49">
        <f>'Budget Detail FY 2023-30'!R1088</f>
        <v>50000</v>
      </c>
      <c r="I613" s="49">
        <f>'Budget Detail FY 2023-30'!S1088</f>
        <v>50000</v>
      </c>
      <c r="J613" s="49">
        <f>'Budget Detail FY 2023-30'!T1088</f>
        <v>50000</v>
      </c>
      <c r="K613" s="49">
        <f>'Budget Detail FY 2023-30'!U1088</f>
        <v>50000</v>
      </c>
    </row>
    <row r="614" spans="2:11" ht="20.100000000000001" customHeight="1">
      <c r="B614" s="125" t="s">
        <v>562</v>
      </c>
      <c r="C614" s="2">
        <f>'Budget Detail FY 2023-30'!M1089</f>
        <v>205</v>
      </c>
      <c r="D614" s="2">
        <f>'Budget Detail FY 2023-30'!N1089</f>
        <v>315</v>
      </c>
      <c r="E614" s="2">
        <f>'Budget Detail FY 2023-30'!O1089</f>
        <v>200</v>
      </c>
      <c r="F614" s="2">
        <f>'Budget Detail FY 2023-30'!P1089</f>
        <v>1500</v>
      </c>
      <c r="G614" s="2">
        <f>'Budget Detail FY 2023-30'!Q1089</f>
        <v>750</v>
      </c>
      <c r="H614" s="2">
        <f>'Budget Detail FY 2023-30'!R1089</f>
        <v>200</v>
      </c>
      <c r="I614" s="2">
        <f>'Budget Detail FY 2023-30'!S1089</f>
        <v>200</v>
      </c>
      <c r="J614" s="2">
        <f>'Budget Detail FY 2023-30'!T1089</f>
        <v>200</v>
      </c>
      <c r="K614" s="2">
        <f>'Budget Detail FY 2023-30'!U1089</f>
        <v>200</v>
      </c>
    </row>
    <row r="615" spans="2:11" ht="20.100000000000001" customHeight="1">
      <c r="B615" s="125" t="s">
        <v>564</v>
      </c>
      <c r="C615" s="2">
        <f>'Budget Detail FY 2023-30'!M1090</f>
        <v>22</v>
      </c>
      <c r="D615" s="2">
        <f>'Budget Detail FY 2023-30'!N1090</f>
        <v>33</v>
      </c>
      <c r="E615" s="2">
        <f>'Budget Detail FY 2023-30'!O1090</f>
        <v>0</v>
      </c>
      <c r="F615" s="2">
        <f>'Budget Detail FY 2023-30'!P1090</f>
        <v>0</v>
      </c>
      <c r="G615" s="2">
        <f>'Budget Detail FY 2023-30'!Q1090</f>
        <v>0</v>
      </c>
      <c r="H615" s="2">
        <f>'Budget Detail FY 2023-30'!R1090</f>
        <v>0</v>
      </c>
      <c r="I615" s="2">
        <f>'Budget Detail FY 2023-30'!S1090</f>
        <v>0</v>
      </c>
      <c r="J615" s="2">
        <f>'Budget Detail FY 2023-30'!T1090</f>
        <v>0</v>
      </c>
      <c r="K615" s="2">
        <f>'Budget Detail FY 2023-30'!U1090</f>
        <v>0</v>
      </c>
    </row>
    <row r="616" spans="2:11" ht="20.100000000000001" customHeight="1" thickBot="1">
      <c r="B616" s="78" t="s">
        <v>1094</v>
      </c>
      <c r="C616" s="305">
        <f>SUM(C613:C615)</f>
        <v>141177</v>
      </c>
      <c r="D616" s="305">
        <f t="shared" ref="D616:K616" si="69">SUM(D613:D615)</f>
        <v>169348</v>
      </c>
      <c r="E616" s="305">
        <f t="shared" si="69"/>
        <v>50200</v>
      </c>
      <c r="F616" s="305">
        <f t="shared" si="69"/>
        <v>91500</v>
      </c>
      <c r="G616" s="305">
        <f t="shared" si="69"/>
        <v>50750</v>
      </c>
      <c r="H616" s="305">
        <f t="shared" si="69"/>
        <v>50200</v>
      </c>
      <c r="I616" s="305">
        <f t="shared" si="69"/>
        <v>50200</v>
      </c>
      <c r="J616" s="305">
        <f t="shared" si="69"/>
        <v>50200</v>
      </c>
      <c r="K616" s="305">
        <f t="shared" si="69"/>
        <v>50200</v>
      </c>
    </row>
    <row r="617" spans="2:11">
      <c r="B617" s="1"/>
      <c r="C617" s="2"/>
      <c r="D617" s="2"/>
      <c r="E617" s="2"/>
      <c r="F617" s="2"/>
      <c r="G617" s="2"/>
      <c r="H617" s="2"/>
      <c r="I617" s="2"/>
      <c r="J617" s="2"/>
      <c r="K617" s="2"/>
    </row>
    <row r="618" spans="2:11">
      <c r="B618" s="79" t="s">
        <v>401</v>
      </c>
      <c r="C618" s="2"/>
      <c r="D618" s="2"/>
      <c r="E618" s="2"/>
      <c r="F618" s="2"/>
      <c r="G618" s="2"/>
      <c r="H618" s="2"/>
      <c r="I618" s="2"/>
      <c r="J618" s="2"/>
      <c r="K618" s="2"/>
    </row>
    <row r="619" spans="2:11" ht="20.100000000000001" customHeight="1">
      <c r="B619" s="125" t="s">
        <v>569</v>
      </c>
      <c r="C619" s="49">
        <f>'Budget Detail FY 2023-30'!M1095</f>
        <v>3000</v>
      </c>
      <c r="D619" s="49">
        <f>'Budget Detail FY 2023-30'!N1095</f>
        <v>0</v>
      </c>
      <c r="E619" s="49">
        <f>'Budget Detail FY 2023-30'!O1095</f>
        <v>0</v>
      </c>
      <c r="F619" s="49">
        <f>'Budget Detail FY 2023-30'!P1095</f>
        <v>0</v>
      </c>
      <c r="G619" s="49">
        <f>'Budget Detail FY 2023-30'!Q1095</f>
        <v>0</v>
      </c>
      <c r="H619" s="49">
        <f>'Budget Detail FY 2023-30'!R1095</f>
        <v>0</v>
      </c>
      <c r="I619" s="49">
        <f>'Budget Detail FY 2023-30'!S1095</f>
        <v>0</v>
      </c>
      <c r="J619" s="49">
        <f>'Budget Detail FY 2023-30'!T1095</f>
        <v>0</v>
      </c>
      <c r="K619" s="49">
        <f>'Budget Detail FY 2023-30'!U1095</f>
        <v>0</v>
      </c>
    </row>
    <row r="620" spans="2:11" ht="20.100000000000001" customHeight="1">
      <c r="B620" s="125" t="s">
        <v>570</v>
      </c>
      <c r="C620" s="2">
        <f>SUM('Budget Detail FY 2023-30'!M1096:M1099)</f>
        <v>63279</v>
      </c>
      <c r="D620" s="2">
        <f>SUM('Budget Detail FY 2023-30'!N1096:N1099)</f>
        <v>28877</v>
      </c>
      <c r="E620" s="2">
        <f>SUM('Budget Detail FY 2023-30'!O1096:O1099)</f>
        <v>49000</v>
      </c>
      <c r="F620" s="2">
        <f>SUM('Budget Detail FY 2023-30'!P1096:P1099)</f>
        <v>46000</v>
      </c>
      <c r="G620" s="2">
        <f>SUM('Budget Detail FY 2023-30'!Q1096:Q1099)</f>
        <v>43000</v>
      </c>
      <c r="H620" s="2">
        <f>SUM('Budget Detail FY 2023-30'!R1096:R1099)</f>
        <v>50500</v>
      </c>
      <c r="I620" s="2">
        <f>SUM('Budget Detail FY 2023-30'!S1096:S1099)</f>
        <v>28500</v>
      </c>
      <c r="J620" s="2">
        <f>SUM('Budget Detail FY 2023-30'!T1096:T1099)</f>
        <v>27000</v>
      </c>
      <c r="K620" s="2">
        <f>SUM('Budget Detail FY 2023-30'!U1096:U1099)</f>
        <v>19500</v>
      </c>
    </row>
    <row r="621" spans="2:11" ht="20.100000000000001" customHeight="1">
      <c r="B621" s="125" t="s">
        <v>571</v>
      </c>
      <c r="C621" s="2">
        <f>'Budget Detail FY 2023-30'!M1100</f>
        <v>0</v>
      </c>
      <c r="D621" s="2">
        <f>'Budget Detail FY 2023-30'!N1100</f>
        <v>58183</v>
      </c>
      <c r="E621" s="2">
        <f>'Budget Detail FY 2023-30'!O1100</f>
        <v>500000</v>
      </c>
      <c r="F621" s="2">
        <f>'Budget Detail FY 2023-30'!P1100</f>
        <v>250000</v>
      </c>
      <c r="G621" s="2">
        <f>'Budget Detail FY 2023-30'!Q1100</f>
        <v>85000</v>
      </c>
      <c r="H621" s="2">
        <f>'Budget Detail FY 2023-30'!R1100</f>
        <v>115000</v>
      </c>
      <c r="I621" s="2">
        <f>'Budget Detail FY 2023-30'!S1100</f>
        <v>200000</v>
      </c>
      <c r="J621" s="2">
        <f>'Budget Detail FY 2023-30'!T1100</f>
        <v>150000</v>
      </c>
      <c r="K621" s="2">
        <f>'Budget Detail FY 2023-30'!U1100</f>
        <v>100000</v>
      </c>
    </row>
    <row r="622" spans="2:11" ht="20.100000000000001" customHeight="1" thickBot="1">
      <c r="B622" s="78" t="s">
        <v>573</v>
      </c>
      <c r="C622" s="305">
        <f t="shared" ref="C622:K622" si="70">SUM(C619:C621)</f>
        <v>66279</v>
      </c>
      <c r="D622" s="305">
        <f t="shared" si="70"/>
        <v>87060</v>
      </c>
      <c r="E622" s="305">
        <f t="shared" si="70"/>
        <v>549000</v>
      </c>
      <c r="F622" s="305">
        <f t="shared" si="70"/>
        <v>296000</v>
      </c>
      <c r="G622" s="305">
        <f t="shared" si="70"/>
        <v>128000</v>
      </c>
      <c r="H622" s="305">
        <f t="shared" si="70"/>
        <v>165500</v>
      </c>
      <c r="I622" s="305">
        <f t="shared" si="70"/>
        <v>228500</v>
      </c>
      <c r="J622" s="305">
        <f t="shared" si="70"/>
        <v>177000</v>
      </c>
      <c r="K622" s="305">
        <f t="shared" si="70"/>
        <v>119500</v>
      </c>
    </row>
    <row r="623" spans="2:11">
      <c r="B623" s="79"/>
      <c r="C623" s="2"/>
      <c r="D623" s="2"/>
      <c r="E623" s="2"/>
      <c r="F623" s="2"/>
      <c r="G623" s="2"/>
      <c r="H623" s="2"/>
      <c r="I623" s="2"/>
      <c r="J623" s="2"/>
      <c r="K623" s="2"/>
    </row>
    <row r="624" spans="2:11" ht="20.100000000000001" customHeight="1">
      <c r="B624" s="124" t="s">
        <v>574</v>
      </c>
      <c r="C624" s="49">
        <f t="shared" ref="C624:K624" si="71">C616-C622</f>
        <v>74898</v>
      </c>
      <c r="D624" s="49">
        <f t="shared" si="71"/>
        <v>82288</v>
      </c>
      <c r="E624" s="49">
        <f t="shared" si="71"/>
        <v>-498800</v>
      </c>
      <c r="F624" s="49">
        <f t="shared" si="71"/>
        <v>-204500</v>
      </c>
      <c r="G624" s="49">
        <f t="shared" si="71"/>
        <v>-77250</v>
      </c>
      <c r="H624" s="49">
        <f t="shared" si="71"/>
        <v>-115300</v>
      </c>
      <c r="I624" s="49">
        <f t="shared" si="71"/>
        <v>-178300</v>
      </c>
      <c r="J624" s="49">
        <f t="shared" si="71"/>
        <v>-126800</v>
      </c>
      <c r="K624" s="49">
        <f t="shared" si="71"/>
        <v>-69300</v>
      </c>
    </row>
    <row r="625" spans="2:11">
      <c r="B625" s="80"/>
      <c r="C625" s="2"/>
      <c r="D625" s="2"/>
      <c r="E625" s="2"/>
      <c r="F625" s="2"/>
      <c r="G625" s="2"/>
      <c r="H625" s="2"/>
      <c r="I625" s="2"/>
      <c r="J625" s="2"/>
      <c r="K625" s="2"/>
    </row>
    <row r="626" spans="2:11" ht="20.100000000000001" customHeight="1" thickBot="1">
      <c r="B626" s="77" t="s">
        <v>575</v>
      </c>
      <c r="C626" s="303">
        <v>251559</v>
      </c>
      <c r="D626" s="303">
        <v>333847</v>
      </c>
      <c r="E626" s="303">
        <v>-161999</v>
      </c>
      <c r="F626" s="303">
        <f>D626+F624</f>
        <v>129347</v>
      </c>
      <c r="G626" s="303">
        <f>F626+G624</f>
        <v>52097</v>
      </c>
      <c r="H626" s="303">
        <f>G626+H624</f>
        <v>-63203</v>
      </c>
      <c r="I626" s="303">
        <f>H626+I624</f>
        <v>-241503</v>
      </c>
      <c r="J626" s="303">
        <f>I626+J624</f>
        <v>-368303</v>
      </c>
      <c r="K626" s="303">
        <f>J626+K624</f>
        <v>-437603</v>
      </c>
    </row>
    <row r="627" spans="2:11" ht="15.75" thickTop="1">
      <c r="B627" s="4"/>
      <c r="C627" s="2"/>
      <c r="D627" s="2"/>
      <c r="E627" s="2"/>
      <c r="F627" s="2"/>
      <c r="G627" s="2"/>
      <c r="H627" s="2"/>
      <c r="I627" s="2"/>
      <c r="J627" s="2"/>
      <c r="K627" s="2"/>
    </row>
    <row r="628" spans="2:11">
      <c r="B628" s="4"/>
      <c r="C628" s="2"/>
      <c r="D628" s="2"/>
      <c r="E628" s="2"/>
      <c r="F628" s="2"/>
      <c r="G628" s="2"/>
      <c r="H628" s="2"/>
      <c r="I628" s="2"/>
      <c r="J628" s="2"/>
      <c r="K628" s="2"/>
    </row>
    <row r="629" spans="2:11">
      <c r="B629" s="1"/>
      <c r="C629" s="2"/>
      <c r="D629" s="2"/>
      <c r="E629" s="2"/>
      <c r="F629" s="2"/>
      <c r="G629" s="2"/>
      <c r="H629" s="2"/>
      <c r="I629" s="2"/>
      <c r="J629" s="2"/>
      <c r="K629" s="2"/>
    </row>
    <row r="630" spans="2:11">
      <c r="B630" s="1"/>
      <c r="C630" s="2"/>
      <c r="D630" s="2"/>
      <c r="E630" s="2"/>
      <c r="F630" s="2"/>
      <c r="G630" s="2"/>
      <c r="H630" s="2"/>
      <c r="I630" s="2"/>
      <c r="J630" s="2"/>
      <c r="K630" s="2"/>
    </row>
    <row r="631" spans="2:11">
      <c r="B631" s="1"/>
      <c r="C631" s="2"/>
      <c r="D631" s="2"/>
      <c r="E631" s="2"/>
      <c r="F631" s="2"/>
      <c r="G631" s="2"/>
      <c r="H631" s="2"/>
      <c r="I631" s="2"/>
      <c r="J631" s="2"/>
      <c r="K631" s="2"/>
    </row>
    <row r="632" spans="2:11">
      <c r="B632" s="1"/>
      <c r="C632" s="2"/>
      <c r="D632" s="2"/>
      <c r="E632" s="2"/>
      <c r="F632" s="2"/>
      <c r="G632" s="2"/>
      <c r="H632" s="2"/>
      <c r="I632" s="2"/>
      <c r="J632" s="2"/>
      <c r="K632" s="2"/>
    </row>
    <row r="633" spans="2:11">
      <c r="B633" s="1"/>
      <c r="C633" s="2"/>
      <c r="D633" s="2"/>
      <c r="E633" s="2"/>
      <c r="F633" s="2"/>
      <c r="G633" s="2"/>
      <c r="H633" s="2"/>
      <c r="I633" s="2"/>
      <c r="J633" s="2"/>
      <c r="K633" s="2"/>
    </row>
    <row r="634" spans="2:11">
      <c r="B634" s="1"/>
      <c r="C634" s="2"/>
      <c r="D634" s="2"/>
      <c r="E634" s="2"/>
      <c r="F634" s="2"/>
      <c r="G634" s="2"/>
      <c r="H634" s="2"/>
      <c r="I634" s="2"/>
      <c r="J634" s="2"/>
      <c r="K634" s="2"/>
    </row>
    <row r="635" spans="2:11">
      <c r="B635" s="1"/>
      <c r="C635" s="2"/>
      <c r="D635" s="2"/>
      <c r="E635" s="2"/>
      <c r="F635" s="2"/>
      <c r="G635" s="2"/>
      <c r="H635" s="2"/>
      <c r="I635" s="2"/>
      <c r="J635" s="2"/>
      <c r="K635" s="2"/>
    </row>
    <row r="636" spans="2:11">
      <c r="B636" s="1"/>
      <c r="C636" s="2"/>
      <c r="D636" s="2"/>
      <c r="E636" s="2"/>
      <c r="F636" s="2"/>
      <c r="G636" s="2"/>
      <c r="H636" s="2"/>
      <c r="I636" s="2"/>
      <c r="J636" s="2"/>
      <c r="K636" s="2"/>
    </row>
    <row r="637" spans="2:11">
      <c r="B637" s="1"/>
      <c r="C637" s="2"/>
      <c r="D637" s="2"/>
      <c r="E637" s="2"/>
      <c r="F637" s="2"/>
      <c r="G637" s="2"/>
      <c r="H637" s="2"/>
      <c r="I637" s="2"/>
      <c r="J637" s="2"/>
      <c r="K637" s="2"/>
    </row>
    <row r="638" spans="2:11">
      <c r="B638" s="1"/>
      <c r="C638" s="2"/>
      <c r="D638" s="2"/>
      <c r="E638" s="2"/>
      <c r="F638" s="2"/>
      <c r="G638" s="2"/>
      <c r="H638" s="2"/>
      <c r="I638" s="2"/>
      <c r="J638" s="2"/>
      <c r="K638" s="2"/>
    </row>
    <row r="639" spans="2:11">
      <c r="B639" s="1"/>
      <c r="C639" s="2"/>
      <c r="D639" s="2"/>
      <c r="E639" s="2"/>
      <c r="F639" s="2"/>
      <c r="G639" s="2"/>
      <c r="H639" s="2"/>
      <c r="I639" s="2"/>
      <c r="J639" s="2"/>
      <c r="K639" s="2"/>
    </row>
    <row r="640" spans="2:11">
      <c r="B640" s="1"/>
      <c r="C640" s="2"/>
      <c r="D640" s="2"/>
      <c r="E640" s="2"/>
      <c r="F640" s="2"/>
      <c r="G640" s="2"/>
      <c r="H640" s="2"/>
      <c r="I640" s="2"/>
      <c r="J640" s="2"/>
      <c r="K640" s="2"/>
    </row>
    <row r="641" spans="2:11">
      <c r="B641" s="1"/>
      <c r="C641" s="2"/>
      <c r="D641" s="2"/>
      <c r="E641" s="2"/>
      <c r="F641" s="2"/>
      <c r="G641" s="2"/>
      <c r="H641" s="2"/>
      <c r="I641" s="2"/>
      <c r="J641" s="2"/>
      <c r="K641" s="2"/>
    </row>
    <row r="643" spans="2:11" ht="18.75" customHeight="1">
      <c r="B643" s="492" t="s">
        <v>597</v>
      </c>
      <c r="C643" s="492"/>
      <c r="D643" s="492"/>
      <c r="E643" s="492"/>
      <c r="F643" s="492"/>
      <c r="G643" s="492"/>
      <c r="H643" s="492"/>
      <c r="I643" s="492"/>
      <c r="J643" s="492"/>
      <c r="K643" s="492"/>
    </row>
    <row r="644" spans="2:11">
      <c r="B644" s="43"/>
      <c r="C644" s="2"/>
      <c r="D644" s="2"/>
      <c r="E644" s="2"/>
      <c r="F644" s="2"/>
      <c r="G644" s="2"/>
      <c r="H644" s="2"/>
      <c r="I644" s="2"/>
      <c r="J644" s="2"/>
      <c r="K644" s="2"/>
    </row>
    <row r="645" spans="2:11" ht="12.75" customHeight="1">
      <c r="B645" s="493" t="s">
        <v>598</v>
      </c>
      <c r="C645" s="493"/>
      <c r="D645" s="493"/>
      <c r="E645" s="493"/>
      <c r="F645" s="493"/>
      <c r="G645" s="493"/>
      <c r="H645" s="493"/>
      <c r="I645" s="493"/>
      <c r="J645" s="493"/>
      <c r="K645" s="493"/>
    </row>
    <row r="646" spans="2:11" ht="18.75" customHeight="1">
      <c r="B646" s="493"/>
      <c r="C646" s="493"/>
      <c r="D646" s="493"/>
      <c r="E646" s="493"/>
      <c r="F646" s="493"/>
      <c r="G646" s="493"/>
      <c r="H646" s="493"/>
      <c r="I646" s="493"/>
      <c r="J646" s="493"/>
      <c r="K646" s="493"/>
    </row>
    <row r="647" spans="2:11">
      <c r="B647" s="19"/>
      <c r="C647" s="16"/>
      <c r="D647" s="16"/>
      <c r="E647" s="16"/>
      <c r="F647" s="16"/>
      <c r="G647" s="16"/>
      <c r="H647" s="16"/>
      <c r="I647" s="2"/>
      <c r="J647" s="2"/>
      <c r="K647" s="2"/>
    </row>
    <row r="648" spans="2:11">
      <c r="B648" s="4"/>
      <c r="C648" s="43"/>
      <c r="D648" s="1"/>
      <c r="E648" s="43" t="s">
        <v>777</v>
      </c>
      <c r="F648" s="1"/>
      <c r="G648" s="43" t="s">
        <v>778</v>
      </c>
      <c r="H648" s="1"/>
      <c r="I648" s="1"/>
      <c r="J648" s="1"/>
      <c r="K648" s="1"/>
    </row>
    <row r="649" spans="2:11">
      <c r="B649" s="43"/>
      <c r="C649" s="43" t="s">
        <v>775</v>
      </c>
      <c r="D649" s="43" t="s">
        <v>776</v>
      </c>
      <c r="E649" s="43" t="s">
        <v>556</v>
      </c>
      <c r="F649" s="43" t="s">
        <v>777</v>
      </c>
      <c r="G649" s="43" t="s">
        <v>556</v>
      </c>
      <c r="H649" s="43" t="s">
        <v>779</v>
      </c>
      <c r="I649" s="43" t="s">
        <v>780</v>
      </c>
      <c r="J649" s="43" t="s">
        <v>781</v>
      </c>
      <c r="K649" s="43" t="s">
        <v>782</v>
      </c>
    </row>
    <row r="650" spans="2:11" ht="15.75" thickBot="1">
      <c r="B650" s="44"/>
      <c r="C650" s="45" t="s">
        <v>1</v>
      </c>
      <c r="D650" s="45" t="s">
        <v>1</v>
      </c>
      <c r="E650" s="45" t="s">
        <v>526</v>
      </c>
      <c r="F650" s="45" t="s">
        <v>19</v>
      </c>
      <c r="G650" s="45" t="s">
        <v>526</v>
      </c>
      <c r="H650" s="45" t="s">
        <v>19</v>
      </c>
      <c r="I650" s="45" t="s">
        <v>19</v>
      </c>
      <c r="J650" s="45" t="s">
        <v>19</v>
      </c>
      <c r="K650" s="45" t="s">
        <v>19</v>
      </c>
    </row>
    <row r="651" spans="2:11">
      <c r="B651" s="1"/>
      <c r="C651" s="52"/>
      <c r="D651" s="2"/>
      <c r="E651" s="2"/>
      <c r="F651" s="2"/>
      <c r="G651" s="2"/>
      <c r="H651" s="2"/>
      <c r="I651" s="2"/>
      <c r="J651" s="2"/>
      <c r="K651" s="2"/>
    </row>
    <row r="652" spans="2:11">
      <c r="B652" s="79" t="s">
        <v>1121</v>
      </c>
      <c r="C652" s="2"/>
      <c r="D652" s="2"/>
      <c r="E652" s="2"/>
      <c r="F652" s="2"/>
      <c r="G652" s="2"/>
      <c r="H652" s="2"/>
      <c r="I652" s="2"/>
      <c r="J652" s="2"/>
      <c r="K652" s="2"/>
    </row>
    <row r="653" spans="2:11" ht="20.100000000000001" customHeight="1">
      <c r="B653" s="124" t="s">
        <v>557</v>
      </c>
      <c r="C653" s="49">
        <f>'Budget Detail FY 2023-30'!M1113</f>
        <v>232124</v>
      </c>
      <c r="D653" s="49">
        <f>'Budget Detail FY 2023-30'!N1113</f>
        <v>226795</v>
      </c>
      <c r="E653" s="49">
        <f>'Budget Detail FY 2023-30'!O1113</f>
        <v>232465</v>
      </c>
      <c r="F653" s="49">
        <f>'Budget Detail FY 2023-30'!P1113</f>
        <v>228278</v>
      </c>
      <c r="G653" s="49">
        <f>'Budget Detail FY 2023-30'!Q1113</f>
        <v>249100</v>
      </c>
      <c r="H653" s="49">
        <f>'Budget Detail FY 2023-30'!R1113</f>
        <v>255328</v>
      </c>
      <c r="I653" s="49">
        <f>'Budget Detail FY 2023-30'!S1113</f>
        <v>261711</v>
      </c>
      <c r="J653" s="49">
        <f>'Budget Detail FY 2023-30'!T1113</f>
        <v>268254</v>
      </c>
      <c r="K653" s="49">
        <f>'Budget Detail FY 2023-30'!U1113</f>
        <v>274960</v>
      </c>
    </row>
    <row r="654" spans="2:11" ht="20.100000000000001" customHeight="1" thickBot="1">
      <c r="B654" s="78" t="s">
        <v>1094</v>
      </c>
      <c r="C654" s="305">
        <f t="shared" ref="C654:K654" si="72">SUM(C653:C653)</f>
        <v>232124</v>
      </c>
      <c r="D654" s="305">
        <f t="shared" si="72"/>
        <v>226795</v>
      </c>
      <c r="E654" s="305">
        <f t="shared" si="72"/>
        <v>232465</v>
      </c>
      <c r="F654" s="305">
        <f t="shared" si="72"/>
        <v>228278</v>
      </c>
      <c r="G654" s="305">
        <f t="shared" si="72"/>
        <v>249100</v>
      </c>
      <c r="H654" s="305">
        <f t="shared" si="72"/>
        <v>255328</v>
      </c>
      <c r="I654" s="305">
        <f t="shared" si="72"/>
        <v>261711</v>
      </c>
      <c r="J654" s="305">
        <f t="shared" si="72"/>
        <v>268254</v>
      </c>
      <c r="K654" s="305">
        <f t="shared" si="72"/>
        <v>274960</v>
      </c>
    </row>
    <row r="655" spans="2:11" ht="6.95" customHeight="1">
      <c r="B655" s="125"/>
      <c r="C655" s="2"/>
      <c r="D655" s="2"/>
      <c r="E655" s="2"/>
      <c r="F655" s="2"/>
      <c r="G655" s="2"/>
      <c r="H655" s="2"/>
      <c r="I655" s="2"/>
      <c r="J655" s="2"/>
      <c r="K655" s="2"/>
    </row>
    <row r="656" spans="2:11" ht="20.100000000000001" customHeight="1">
      <c r="B656" s="125" t="s">
        <v>565</v>
      </c>
      <c r="C656" s="2">
        <f>'Budget Detail FY 2023-30'!M1117</f>
        <v>0</v>
      </c>
      <c r="D656" s="2">
        <f>'Budget Detail FY 2023-30'!N1117</f>
        <v>0</v>
      </c>
      <c r="E656" s="2">
        <f>'Budget Detail FY 2023-30'!O1117</f>
        <v>0</v>
      </c>
      <c r="F656" s="2">
        <f>'Budget Detail FY 2023-30'!P1117</f>
        <v>0</v>
      </c>
      <c r="G656" s="2">
        <f>'Budget Detail FY 2023-30'!Q1117</f>
        <v>0</v>
      </c>
      <c r="H656" s="2">
        <f>'Budget Detail FY 2023-30'!R1117</f>
        <v>0</v>
      </c>
      <c r="I656" s="2">
        <f>'Budget Detail FY 2023-30'!S1117</f>
        <v>0</v>
      </c>
      <c r="J656" s="2">
        <f>'Budget Detail FY 2023-30'!T1117</f>
        <v>0</v>
      </c>
      <c r="K656" s="2">
        <f>'Budget Detail FY 2023-30'!U1117</f>
        <v>1750907</v>
      </c>
    </row>
    <row r="657" spans="2:11" ht="20.100000000000001" customHeight="1" thickBot="1">
      <c r="B657" s="78" t="s">
        <v>1096</v>
      </c>
      <c r="C657" s="305">
        <f t="shared" ref="C657:K657" si="73">C654+C656</f>
        <v>232124</v>
      </c>
      <c r="D657" s="305">
        <f t="shared" si="73"/>
        <v>226795</v>
      </c>
      <c r="E657" s="305">
        <f t="shared" si="73"/>
        <v>232465</v>
      </c>
      <c r="F657" s="305">
        <f t="shared" si="73"/>
        <v>228278</v>
      </c>
      <c r="G657" s="305">
        <f t="shared" si="73"/>
        <v>249100</v>
      </c>
      <c r="H657" s="305">
        <f t="shared" si="73"/>
        <v>255328</v>
      </c>
      <c r="I657" s="305">
        <f t="shared" si="73"/>
        <v>261711</v>
      </c>
      <c r="J657" s="305">
        <f t="shared" si="73"/>
        <v>268254</v>
      </c>
      <c r="K657" s="305">
        <f t="shared" si="73"/>
        <v>2025867</v>
      </c>
    </row>
    <row r="658" spans="2:11">
      <c r="B658" s="1"/>
      <c r="C658" s="2"/>
      <c r="D658" s="2"/>
      <c r="E658" s="2"/>
      <c r="F658" s="2"/>
      <c r="G658" s="2"/>
      <c r="H658" s="2"/>
      <c r="I658" s="2"/>
      <c r="J658" s="2"/>
      <c r="K658" s="2"/>
    </row>
    <row r="659" spans="2:11">
      <c r="B659" s="79" t="s">
        <v>401</v>
      </c>
      <c r="C659" s="2"/>
      <c r="D659" s="2"/>
      <c r="E659" s="2"/>
      <c r="F659" s="2"/>
      <c r="G659" s="2"/>
      <c r="H659" s="2"/>
      <c r="I659" s="2"/>
      <c r="J659" s="2"/>
      <c r="K659" s="2"/>
    </row>
    <row r="660" spans="2:11" ht="20.100000000000001" customHeight="1">
      <c r="B660" s="125" t="s">
        <v>569</v>
      </c>
      <c r="C660" s="49">
        <f>SUM('Budget Detail FY 2023-30'!M1124:M1126)</f>
        <v>16983</v>
      </c>
      <c r="D660" s="49">
        <f>SUM('Budget Detail FY 2023-30'!N1124:N1126)</f>
        <v>18055</v>
      </c>
      <c r="E660" s="49">
        <f>SUM('Budget Detail FY 2023-30'!O1124:O1126)</f>
        <v>17259</v>
      </c>
      <c r="F660" s="49">
        <f>SUM('Budget Detail FY 2023-30'!P1124:P1126)</f>
        <v>17187</v>
      </c>
      <c r="G660" s="49">
        <f>SUM('Budget Detail FY 2023-30'!Q1124:Q1126)</f>
        <v>14258</v>
      </c>
      <c r="H660" s="49">
        <f>SUM('Budget Detail FY 2023-30'!R1124:R1126)</f>
        <v>14932</v>
      </c>
      <c r="I660" s="49">
        <f>SUM('Budget Detail FY 2023-30'!S1124:S1126)</f>
        <v>15320</v>
      </c>
      <c r="J660" s="49">
        <f>SUM('Budget Detail FY 2023-30'!T1124:T1126)</f>
        <v>15720</v>
      </c>
      <c r="K660" s="49">
        <f>SUM('Budget Detail FY 2023-30'!U1124:U1126)</f>
        <v>16132</v>
      </c>
    </row>
    <row r="661" spans="2:11" ht="20.100000000000001" customHeight="1">
      <c r="B661" s="125" t="s">
        <v>519</v>
      </c>
      <c r="C661" s="2">
        <f>'Budget Detail FY 2023-30'!M1128+'Budget Detail FY 2023-30'!M1129+'Budget Detail FY 2023-30'!M1131+'Budget Detail FY 2023-30'!M1132</f>
        <v>207370</v>
      </c>
      <c r="D661" s="2">
        <f>'Budget Detail FY 2023-30'!N1128+'Budget Detail FY 2023-30'!N1129+'Budget Detail FY 2023-30'!N1131+'Budget Detail FY 2023-30'!N1132</f>
        <v>209422</v>
      </c>
      <c r="E661" s="2">
        <f>'Budget Detail FY 2023-30'!O1128+'Budget Detail FY 2023-30'!O1129+'Budget Detail FY 2023-30'!O1131+'Budget Detail FY 2023-30'!O1132</f>
        <v>208522</v>
      </c>
      <c r="F661" s="2">
        <f>'Budget Detail FY 2023-30'!P1128+'Budget Detail FY 2023-30'!P1129+'Budget Detail FY 2023-30'!P1131+'Budget Detail FY 2023-30'!P1132</f>
        <v>208522</v>
      </c>
      <c r="G661" s="2">
        <f>'Budget Detail FY 2023-30'!Q1128+'Budget Detail FY 2023-30'!Q1129+'Budget Detail FY 2023-30'!Q1131+'Budget Detail FY 2023-30'!Q1132</f>
        <v>364699</v>
      </c>
      <c r="H661" s="2">
        <f>'Budget Detail FY 2023-30'!R1128+'Budget Detail FY 2023-30'!R1129+'Budget Detail FY 2023-30'!R1131+'Budget Detail FY 2023-30'!R1132</f>
        <v>359546</v>
      </c>
      <c r="I661" s="2">
        <f>'Budget Detail FY 2023-30'!S1128+'Budget Detail FY 2023-30'!S1129+'Budget Detail FY 2023-30'!S1131+'Budget Detail FY 2023-30'!S1132</f>
        <v>360464</v>
      </c>
      <c r="J661" s="2">
        <f>'Budget Detail FY 2023-30'!T1128+'Budget Detail FY 2023-30'!T1129+'Budget Detail FY 2023-30'!T1131+'Budget Detail FY 2023-30'!T1132</f>
        <v>360754</v>
      </c>
      <c r="K661" s="2">
        <f>'Budget Detail FY 2023-30'!U1128+'Budget Detail FY 2023-30'!U1129+'Budget Detail FY 2023-30'!U1131+'Budget Detail FY 2023-30'!U1132</f>
        <v>365277</v>
      </c>
    </row>
    <row r="662" spans="2:11" ht="20.100000000000001" customHeight="1" thickBot="1">
      <c r="B662" s="78" t="s">
        <v>573</v>
      </c>
      <c r="C662" s="305">
        <f t="shared" ref="C662:K662" si="74">SUM(C660:C661)</f>
        <v>224353</v>
      </c>
      <c r="D662" s="305">
        <f t="shared" si="74"/>
        <v>227477</v>
      </c>
      <c r="E662" s="305">
        <f t="shared" si="74"/>
        <v>225781</v>
      </c>
      <c r="F662" s="305">
        <f t="shared" si="74"/>
        <v>225709</v>
      </c>
      <c r="G662" s="305">
        <f t="shared" si="74"/>
        <v>378957</v>
      </c>
      <c r="H662" s="305">
        <f t="shared" si="74"/>
        <v>374478</v>
      </c>
      <c r="I662" s="305">
        <f t="shared" si="74"/>
        <v>375784</v>
      </c>
      <c r="J662" s="305">
        <f t="shared" si="74"/>
        <v>376474</v>
      </c>
      <c r="K662" s="305">
        <f t="shared" si="74"/>
        <v>381409</v>
      </c>
    </row>
    <row r="663" spans="2:11">
      <c r="B663" s="79"/>
      <c r="C663" s="2"/>
      <c r="D663" s="2"/>
      <c r="E663" s="2"/>
      <c r="F663" s="2"/>
      <c r="G663" s="2"/>
      <c r="H663" s="2"/>
      <c r="I663" s="2"/>
      <c r="J663" s="2"/>
      <c r="K663" s="2"/>
    </row>
    <row r="664" spans="2:11" ht="20.100000000000001" customHeight="1">
      <c r="B664" s="124" t="s">
        <v>574</v>
      </c>
      <c r="C664" s="49">
        <f t="shared" ref="C664:K664" si="75">C657-C662</f>
        <v>7771</v>
      </c>
      <c r="D664" s="49">
        <f t="shared" si="75"/>
        <v>-682</v>
      </c>
      <c r="E664" s="49">
        <f t="shared" si="75"/>
        <v>6684</v>
      </c>
      <c r="F664" s="49">
        <f t="shared" si="75"/>
        <v>2569</v>
      </c>
      <c r="G664" s="49">
        <f t="shared" si="75"/>
        <v>-129857</v>
      </c>
      <c r="H664" s="49">
        <f t="shared" si="75"/>
        <v>-119150</v>
      </c>
      <c r="I664" s="49">
        <f t="shared" si="75"/>
        <v>-114073</v>
      </c>
      <c r="J664" s="49">
        <f t="shared" si="75"/>
        <v>-108220</v>
      </c>
      <c r="K664" s="49">
        <f t="shared" si="75"/>
        <v>1644458</v>
      </c>
    </row>
    <row r="665" spans="2:11">
      <c r="B665" s="80"/>
      <c r="C665" s="2"/>
      <c r="D665" s="2"/>
      <c r="E665" s="2"/>
      <c r="F665" s="2"/>
      <c r="G665" s="2"/>
      <c r="H665" s="2"/>
      <c r="I665" s="2"/>
      <c r="J665" s="2"/>
      <c r="K665" s="2"/>
    </row>
    <row r="666" spans="2:11" ht="20.100000000000001" customHeight="1" thickBot="1">
      <c r="B666" s="77" t="s">
        <v>575</v>
      </c>
      <c r="C666" s="303">
        <v>-1175044</v>
      </c>
      <c r="D666" s="303">
        <v>-1175727</v>
      </c>
      <c r="E666" s="303">
        <v>-1168663</v>
      </c>
      <c r="F666" s="303">
        <f>D666+F664</f>
        <v>-1173158</v>
      </c>
      <c r="G666" s="303">
        <f>F666+G664</f>
        <v>-1303015</v>
      </c>
      <c r="H666" s="303">
        <f>G666+H664</f>
        <v>-1422165</v>
      </c>
      <c r="I666" s="303">
        <f>H666+I664</f>
        <v>-1536238</v>
      </c>
      <c r="J666" s="303">
        <f>I666+J664</f>
        <v>-1644458</v>
      </c>
      <c r="K666" s="303">
        <f>J666+K664</f>
        <v>0</v>
      </c>
    </row>
    <row r="667" spans="2:11" ht="15.75" thickTop="1">
      <c r="B667" s="4"/>
      <c r="C667" s="2"/>
      <c r="D667" s="2"/>
      <c r="E667" s="2"/>
      <c r="F667" s="2"/>
      <c r="G667" s="2"/>
      <c r="H667" s="2"/>
      <c r="I667" s="2"/>
      <c r="J667" s="2"/>
      <c r="K667" s="2"/>
    </row>
    <row r="668" spans="2:11">
      <c r="B668" s="4"/>
      <c r="C668" s="2"/>
      <c r="D668" s="2"/>
      <c r="E668" s="2"/>
      <c r="F668" s="2"/>
      <c r="G668" s="2"/>
      <c r="H668" s="2"/>
      <c r="I668" s="2"/>
      <c r="J668" s="2"/>
      <c r="K668" s="2"/>
    </row>
    <row r="669" spans="2:11">
      <c r="B669" s="4"/>
      <c r="C669" s="2"/>
      <c r="D669" s="2"/>
      <c r="E669" s="2"/>
      <c r="F669" s="2"/>
      <c r="G669" s="2"/>
      <c r="H669" s="2"/>
      <c r="I669" s="2"/>
      <c r="J669" s="2"/>
      <c r="K669" s="2"/>
    </row>
    <row r="670" spans="2:11">
      <c r="B670" s="1"/>
      <c r="C670" s="2"/>
      <c r="D670" s="2"/>
      <c r="E670" s="2"/>
      <c r="F670" s="2"/>
      <c r="G670" s="2"/>
      <c r="H670" s="2"/>
      <c r="I670" s="2"/>
      <c r="J670" s="2"/>
      <c r="K670" s="2"/>
    </row>
    <row r="671" spans="2:11">
      <c r="B671" s="1"/>
      <c r="C671" s="2"/>
      <c r="D671" s="2"/>
      <c r="E671" s="2"/>
      <c r="F671" s="2"/>
      <c r="G671" s="2"/>
      <c r="H671" s="2"/>
      <c r="I671" s="2"/>
      <c r="J671" s="2"/>
      <c r="K671" s="2"/>
    </row>
    <row r="672" spans="2:11">
      <c r="B672" s="1"/>
      <c r="C672" s="2"/>
      <c r="D672" s="2"/>
      <c r="E672" s="2"/>
      <c r="F672" s="2"/>
      <c r="G672" s="2"/>
      <c r="H672" s="2"/>
      <c r="I672" s="2"/>
      <c r="J672" s="2"/>
      <c r="K672" s="2"/>
    </row>
    <row r="673" spans="2:11">
      <c r="B673" s="1"/>
      <c r="C673" s="2"/>
      <c r="D673" s="2"/>
      <c r="E673" s="2"/>
      <c r="F673" s="2"/>
      <c r="G673" s="2"/>
      <c r="H673" s="2"/>
      <c r="I673" s="2"/>
      <c r="J673" s="2"/>
      <c r="K673" s="2"/>
    </row>
    <row r="674" spans="2:11">
      <c r="B674" s="1"/>
      <c r="C674" s="2"/>
      <c r="D674" s="2"/>
      <c r="E674" s="2"/>
      <c r="F674" s="2"/>
      <c r="G674" s="2"/>
      <c r="H674" s="2"/>
      <c r="I674" s="2"/>
      <c r="J674" s="2"/>
      <c r="K674" s="2"/>
    </row>
    <row r="675" spans="2:11">
      <c r="B675" s="1"/>
      <c r="C675" s="2"/>
      <c r="D675" s="2"/>
      <c r="E675" s="2"/>
      <c r="F675" s="2"/>
      <c r="G675" s="2"/>
      <c r="H675" s="2"/>
      <c r="I675" s="2"/>
      <c r="J675" s="2"/>
      <c r="K675" s="2"/>
    </row>
    <row r="676" spans="2:11">
      <c r="B676" s="1"/>
      <c r="C676" s="2"/>
      <c r="D676" s="2"/>
      <c r="E676" s="2"/>
      <c r="F676" s="2"/>
      <c r="G676" s="2"/>
      <c r="H676" s="2"/>
      <c r="I676" s="2"/>
      <c r="J676" s="2"/>
      <c r="K676" s="2"/>
    </row>
    <row r="677" spans="2:11">
      <c r="B677" s="1"/>
      <c r="C677" s="2"/>
      <c r="D677" s="2"/>
      <c r="E677" s="2"/>
      <c r="F677" s="2"/>
      <c r="G677" s="2"/>
      <c r="H677" s="2"/>
      <c r="I677" s="2"/>
      <c r="J677" s="2"/>
      <c r="K677" s="2"/>
    </row>
    <row r="678" spans="2:11">
      <c r="B678" s="1"/>
      <c r="C678" s="2"/>
      <c r="D678" s="2"/>
      <c r="E678" s="2"/>
      <c r="F678" s="2"/>
      <c r="G678" s="2"/>
      <c r="H678" s="2"/>
      <c r="I678" s="2"/>
      <c r="J678" s="2"/>
      <c r="K678" s="2"/>
    </row>
    <row r="679" spans="2:11">
      <c r="B679" s="1"/>
      <c r="C679" s="2"/>
      <c r="D679" s="2"/>
      <c r="E679" s="2"/>
      <c r="F679" s="2"/>
      <c r="G679" s="2"/>
      <c r="H679" s="2"/>
      <c r="I679" s="2"/>
      <c r="J679" s="2"/>
      <c r="K679" s="2"/>
    </row>
    <row r="680" spans="2:11">
      <c r="B680" s="1"/>
      <c r="C680" s="2"/>
      <c r="D680" s="2"/>
      <c r="E680" s="2"/>
      <c r="F680" s="2"/>
      <c r="G680" s="2"/>
      <c r="H680" s="2"/>
      <c r="I680" s="2"/>
      <c r="J680" s="2"/>
      <c r="K680" s="2"/>
    </row>
    <row r="681" spans="2:11">
      <c r="B681" s="1"/>
      <c r="C681" s="2"/>
      <c r="D681" s="2"/>
      <c r="E681" s="2"/>
      <c r="F681" s="2"/>
      <c r="G681" s="2"/>
      <c r="H681" s="2"/>
      <c r="I681" s="2"/>
      <c r="J681" s="2"/>
      <c r="K681" s="2"/>
    </row>
    <row r="682" spans="2:11" ht="18.75">
      <c r="B682" s="492" t="s">
        <v>599</v>
      </c>
      <c r="C682" s="492"/>
      <c r="D682" s="492"/>
      <c r="E682" s="492"/>
      <c r="F682" s="492"/>
      <c r="G682" s="492"/>
      <c r="H682" s="492"/>
      <c r="I682" s="492"/>
      <c r="J682" s="492"/>
      <c r="K682" s="492"/>
    </row>
    <row r="683" spans="2:11">
      <c r="B683" s="43"/>
      <c r="C683" s="2"/>
      <c r="D683" s="2"/>
      <c r="E683" s="2"/>
      <c r="F683" s="2"/>
      <c r="G683" s="2"/>
      <c r="H683" s="2"/>
      <c r="I683" s="2"/>
      <c r="J683" s="2"/>
      <c r="K683" s="2"/>
    </row>
    <row r="684" spans="2:11" ht="15" customHeight="1">
      <c r="B684" s="493" t="s">
        <v>600</v>
      </c>
      <c r="C684" s="493"/>
      <c r="D684" s="493"/>
      <c r="E684" s="493"/>
      <c r="F684" s="493"/>
      <c r="G684" s="493"/>
      <c r="H684" s="493"/>
      <c r="I684" s="493"/>
      <c r="J684" s="493"/>
      <c r="K684" s="493"/>
    </row>
    <row r="685" spans="2:11">
      <c r="B685" s="19"/>
      <c r="C685" s="16"/>
      <c r="D685" s="16"/>
      <c r="E685" s="16"/>
      <c r="F685" s="16"/>
      <c r="G685" s="16"/>
      <c r="H685" s="16"/>
      <c r="I685" s="2"/>
      <c r="J685" s="2"/>
      <c r="K685" s="2"/>
    </row>
    <row r="686" spans="2:11">
      <c r="B686" s="4"/>
      <c r="C686" s="43"/>
      <c r="D686" s="1"/>
      <c r="E686" s="43" t="s">
        <v>777</v>
      </c>
      <c r="F686" s="1"/>
      <c r="G686" s="43" t="s">
        <v>778</v>
      </c>
      <c r="H686" s="1"/>
      <c r="I686" s="1"/>
      <c r="J686" s="1"/>
      <c r="K686" s="1"/>
    </row>
    <row r="687" spans="2:11">
      <c r="B687" s="43"/>
      <c r="C687" s="43" t="s">
        <v>775</v>
      </c>
      <c r="D687" s="43" t="s">
        <v>776</v>
      </c>
      <c r="E687" s="43" t="s">
        <v>556</v>
      </c>
      <c r="F687" s="43" t="s">
        <v>777</v>
      </c>
      <c r="G687" s="43" t="s">
        <v>556</v>
      </c>
      <c r="H687" s="43" t="s">
        <v>779</v>
      </c>
      <c r="I687" s="43" t="s">
        <v>780</v>
      </c>
      <c r="J687" s="43" t="s">
        <v>781</v>
      </c>
      <c r="K687" s="43" t="s">
        <v>782</v>
      </c>
    </row>
    <row r="688" spans="2:11" ht="15.75" thickBot="1">
      <c r="B688" s="44"/>
      <c r="C688" s="45" t="s">
        <v>1</v>
      </c>
      <c r="D688" s="45" t="s">
        <v>1</v>
      </c>
      <c r="E688" s="45" t="s">
        <v>526</v>
      </c>
      <c r="F688" s="45" t="s">
        <v>19</v>
      </c>
      <c r="G688" s="45" t="s">
        <v>526</v>
      </c>
      <c r="H688" s="45" t="s">
        <v>19</v>
      </c>
      <c r="I688" s="45" t="s">
        <v>19</v>
      </c>
      <c r="J688" s="45" t="s">
        <v>19</v>
      </c>
      <c r="K688" s="45" t="s">
        <v>19</v>
      </c>
    </row>
    <row r="689" spans="2:11">
      <c r="B689" s="1"/>
      <c r="C689" s="52"/>
      <c r="D689" s="2"/>
      <c r="E689" s="2"/>
      <c r="F689" s="2"/>
      <c r="G689" s="2"/>
      <c r="H689" s="2"/>
      <c r="I689" s="2"/>
      <c r="J689" s="2"/>
      <c r="K689" s="2"/>
    </row>
    <row r="690" spans="2:11">
      <c r="B690" s="79" t="s">
        <v>1121</v>
      </c>
      <c r="C690" s="49"/>
      <c r="D690" s="49"/>
      <c r="E690" s="49"/>
      <c r="F690" s="49"/>
      <c r="G690" s="49"/>
      <c r="H690" s="49"/>
      <c r="I690" s="49"/>
      <c r="J690" s="49"/>
      <c r="K690" s="49"/>
    </row>
    <row r="691" spans="2:11" ht="20.100000000000001" customHeight="1">
      <c r="B691" s="124" t="s">
        <v>557</v>
      </c>
      <c r="C691" s="49">
        <f>SUM('Budget Detail FY 2023-30'!M1145:M1145)</f>
        <v>100932</v>
      </c>
      <c r="D691" s="49">
        <f>SUM('Budget Detail FY 2023-30'!N1145:N1145)</f>
        <v>121458</v>
      </c>
      <c r="E691" s="49">
        <f>SUM('Budget Detail FY 2023-30'!O1145:O1145)</f>
        <v>124494</v>
      </c>
      <c r="F691" s="49">
        <f>SUM('Budget Detail FY 2023-30'!P1145:P1145)</f>
        <v>224315</v>
      </c>
      <c r="G691" s="49">
        <f>SUM('Budget Detail FY 2023-30'!Q1145:Q1145)</f>
        <v>396672</v>
      </c>
      <c r="H691" s="49">
        <f>SUM('Budget Detail FY 2023-30'!R1145:R1145)</f>
        <v>406589</v>
      </c>
      <c r="I691" s="49">
        <f>SUM('Budget Detail FY 2023-30'!S1145:S1145)</f>
        <v>416754</v>
      </c>
      <c r="J691" s="49">
        <f>SUM('Budget Detail FY 2023-30'!T1145:T1145)</f>
        <v>427173</v>
      </c>
      <c r="K691" s="49">
        <f>SUM('Budget Detail FY 2023-30'!U1145:U1145)</f>
        <v>437852</v>
      </c>
    </row>
    <row r="692" spans="2:11" ht="20.100000000000001" customHeight="1" thickBot="1">
      <c r="B692" s="78" t="s">
        <v>1094</v>
      </c>
      <c r="C692" s="305">
        <f t="shared" ref="C692:K692" si="76">SUM(C691:C691)</f>
        <v>100932</v>
      </c>
      <c r="D692" s="305">
        <f t="shared" si="76"/>
        <v>121458</v>
      </c>
      <c r="E692" s="305">
        <f t="shared" si="76"/>
        <v>124494</v>
      </c>
      <c r="F692" s="305">
        <f t="shared" si="76"/>
        <v>224315</v>
      </c>
      <c r="G692" s="305">
        <f t="shared" si="76"/>
        <v>396672</v>
      </c>
      <c r="H692" s="305">
        <f t="shared" si="76"/>
        <v>406589</v>
      </c>
      <c r="I692" s="305">
        <f t="shared" si="76"/>
        <v>416754</v>
      </c>
      <c r="J692" s="305">
        <f t="shared" si="76"/>
        <v>427173</v>
      </c>
      <c r="K692" s="305">
        <f t="shared" si="76"/>
        <v>437852</v>
      </c>
    </row>
    <row r="693" spans="2:11" ht="6.95" customHeight="1">
      <c r="B693" s="125"/>
      <c r="C693" s="2"/>
      <c r="D693" s="2"/>
      <c r="E693" s="2"/>
      <c r="F693" s="2"/>
      <c r="G693" s="2"/>
      <c r="H693" s="2"/>
      <c r="I693" s="2"/>
      <c r="J693" s="2"/>
      <c r="K693" s="2"/>
    </row>
    <row r="694" spans="2:11" ht="20.100000000000001" customHeight="1">
      <c r="B694" s="125" t="s">
        <v>565</v>
      </c>
      <c r="C694" s="2">
        <f>'Budget Detail FY 2023-30'!M1149</f>
        <v>0</v>
      </c>
      <c r="D694" s="2">
        <f>'Budget Detail FY 2023-30'!N1149</f>
        <v>0</v>
      </c>
      <c r="E694" s="2">
        <f>'Budget Detail FY 2023-30'!O1149</f>
        <v>0</v>
      </c>
      <c r="F694" s="2">
        <f>'Budget Detail FY 2023-30'!P1149</f>
        <v>175604</v>
      </c>
      <c r="G694" s="2">
        <f>'Budget Detail FY 2023-30'!Q1149</f>
        <v>0</v>
      </c>
      <c r="H694" s="2">
        <f>'Budget Detail FY 2023-30'!R1149</f>
        <v>0</v>
      </c>
      <c r="I694" s="2">
        <f>'Budget Detail FY 2023-30'!S1149</f>
        <v>0</v>
      </c>
      <c r="J694" s="2">
        <f>'Budget Detail FY 2023-30'!T1149</f>
        <v>0</v>
      </c>
      <c r="K694" s="2">
        <f>'Budget Detail FY 2023-30'!U1149</f>
        <v>0</v>
      </c>
    </row>
    <row r="695" spans="2:11" ht="20.100000000000001" customHeight="1" thickBot="1">
      <c r="B695" s="78" t="s">
        <v>1096</v>
      </c>
      <c r="C695" s="305">
        <f>C692+C694</f>
        <v>100932</v>
      </c>
      <c r="D695" s="305">
        <f>D692+D694</f>
        <v>121458</v>
      </c>
      <c r="E695" s="305">
        <f t="shared" ref="E695:F695" si="77">E692+E694</f>
        <v>124494</v>
      </c>
      <c r="F695" s="305">
        <f t="shared" si="77"/>
        <v>399919</v>
      </c>
      <c r="G695" s="305">
        <f>G692+G694</f>
        <v>396672</v>
      </c>
      <c r="H695" s="305">
        <f t="shared" ref="H695:K695" si="78">H692+H694</f>
        <v>406589</v>
      </c>
      <c r="I695" s="305">
        <f t="shared" si="78"/>
        <v>416754</v>
      </c>
      <c r="J695" s="305">
        <f t="shared" si="78"/>
        <v>427173</v>
      </c>
      <c r="K695" s="305">
        <f t="shared" si="78"/>
        <v>437852</v>
      </c>
    </row>
    <row r="696" spans="2:11">
      <c r="B696" s="1"/>
      <c r="C696" s="2"/>
      <c r="D696" s="2"/>
      <c r="E696" s="2"/>
      <c r="F696" s="2"/>
      <c r="G696" s="2"/>
      <c r="H696" s="2"/>
      <c r="I696" s="2"/>
      <c r="J696" s="2"/>
      <c r="K696" s="2"/>
    </row>
    <row r="697" spans="2:11" ht="15" customHeight="1">
      <c r="B697" s="79" t="s">
        <v>401</v>
      </c>
      <c r="C697" s="2"/>
      <c r="D697" s="2"/>
      <c r="E697" s="2"/>
      <c r="F697" s="2"/>
      <c r="G697" s="2"/>
      <c r="H697" s="2"/>
      <c r="I697" s="2"/>
      <c r="J697" s="2"/>
      <c r="K697" s="2"/>
    </row>
    <row r="698" spans="2:11" ht="20.100000000000001" customHeight="1">
      <c r="B698" s="125" t="s">
        <v>569</v>
      </c>
      <c r="C698" s="49">
        <f>SUM('Budget Detail FY 2023-30'!M1156:M1158)</f>
        <v>72810</v>
      </c>
      <c r="D698" s="49">
        <f>SUM('Budget Detail FY 2023-30'!N1156:N1158)</f>
        <v>77041</v>
      </c>
      <c r="E698" s="49">
        <f>SUM('Budget Detail FY 2023-30'!O1156:O1158)</f>
        <v>73967</v>
      </c>
      <c r="F698" s="49">
        <f>SUM('Budget Detail FY 2023-30'!P1156:P1158)</f>
        <v>111098</v>
      </c>
      <c r="G698" s="49">
        <f>SUM('Budget Detail FY 2023-30'!Q1156:Q1158)</f>
        <v>83822</v>
      </c>
      <c r="H698" s="49">
        <f>SUM('Budget Detail FY 2023-30'!R1156:R1158)</f>
        <v>86568</v>
      </c>
      <c r="I698" s="49">
        <f>SUM('Budget Detail FY 2023-30'!S1156:S1158)</f>
        <v>89090</v>
      </c>
      <c r="J698" s="49">
        <f>SUM('Budget Detail FY 2023-30'!T1156:T1158)</f>
        <v>91688</v>
      </c>
      <c r="K698" s="49">
        <f>SUM('Budget Detail FY 2023-30'!U1156:U1158)</f>
        <v>94364</v>
      </c>
    </row>
    <row r="699" spans="2:11" ht="20.100000000000001" customHeight="1">
      <c r="B699" s="125" t="s">
        <v>571</v>
      </c>
      <c r="C699" s="2">
        <f>SUM('Budget Detail FY 2023-30'!M1159:M1160)</f>
        <v>3120</v>
      </c>
      <c r="D699" s="2">
        <f>SUM('Budget Detail FY 2023-30'!N1159:N1160)</f>
        <v>0</v>
      </c>
      <c r="E699" s="2">
        <f>SUM('Budget Detail FY 2023-30'!O1159:O1160)</f>
        <v>850000</v>
      </c>
      <c r="F699" s="2">
        <f>SUM('Budget Detail FY 2023-30'!P1159:P1160)</f>
        <v>35000</v>
      </c>
      <c r="G699" s="2">
        <f>SUM('Budget Detail FY 2023-30'!Q1159:Q1160)</f>
        <v>5000</v>
      </c>
      <c r="H699" s="2">
        <f>SUM('Budget Detail FY 2023-30'!R1159:R1160)</f>
        <v>5000</v>
      </c>
      <c r="I699" s="2">
        <f>SUM('Budget Detail FY 2023-30'!S1159:S1160)</f>
        <v>5000</v>
      </c>
      <c r="J699" s="2">
        <f>SUM('Budget Detail FY 2023-30'!T1159:T1160)</f>
        <v>5000</v>
      </c>
      <c r="K699" s="2">
        <f>SUM('Budget Detail FY 2023-30'!U1159:U1160)</f>
        <v>5000</v>
      </c>
    </row>
    <row r="700" spans="2:11" ht="20.100000000000001" customHeight="1" thickBot="1">
      <c r="B700" s="78" t="s">
        <v>573</v>
      </c>
      <c r="C700" s="305">
        <f t="shared" ref="C700:K700" si="79">SUM(C698:C699)</f>
        <v>75930</v>
      </c>
      <c r="D700" s="305">
        <f t="shared" si="79"/>
        <v>77041</v>
      </c>
      <c r="E700" s="305">
        <f t="shared" si="79"/>
        <v>923967</v>
      </c>
      <c r="F700" s="305">
        <f t="shared" si="79"/>
        <v>146098</v>
      </c>
      <c r="G700" s="305">
        <f t="shared" si="79"/>
        <v>88822</v>
      </c>
      <c r="H700" s="305">
        <f t="shared" si="79"/>
        <v>91568</v>
      </c>
      <c r="I700" s="305">
        <f t="shared" si="79"/>
        <v>94090</v>
      </c>
      <c r="J700" s="305">
        <f t="shared" si="79"/>
        <v>96688</v>
      </c>
      <c r="K700" s="305">
        <f t="shared" si="79"/>
        <v>99364</v>
      </c>
    </row>
    <row r="701" spans="2:11">
      <c r="B701" s="79"/>
      <c r="C701" s="2"/>
      <c r="D701" s="2"/>
      <c r="E701" s="2"/>
      <c r="F701" s="2"/>
      <c r="G701" s="2"/>
      <c r="H701" s="2"/>
      <c r="I701" s="2"/>
      <c r="J701" s="2"/>
      <c r="K701" s="2"/>
    </row>
    <row r="702" spans="2:11" ht="20.100000000000001" customHeight="1">
      <c r="B702" s="124" t="s">
        <v>574</v>
      </c>
      <c r="C702" s="49">
        <f t="shared" ref="C702:K702" si="80">C695-C700</f>
        <v>25002</v>
      </c>
      <c r="D702" s="49">
        <f t="shared" si="80"/>
        <v>44417</v>
      </c>
      <c r="E702" s="49">
        <f t="shared" si="80"/>
        <v>-799473</v>
      </c>
      <c r="F702" s="49">
        <f t="shared" si="80"/>
        <v>253821</v>
      </c>
      <c r="G702" s="49">
        <f t="shared" si="80"/>
        <v>307850</v>
      </c>
      <c r="H702" s="49">
        <f t="shared" si="80"/>
        <v>315021</v>
      </c>
      <c r="I702" s="49">
        <f t="shared" si="80"/>
        <v>322664</v>
      </c>
      <c r="J702" s="49">
        <f t="shared" si="80"/>
        <v>330485</v>
      </c>
      <c r="K702" s="49">
        <f t="shared" si="80"/>
        <v>338488</v>
      </c>
    </row>
    <row r="703" spans="2:11">
      <c r="B703" s="80"/>
      <c r="C703" s="2"/>
      <c r="D703" s="2"/>
      <c r="E703" s="2"/>
      <c r="F703" s="2"/>
      <c r="G703" s="2"/>
      <c r="H703" s="2"/>
      <c r="I703" s="2"/>
      <c r="J703" s="2"/>
      <c r="K703" s="2"/>
    </row>
    <row r="704" spans="2:11" ht="20.100000000000001" customHeight="1" thickBot="1">
      <c r="B704" s="77" t="s">
        <v>575</v>
      </c>
      <c r="C704" s="303">
        <v>-1614928</v>
      </c>
      <c r="D704" s="303">
        <v>-1570512</v>
      </c>
      <c r="E704" s="303">
        <v>-2511902</v>
      </c>
      <c r="F704" s="303">
        <f>D704+F702</f>
        <v>-1316691</v>
      </c>
      <c r="G704" s="303">
        <f>F704+G702</f>
        <v>-1008841</v>
      </c>
      <c r="H704" s="303">
        <f>G704+H702</f>
        <v>-693820</v>
      </c>
      <c r="I704" s="303">
        <f>H704+I702</f>
        <v>-371156</v>
      </c>
      <c r="J704" s="303">
        <f>I704+J702</f>
        <v>-40671</v>
      </c>
      <c r="K704" s="303">
        <f>J704+K702</f>
        <v>297817</v>
      </c>
    </row>
    <row r="705" spans="2:11" ht="15.75" thickTop="1">
      <c r="B705" s="4"/>
      <c r="C705" s="2"/>
      <c r="D705" s="2"/>
      <c r="E705" s="2"/>
      <c r="F705" s="2"/>
      <c r="G705" s="2"/>
      <c r="H705" s="2"/>
      <c r="I705" s="2"/>
      <c r="J705" s="2"/>
      <c r="K705" s="2"/>
    </row>
    <row r="706" spans="2:11">
      <c r="B706" s="4"/>
      <c r="C706" s="2"/>
      <c r="D706" s="2"/>
      <c r="E706" s="2"/>
      <c r="F706" s="2"/>
      <c r="G706" s="2"/>
      <c r="H706" s="2"/>
      <c r="I706" s="2"/>
      <c r="J706" s="2"/>
      <c r="K706" s="2"/>
    </row>
    <row r="707" spans="2:11">
      <c r="B707" s="4"/>
      <c r="C707" s="2"/>
      <c r="D707" s="2"/>
      <c r="E707" s="2"/>
      <c r="F707" s="2"/>
      <c r="G707" s="2"/>
      <c r="H707" s="2"/>
      <c r="I707" s="2"/>
      <c r="J707" s="2"/>
      <c r="K707" s="2"/>
    </row>
    <row r="708" spans="2:11">
      <c r="B708" s="1"/>
      <c r="C708" s="2"/>
      <c r="D708" s="2"/>
      <c r="E708" s="2"/>
      <c r="F708" s="2"/>
      <c r="G708" s="2"/>
      <c r="H708" s="2"/>
      <c r="I708" s="2"/>
      <c r="J708" s="2"/>
      <c r="K708" s="2"/>
    </row>
    <row r="709" spans="2:11">
      <c r="B709" s="1"/>
      <c r="C709" s="2"/>
      <c r="D709" s="2"/>
      <c r="E709" s="2"/>
      <c r="F709" s="2"/>
      <c r="G709" s="2"/>
      <c r="H709" s="2"/>
      <c r="I709" s="2"/>
      <c r="J709" s="2"/>
      <c r="K709" s="2"/>
    </row>
    <row r="710" spans="2:11">
      <c r="B710" s="1"/>
      <c r="C710" s="2"/>
      <c r="D710" s="2"/>
      <c r="E710" s="2"/>
      <c r="F710" s="2"/>
      <c r="G710" s="2"/>
      <c r="H710" s="2"/>
      <c r="I710" s="2"/>
      <c r="J710" s="2"/>
      <c r="K710" s="2"/>
    </row>
    <row r="711" spans="2:11">
      <c r="B711" s="1"/>
      <c r="C711" s="2"/>
      <c r="D711" s="2"/>
      <c r="E711" s="2"/>
      <c r="F711" s="2"/>
      <c r="G711" s="2"/>
      <c r="H711" s="2"/>
      <c r="I711" s="2"/>
      <c r="J711" s="2"/>
      <c r="K711" s="2"/>
    </row>
    <row r="712" spans="2:11">
      <c r="B712" s="1"/>
      <c r="C712" s="2"/>
      <c r="D712" s="2"/>
      <c r="E712" s="2"/>
      <c r="F712" s="2"/>
      <c r="G712" s="2"/>
      <c r="H712" s="2"/>
      <c r="I712" s="2"/>
      <c r="J712" s="2"/>
      <c r="K712" s="2"/>
    </row>
    <row r="713" spans="2:11">
      <c r="B713" s="1"/>
      <c r="C713" s="2"/>
      <c r="D713" s="2"/>
      <c r="E713" s="2"/>
      <c r="F713" s="2"/>
      <c r="G713" s="2"/>
      <c r="H713" s="2"/>
      <c r="I713" s="2"/>
      <c r="J713" s="2"/>
      <c r="K713" s="2"/>
    </row>
    <row r="714" spans="2:11">
      <c r="B714" s="1"/>
      <c r="C714" s="2"/>
      <c r="D714" s="2"/>
      <c r="E714" s="2"/>
      <c r="F714" s="2"/>
      <c r="G714" s="2"/>
      <c r="H714" s="2"/>
      <c r="I714" s="2"/>
      <c r="J714" s="2"/>
      <c r="K714" s="2"/>
    </row>
    <row r="715" spans="2:11">
      <c r="B715" s="1"/>
      <c r="C715" s="2"/>
      <c r="D715" s="2"/>
      <c r="E715" s="2"/>
      <c r="F715" s="2"/>
      <c r="G715" s="2"/>
      <c r="H715" s="2"/>
      <c r="I715" s="2"/>
      <c r="J715" s="2"/>
      <c r="K715" s="2"/>
    </row>
    <row r="716" spans="2:11">
      <c r="B716" s="1"/>
      <c r="C716" s="2"/>
      <c r="D716" s="2"/>
      <c r="E716" s="2"/>
      <c r="F716" s="2"/>
      <c r="G716" s="2"/>
      <c r="H716" s="2"/>
      <c r="I716" s="2"/>
      <c r="J716" s="2"/>
      <c r="K716" s="2"/>
    </row>
    <row r="717" spans="2:11">
      <c r="B717" s="1"/>
      <c r="C717" s="2"/>
      <c r="D717" s="2"/>
      <c r="E717" s="2"/>
      <c r="F717" s="2"/>
      <c r="G717" s="2"/>
      <c r="H717" s="2"/>
      <c r="I717" s="2"/>
      <c r="J717" s="2"/>
      <c r="K717" s="2"/>
    </row>
    <row r="718" spans="2:11">
      <c r="B718" s="1"/>
      <c r="C718" s="2"/>
      <c r="D718" s="2"/>
      <c r="E718" s="2"/>
      <c r="F718" s="2"/>
      <c r="G718" s="2"/>
      <c r="H718" s="2"/>
      <c r="I718" s="2"/>
      <c r="J718" s="2"/>
      <c r="K718" s="2"/>
    </row>
    <row r="719" spans="2:11">
      <c r="B719" s="1"/>
      <c r="C719" s="2"/>
      <c r="D719" s="2"/>
      <c r="E719" s="2"/>
      <c r="F719" s="2"/>
      <c r="G719" s="2"/>
      <c r="H719" s="2"/>
      <c r="I719" s="2"/>
      <c r="J719" s="2"/>
      <c r="K719" s="2"/>
    </row>
    <row r="720" spans="2:11" ht="18.75">
      <c r="B720" s="492" t="s">
        <v>953</v>
      </c>
      <c r="C720" s="492"/>
      <c r="D720" s="492"/>
      <c r="E720" s="492"/>
      <c r="F720" s="492"/>
      <c r="G720" s="492"/>
      <c r="H720" s="492"/>
      <c r="I720" s="492"/>
      <c r="J720" s="492"/>
      <c r="K720" s="492"/>
    </row>
    <row r="721" spans="2:11">
      <c r="B721" s="43"/>
      <c r="C721" s="2"/>
      <c r="D721" s="2"/>
      <c r="E721" s="2"/>
      <c r="F721" s="2"/>
      <c r="G721" s="2"/>
      <c r="H721" s="2"/>
      <c r="I721" s="2"/>
      <c r="J721" s="2"/>
      <c r="K721" s="2"/>
    </row>
    <row r="722" spans="2:11" ht="15" customHeight="1">
      <c r="B722" s="494" t="s">
        <v>1007</v>
      </c>
      <c r="C722" s="494"/>
      <c r="D722" s="494"/>
      <c r="E722" s="494"/>
      <c r="F722" s="494"/>
      <c r="G722" s="494"/>
      <c r="H722" s="494"/>
      <c r="I722" s="494"/>
      <c r="J722" s="494"/>
      <c r="K722" s="494"/>
    </row>
    <row r="723" spans="2:11">
      <c r="B723" s="19"/>
      <c r="C723" s="16"/>
      <c r="D723" s="16"/>
      <c r="E723" s="16"/>
      <c r="F723" s="16"/>
      <c r="G723" s="16"/>
      <c r="H723" s="16"/>
      <c r="I723" s="2"/>
      <c r="J723" s="2"/>
      <c r="K723" s="2"/>
    </row>
    <row r="724" spans="2:11">
      <c r="B724" s="4"/>
      <c r="C724" s="43"/>
      <c r="D724" s="1"/>
      <c r="E724" s="43" t="s">
        <v>777</v>
      </c>
      <c r="F724" s="1"/>
      <c r="G724" s="43" t="s">
        <v>778</v>
      </c>
      <c r="H724" s="1"/>
      <c r="I724" s="1"/>
      <c r="J724" s="1"/>
      <c r="K724" s="1"/>
    </row>
    <row r="725" spans="2:11">
      <c r="B725" s="43"/>
      <c r="C725" s="43" t="s">
        <v>775</v>
      </c>
      <c r="D725" s="43" t="s">
        <v>776</v>
      </c>
      <c r="E725" s="43" t="s">
        <v>556</v>
      </c>
      <c r="F725" s="43" t="s">
        <v>777</v>
      </c>
      <c r="G725" s="43" t="s">
        <v>556</v>
      </c>
      <c r="H725" s="43" t="s">
        <v>779</v>
      </c>
      <c r="I725" s="43" t="s">
        <v>780</v>
      </c>
      <c r="J725" s="43" t="s">
        <v>781</v>
      </c>
      <c r="K725" s="43" t="s">
        <v>782</v>
      </c>
    </row>
    <row r="726" spans="2:11" ht="15.75" thickBot="1">
      <c r="B726" s="44"/>
      <c r="C726" s="45" t="s">
        <v>1</v>
      </c>
      <c r="D726" s="45" t="s">
        <v>1</v>
      </c>
      <c r="E726" s="45" t="s">
        <v>526</v>
      </c>
      <c r="F726" s="45" t="s">
        <v>19</v>
      </c>
      <c r="G726" s="45" t="s">
        <v>526</v>
      </c>
      <c r="H726" s="45" t="s">
        <v>19</v>
      </c>
      <c r="I726" s="45" t="s">
        <v>19</v>
      </c>
      <c r="J726" s="45" t="s">
        <v>19</v>
      </c>
      <c r="K726" s="45" t="s">
        <v>19</v>
      </c>
    </row>
    <row r="727" spans="2:11">
      <c r="B727" s="1"/>
      <c r="C727" s="52"/>
      <c r="D727" s="2"/>
      <c r="E727" s="2"/>
      <c r="F727" s="2"/>
      <c r="G727" s="2"/>
      <c r="H727" s="2"/>
      <c r="I727" s="2"/>
      <c r="J727" s="2"/>
      <c r="K727" s="2"/>
    </row>
    <row r="728" spans="2:11">
      <c r="B728" s="79" t="s">
        <v>657</v>
      </c>
      <c r="C728" s="2"/>
      <c r="D728" s="2"/>
      <c r="E728" s="2"/>
      <c r="F728" s="2"/>
      <c r="G728" s="2"/>
      <c r="H728" s="2"/>
      <c r="I728" s="2"/>
      <c r="J728" s="2"/>
      <c r="K728" s="2"/>
    </row>
    <row r="729" spans="2:11" ht="20.100000000000001" customHeight="1">
      <c r="B729" s="124" t="s">
        <v>557</v>
      </c>
      <c r="C729" s="49">
        <f>'Budget Detail FY 2023-30'!M1171</f>
        <v>97574</v>
      </c>
      <c r="D729" s="49">
        <f>'Budget Detail FY 2023-30'!N1171</f>
        <v>145465</v>
      </c>
      <c r="E729" s="49">
        <f>'Budget Detail FY 2023-30'!O1171</f>
        <v>149102</v>
      </c>
      <c r="F729" s="49">
        <f>'Budget Detail FY 2023-30'!P1171</f>
        <v>215723</v>
      </c>
      <c r="G729" s="49">
        <f>'Budget Detail FY 2023-30'!Q1171</f>
        <v>296932</v>
      </c>
      <c r="H729" s="49">
        <f>'Budget Detail FY 2023-30'!R1171</f>
        <v>304355</v>
      </c>
      <c r="I729" s="49">
        <f>'Budget Detail FY 2023-30'!S1171</f>
        <v>311964</v>
      </c>
      <c r="J729" s="49">
        <f>'Budget Detail FY 2023-30'!T1171</f>
        <v>319763</v>
      </c>
      <c r="K729" s="49">
        <f>'Budget Detail FY 2023-30'!U1171</f>
        <v>327757</v>
      </c>
    </row>
    <row r="730" spans="2:11" ht="20.100000000000001" customHeight="1" thickBot="1">
      <c r="B730" s="364" t="s">
        <v>1094</v>
      </c>
      <c r="C730" s="305">
        <f t="shared" ref="C730:K730" si="81">SUM(C729:C729)</f>
        <v>97574</v>
      </c>
      <c r="D730" s="305">
        <f t="shared" si="81"/>
        <v>145465</v>
      </c>
      <c r="E730" s="305">
        <f t="shared" si="81"/>
        <v>149102</v>
      </c>
      <c r="F730" s="305">
        <f t="shared" si="81"/>
        <v>215723</v>
      </c>
      <c r="G730" s="305">
        <f t="shared" si="81"/>
        <v>296932</v>
      </c>
      <c r="H730" s="305">
        <f t="shared" si="81"/>
        <v>304355</v>
      </c>
      <c r="I730" s="305">
        <f t="shared" si="81"/>
        <v>311964</v>
      </c>
      <c r="J730" s="305">
        <f t="shared" si="81"/>
        <v>319763</v>
      </c>
      <c r="K730" s="305">
        <f t="shared" si="81"/>
        <v>327757</v>
      </c>
    </row>
    <row r="731" spans="2:11" ht="6.95" customHeight="1">
      <c r="B731" s="124"/>
      <c r="C731" s="49"/>
      <c r="D731" s="49"/>
      <c r="E731" s="49"/>
      <c r="F731" s="49"/>
      <c r="G731" s="49"/>
      <c r="H731" s="49"/>
      <c r="I731" s="49"/>
      <c r="J731" s="49"/>
      <c r="K731" s="49"/>
    </row>
    <row r="732" spans="2:11">
      <c r="B732" s="1"/>
      <c r="C732" s="2"/>
      <c r="D732" s="2"/>
      <c r="E732" s="2"/>
      <c r="F732" s="2"/>
      <c r="G732" s="2"/>
      <c r="H732" s="2"/>
      <c r="I732" s="2"/>
      <c r="J732" s="2"/>
      <c r="K732" s="2"/>
    </row>
    <row r="733" spans="2:11">
      <c r="B733" s="79" t="s">
        <v>401</v>
      </c>
      <c r="C733" s="2"/>
      <c r="D733" s="2"/>
      <c r="E733" s="2"/>
      <c r="F733" s="2"/>
      <c r="G733" s="2"/>
      <c r="H733" s="2"/>
      <c r="I733" s="2"/>
      <c r="J733" s="2"/>
      <c r="K733" s="2"/>
    </row>
    <row r="734" spans="2:11" ht="20.100000000000001" customHeight="1">
      <c r="B734" s="125" t="s">
        <v>569</v>
      </c>
      <c r="C734" s="49">
        <f>'Budget Detail FY 2023-30'!M1176+'Budget Detail FY 2023-30'!M1177</f>
        <v>3371</v>
      </c>
      <c r="D734" s="49">
        <f>'Budget Detail FY 2023-30'!N1176+'Budget Detail FY 2023-30'!N1177</f>
        <v>16913</v>
      </c>
      <c r="E734" s="49">
        <f>'Budget Detail FY 2023-30'!O1176+'Budget Detail FY 2023-30'!O1177</f>
        <v>17000</v>
      </c>
      <c r="F734" s="49">
        <f>'Budget Detail FY 2023-30'!P1176+'Budget Detail FY 2023-30'!P1177</f>
        <v>48675</v>
      </c>
      <c r="G734" s="49">
        <f>'Budget Detail FY 2023-30'!Q1176+'Budget Detail FY 2023-30'!Q1177</f>
        <v>32020</v>
      </c>
      <c r="H734" s="49">
        <f>'Budget Detail FY 2023-30'!R1176+'Budget Detail FY 2023-30'!R1177</f>
        <v>32891</v>
      </c>
      <c r="I734" s="49">
        <f>'Budget Detail FY 2023-30'!S1176+'Budget Detail FY 2023-30'!S1177</f>
        <v>33788</v>
      </c>
      <c r="J734" s="49">
        <f>'Budget Detail FY 2023-30'!T1176+'Budget Detail FY 2023-30'!T1177</f>
        <v>34712</v>
      </c>
      <c r="K734" s="49">
        <f>'Budget Detail FY 2023-30'!U1176+'Budget Detail FY 2023-30'!U1177</f>
        <v>35663</v>
      </c>
    </row>
    <row r="735" spans="2:11" ht="20.100000000000001" customHeight="1">
      <c r="B735" s="125" t="s">
        <v>571</v>
      </c>
      <c r="C735" s="2">
        <f>'Budget Detail FY 2023-30'!M1178</f>
        <v>0</v>
      </c>
      <c r="D735" s="2">
        <f>'Budget Detail FY 2023-30'!N1178</f>
        <v>0</v>
      </c>
      <c r="E735" s="2">
        <f>'Budget Detail FY 2023-30'!O1178</f>
        <v>5000</v>
      </c>
      <c r="F735" s="2">
        <f>'Budget Detail FY 2023-30'!P1178</f>
        <v>5000</v>
      </c>
      <c r="G735" s="2">
        <f>'Budget Detail FY 2023-30'!Q1178</f>
        <v>5000</v>
      </c>
      <c r="H735" s="2">
        <f>'Budget Detail FY 2023-30'!R1178</f>
        <v>5000</v>
      </c>
      <c r="I735" s="2">
        <f>'Budget Detail FY 2023-30'!S1178</f>
        <v>5000</v>
      </c>
      <c r="J735" s="2">
        <f>'Budget Detail FY 2023-30'!T1178</f>
        <v>5000</v>
      </c>
      <c r="K735" s="2">
        <f>'Budget Detail FY 2023-30'!U1178</f>
        <v>5000</v>
      </c>
    </row>
    <row r="736" spans="2:11" ht="20.100000000000001" customHeight="1">
      <c r="B736" s="125" t="s">
        <v>519</v>
      </c>
      <c r="C736" s="2">
        <f>'Budget Detail FY 2023-30'!M1180</f>
        <v>0</v>
      </c>
      <c r="D736" s="2">
        <f>'Budget Detail FY 2023-30'!N1180</f>
        <v>0</v>
      </c>
      <c r="E736" s="2">
        <f>'Budget Detail FY 2023-30'!O1180</f>
        <v>150000</v>
      </c>
      <c r="F736" s="2">
        <f>'Budget Detail FY 2023-30'!P1180</f>
        <v>150000</v>
      </c>
      <c r="G736" s="2">
        <f>'Budget Detail FY 2023-30'!Q1180</f>
        <v>150000</v>
      </c>
      <c r="H736" s="2">
        <f>'Budget Detail FY 2023-30'!R1180</f>
        <v>150000</v>
      </c>
      <c r="I736" s="2">
        <f>'Budget Detail FY 2023-30'!S1180</f>
        <v>150000</v>
      </c>
      <c r="J736" s="2">
        <f>'Budget Detail FY 2023-30'!T1180</f>
        <v>150000</v>
      </c>
      <c r="K736" s="2">
        <f>'Budget Detail FY 2023-30'!U1180</f>
        <v>150000</v>
      </c>
    </row>
    <row r="737" spans="2:11" ht="15.75" thickBot="1">
      <c r="B737" s="78" t="s">
        <v>573</v>
      </c>
      <c r="C737" s="305">
        <f>SUM(C734:C736)</f>
        <v>3371</v>
      </c>
      <c r="D737" s="305">
        <f>SUM(D734:D736)</f>
        <v>16913</v>
      </c>
      <c r="E737" s="305">
        <f t="shared" ref="E737:F737" si="82">SUM(E734:E736)</f>
        <v>172000</v>
      </c>
      <c r="F737" s="305">
        <f t="shared" si="82"/>
        <v>203675</v>
      </c>
      <c r="G737" s="305">
        <f>SUM(G734:G736)</f>
        <v>187020</v>
      </c>
      <c r="H737" s="305">
        <f t="shared" ref="H737:K737" si="83">SUM(H734:H736)</f>
        <v>187891</v>
      </c>
      <c r="I737" s="305">
        <f t="shared" si="83"/>
        <v>188788</v>
      </c>
      <c r="J737" s="305">
        <f t="shared" si="83"/>
        <v>189712</v>
      </c>
      <c r="K737" s="305">
        <f t="shared" si="83"/>
        <v>190663</v>
      </c>
    </row>
    <row r="738" spans="2:11">
      <c r="B738" s="79"/>
      <c r="C738" s="2"/>
      <c r="D738" s="2"/>
      <c r="E738" s="2"/>
      <c r="F738" s="2"/>
      <c r="G738" s="2"/>
      <c r="H738" s="2"/>
      <c r="I738" s="2"/>
      <c r="J738" s="2"/>
      <c r="K738" s="2"/>
    </row>
    <row r="739" spans="2:11" ht="20.100000000000001" customHeight="1">
      <c r="B739" s="124" t="s">
        <v>574</v>
      </c>
      <c r="C739" s="49">
        <f t="shared" ref="C739:K739" si="84">C730-C737</f>
        <v>94203</v>
      </c>
      <c r="D739" s="49">
        <f t="shared" si="84"/>
        <v>128552</v>
      </c>
      <c r="E739" s="49">
        <f t="shared" si="84"/>
        <v>-22898</v>
      </c>
      <c r="F739" s="49">
        <f t="shared" si="84"/>
        <v>12048</v>
      </c>
      <c r="G739" s="49">
        <f t="shared" si="84"/>
        <v>109912</v>
      </c>
      <c r="H739" s="49">
        <f t="shared" si="84"/>
        <v>116464</v>
      </c>
      <c r="I739" s="49">
        <f t="shared" si="84"/>
        <v>123176</v>
      </c>
      <c r="J739" s="49">
        <f t="shared" si="84"/>
        <v>130051</v>
      </c>
      <c r="K739" s="49">
        <f t="shared" si="84"/>
        <v>137094</v>
      </c>
    </row>
    <row r="740" spans="2:11">
      <c r="B740" s="80"/>
      <c r="C740" s="2"/>
      <c r="D740" s="2"/>
      <c r="E740" s="2"/>
      <c r="F740" s="2"/>
      <c r="G740" s="2"/>
      <c r="H740" s="2"/>
      <c r="I740" s="2"/>
      <c r="J740" s="2"/>
      <c r="K740" s="2"/>
    </row>
    <row r="741" spans="2:11" ht="20.100000000000001" customHeight="1" thickBot="1">
      <c r="B741" s="77" t="s">
        <v>575</v>
      </c>
      <c r="C741" s="303">
        <v>87577</v>
      </c>
      <c r="D741" s="303">
        <v>216129</v>
      </c>
      <c r="E741" s="303">
        <v>351144</v>
      </c>
      <c r="F741" s="303">
        <f>D741+F739</f>
        <v>228177</v>
      </c>
      <c r="G741" s="303">
        <f>F741+G739</f>
        <v>338089</v>
      </c>
      <c r="H741" s="303">
        <f>G741+H739</f>
        <v>454553</v>
      </c>
      <c r="I741" s="303">
        <f>H741+I739</f>
        <v>577729</v>
      </c>
      <c r="J741" s="303">
        <f>I741+J739</f>
        <v>707780</v>
      </c>
      <c r="K741" s="303">
        <f>J741+K739</f>
        <v>844874</v>
      </c>
    </row>
    <row r="742" spans="2:11" ht="15.75" thickTop="1">
      <c r="B742" s="4"/>
      <c r="C742" s="2"/>
      <c r="D742" s="2"/>
      <c r="E742" s="2"/>
      <c r="F742" s="2"/>
      <c r="G742" s="2"/>
      <c r="H742" s="2"/>
      <c r="I742" s="2"/>
      <c r="J742" s="2"/>
      <c r="K742" s="2"/>
    </row>
    <row r="743" spans="2:11">
      <c r="B743" s="4"/>
      <c r="C743" s="2"/>
      <c r="D743" s="2"/>
      <c r="E743" s="2"/>
      <c r="F743" s="2"/>
      <c r="G743" s="2"/>
      <c r="H743" s="2"/>
      <c r="I743" s="2"/>
      <c r="J743" s="2"/>
      <c r="K743" s="2"/>
    </row>
    <row r="744" spans="2:11">
      <c r="B744" s="4"/>
      <c r="C744" s="2"/>
      <c r="D744" s="2"/>
      <c r="E744" s="2"/>
      <c r="F744" s="2"/>
      <c r="G744" s="2"/>
      <c r="H744" s="2"/>
      <c r="I744" s="2"/>
      <c r="J744" s="2"/>
      <c r="K744" s="2"/>
    </row>
    <row r="745" spans="2:11">
      <c r="B745" s="1"/>
      <c r="C745" s="2"/>
      <c r="D745" s="2"/>
      <c r="E745" s="2"/>
      <c r="F745" s="2"/>
      <c r="G745" s="2"/>
      <c r="H745" s="2"/>
      <c r="I745" s="2"/>
      <c r="J745" s="2"/>
      <c r="K745" s="2"/>
    </row>
    <row r="746" spans="2:11">
      <c r="B746" s="1"/>
      <c r="C746" s="2"/>
      <c r="D746" s="2"/>
      <c r="E746" s="2"/>
      <c r="F746" s="2"/>
      <c r="G746" s="2"/>
      <c r="H746" s="2"/>
      <c r="I746" s="2"/>
      <c r="J746" s="2"/>
      <c r="K746" s="2"/>
    </row>
    <row r="747" spans="2:11">
      <c r="B747" s="1"/>
      <c r="C747" s="2"/>
      <c r="D747" s="2"/>
      <c r="E747" s="2"/>
      <c r="F747" s="2"/>
      <c r="G747" s="2"/>
      <c r="H747" s="2"/>
      <c r="I747" s="2"/>
      <c r="J747" s="2"/>
      <c r="K747" s="2"/>
    </row>
    <row r="748" spans="2:11">
      <c r="B748" s="1"/>
      <c r="C748" s="2"/>
      <c r="D748" s="2"/>
      <c r="E748" s="2"/>
      <c r="F748" s="2"/>
      <c r="G748" s="2"/>
      <c r="H748" s="2"/>
      <c r="I748" s="2"/>
      <c r="J748" s="2"/>
      <c r="K748" s="2"/>
    </row>
    <row r="749" spans="2:11">
      <c r="B749" s="1"/>
      <c r="C749" s="2"/>
      <c r="D749" s="2"/>
      <c r="E749" s="2"/>
      <c r="F749" s="2"/>
      <c r="G749" s="2"/>
      <c r="H749" s="2"/>
      <c r="I749" s="2"/>
      <c r="J749" s="2"/>
      <c r="K749" s="2"/>
    </row>
    <row r="750" spans="2:11">
      <c r="B750" s="1"/>
      <c r="C750" s="2"/>
      <c r="D750" s="2"/>
      <c r="E750" s="2"/>
      <c r="F750" s="2"/>
      <c r="G750" s="2"/>
      <c r="H750" s="2"/>
      <c r="I750" s="2"/>
      <c r="J750" s="2"/>
      <c r="K750" s="2"/>
    </row>
    <row r="751" spans="2:11">
      <c r="B751" s="1"/>
      <c r="C751" s="2"/>
      <c r="D751" s="2"/>
      <c r="E751" s="2"/>
      <c r="F751" s="2"/>
      <c r="G751" s="2"/>
      <c r="H751" s="2"/>
      <c r="I751" s="2"/>
      <c r="J751" s="2"/>
      <c r="K751" s="2"/>
    </row>
    <row r="752" spans="2:11">
      <c r="B752" s="1"/>
      <c r="C752" s="2"/>
      <c r="D752" s="2"/>
      <c r="E752" s="2"/>
      <c r="F752" s="2"/>
      <c r="G752" s="2"/>
      <c r="H752" s="2"/>
      <c r="I752" s="2"/>
      <c r="J752" s="2"/>
      <c r="K752" s="2"/>
    </row>
    <row r="753" spans="1:11">
      <c r="B753" s="1"/>
      <c r="C753" s="2"/>
      <c r="D753" s="2"/>
      <c r="E753" s="2"/>
      <c r="F753" s="2"/>
      <c r="G753" s="2"/>
      <c r="H753" s="2"/>
      <c r="I753" s="2"/>
      <c r="J753" s="2"/>
      <c r="K753" s="2"/>
    </row>
    <row r="754" spans="1:11">
      <c r="B754" s="1"/>
      <c r="C754" s="2"/>
      <c r="D754" s="2"/>
      <c r="E754" s="2"/>
      <c r="F754" s="2"/>
      <c r="G754" s="2"/>
      <c r="H754" s="2"/>
      <c r="I754" s="2"/>
      <c r="J754" s="2"/>
      <c r="K754" s="2"/>
    </row>
    <row r="755" spans="1:11">
      <c r="B755" s="1"/>
      <c r="C755" s="2"/>
      <c r="D755" s="2"/>
      <c r="E755" s="2"/>
      <c r="F755" s="2"/>
      <c r="G755" s="2"/>
      <c r="H755" s="2"/>
      <c r="I755" s="2"/>
      <c r="J755" s="2"/>
      <c r="K755" s="2"/>
    </row>
    <row r="756" spans="1:11" ht="18.75">
      <c r="A756" s="1"/>
      <c r="B756" s="492" t="s">
        <v>771</v>
      </c>
      <c r="C756" s="492"/>
      <c r="D756" s="492"/>
      <c r="E756" s="492"/>
      <c r="F756" s="492"/>
      <c r="G756" s="492"/>
      <c r="H756" s="492"/>
      <c r="I756" s="492"/>
      <c r="J756" s="492"/>
      <c r="K756" s="492"/>
    </row>
    <row r="757" spans="1:11" ht="7.5" customHeight="1">
      <c r="A757" s="1"/>
      <c r="B757" s="43"/>
      <c r="C757" s="2"/>
      <c r="D757" s="2"/>
      <c r="E757" s="2"/>
      <c r="F757" s="2"/>
      <c r="G757" s="2"/>
      <c r="H757" s="2"/>
      <c r="I757" s="2"/>
      <c r="J757" s="2"/>
      <c r="K757" s="2"/>
    </row>
    <row r="758" spans="1:11" ht="15" customHeight="1">
      <c r="A758" s="1"/>
      <c r="B758" s="493" t="s">
        <v>1041</v>
      </c>
      <c r="C758" s="493"/>
      <c r="D758" s="493"/>
      <c r="E758" s="493"/>
      <c r="F758" s="493"/>
      <c r="G758" s="493"/>
      <c r="H758" s="493"/>
      <c r="I758" s="493"/>
      <c r="J758" s="493"/>
      <c r="K758" s="493"/>
    </row>
    <row r="759" spans="1:11">
      <c r="A759" s="1"/>
      <c r="B759" s="493"/>
      <c r="C759" s="493"/>
      <c r="D759" s="493"/>
      <c r="E759" s="493"/>
      <c r="F759" s="493"/>
      <c r="G759" s="493"/>
      <c r="H759" s="493"/>
      <c r="I759" s="493"/>
      <c r="J759" s="493"/>
      <c r="K759" s="493"/>
    </row>
    <row r="760" spans="1:11">
      <c r="A760" s="1"/>
      <c r="B760" s="19"/>
      <c r="C760" s="19"/>
      <c r="D760" s="19"/>
      <c r="E760" s="19"/>
      <c r="F760" s="19"/>
      <c r="G760" s="19"/>
      <c r="H760" s="19"/>
      <c r="I760" s="19"/>
      <c r="J760" s="19"/>
      <c r="K760" s="19"/>
    </row>
    <row r="761" spans="1:11">
      <c r="A761" s="1"/>
      <c r="B761" s="4"/>
      <c r="C761" s="43"/>
      <c r="D761" s="1"/>
      <c r="E761" s="43" t="s">
        <v>777</v>
      </c>
      <c r="F761" s="1"/>
      <c r="G761" s="43" t="s">
        <v>778</v>
      </c>
      <c r="H761" s="1"/>
      <c r="I761" s="1"/>
      <c r="J761" s="1"/>
      <c r="K761" s="1"/>
    </row>
    <row r="762" spans="1:11">
      <c r="A762" s="1"/>
      <c r="B762" s="43"/>
      <c r="C762" s="43" t="s">
        <v>775</v>
      </c>
      <c r="D762" s="43" t="s">
        <v>776</v>
      </c>
      <c r="E762" s="43" t="s">
        <v>556</v>
      </c>
      <c r="F762" s="43" t="s">
        <v>777</v>
      </c>
      <c r="G762" s="43" t="s">
        <v>556</v>
      </c>
      <c r="H762" s="43" t="s">
        <v>779</v>
      </c>
      <c r="I762" s="43" t="s">
        <v>780</v>
      </c>
      <c r="J762" s="43" t="s">
        <v>781</v>
      </c>
      <c r="K762" s="43" t="s">
        <v>782</v>
      </c>
    </row>
    <row r="763" spans="1:11" ht="15.75" thickBot="1">
      <c r="A763" s="1"/>
      <c r="B763" s="44"/>
      <c r="C763" s="45" t="s">
        <v>1</v>
      </c>
      <c r="D763" s="45" t="s">
        <v>1</v>
      </c>
      <c r="E763" s="45" t="s">
        <v>526</v>
      </c>
      <c r="F763" s="45" t="s">
        <v>19</v>
      </c>
      <c r="G763" s="45" t="s">
        <v>526</v>
      </c>
      <c r="H763" s="45" t="s">
        <v>19</v>
      </c>
      <c r="I763" s="45" t="s">
        <v>19</v>
      </c>
      <c r="J763" s="45" t="s">
        <v>19</v>
      </c>
      <c r="K763" s="45" t="s">
        <v>19</v>
      </c>
    </row>
    <row r="764" spans="1:11">
      <c r="A764" s="1"/>
      <c r="B764" s="1"/>
      <c r="C764" s="52"/>
      <c r="D764" s="2"/>
      <c r="E764" s="2"/>
      <c r="F764" s="2"/>
      <c r="G764" s="2"/>
      <c r="H764" s="2"/>
      <c r="I764" s="2"/>
      <c r="J764" s="2"/>
      <c r="K764" s="2"/>
    </row>
    <row r="765" spans="1:11">
      <c r="A765" s="1"/>
      <c r="B765" s="79" t="s">
        <v>657</v>
      </c>
      <c r="C765" s="2"/>
      <c r="D765" s="2"/>
      <c r="E765" s="2"/>
      <c r="F765" s="2"/>
      <c r="G765" s="2"/>
      <c r="H765" s="2"/>
      <c r="I765" s="2"/>
      <c r="J765" s="2"/>
      <c r="K765" s="2"/>
    </row>
    <row r="766" spans="1:11" ht="20.100000000000001" customHeight="1">
      <c r="A766" s="1"/>
      <c r="B766" s="124" t="s">
        <v>557</v>
      </c>
      <c r="C766" s="49">
        <f t="shared" ref="C766:K766" si="85">C11+C60+C95+C653+C691+C729+C380</f>
        <v>15728228</v>
      </c>
      <c r="D766" s="49">
        <f t="shared" si="85"/>
        <v>16321933</v>
      </c>
      <c r="E766" s="49">
        <f t="shared" si="85"/>
        <v>17225429</v>
      </c>
      <c r="F766" s="49">
        <f t="shared" si="85"/>
        <v>18103633</v>
      </c>
      <c r="G766" s="49">
        <f t="shared" si="85"/>
        <v>19127917</v>
      </c>
      <c r="H766" s="49">
        <f t="shared" si="85"/>
        <v>19439997</v>
      </c>
      <c r="I766" s="49">
        <f t="shared" si="85"/>
        <v>19548694</v>
      </c>
      <c r="J766" s="49">
        <f t="shared" si="85"/>
        <v>19912122</v>
      </c>
      <c r="K766" s="49">
        <f t="shared" si="85"/>
        <v>20085810</v>
      </c>
    </row>
    <row r="767" spans="1:11" ht="20.100000000000001" customHeight="1">
      <c r="A767" s="1"/>
      <c r="B767" s="124" t="s">
        <v>558</v>
      </c>
      <c r="C767" s="2">
        <f t="shared" ref="C767:K767" si="86">C12+C129+C166+C264+C381</f>
        <v>7123418</v>
      </c>
      <c r="D767" s="2">
        <f t="shared" si="86"/>
        <v>6351355</v>
      </c>
      <c r="E767" s="2">
        <f t="shared" si="86"/>
        <v>6522945</v>
      </c>
      <c r="F767" s="2">
        <f t="shared" si="86"/>
        <v>6311976</v>
      </c>
      <c r="G767" s="2">
        <f t="shared" si="86"/>
        <v>6000789</v>
      </c>
      <c r="H767" s="2">
        <f t="shared" si="86"/>
        <v>6061612</v>
      </c>
      <c r="I767" s="2">
        <f t="shared" si="86"/>
        <v>6749357</v>
      </c>
      <c r="J767" s="2">
        <f t="shared" si="86"/>
        <v>6878188</v>
      </c>
      <c r="K767" s="2">
        <f t="shared" si="86"/>
        <v>7006859</v>
      </c>
    </row>
    <row r="768" spans="1:11" ht="20.100000000000001" customHeight="1">
      <c r="A768" s="1"/>
      <c r="B768" s="125" t="s">
        <v>559</v>
      </c>
      <c r="C768" s="2">
        <f t="shared" ref="C768:K768" si="87">C13+C167+C343+C265+C215</f>
        <v>1630034</v>
      </c>
      <c r="D768" s="2">
        <f t="shared" si="87"/>
        <v>1940504</v>
      </c>
      <c r="E768" s="2">
        <f t="shared" si="87"/>
        <v>943000</v>
      </c>
      <c r="F768" s="2">
        <f t="shared" si="87"/>
        <v>1302000</v>
      </c>
      <c r="G768" s="2">
        <f t="shared" si="87"/>
        <v>997500</v>
      </c>
      <c r="H768" s="2">
        <f t="shared" si="87"/>
        <v>947500</v>
      </c>
      <c r="I768" s="2">
        <f t="shared" si="87"/>
        <v>897500</v>
      </c>
      <c r="J768" s="2">
        <f t="shared" si="87"/>
        <v>847500</v>
      </c>
      <c r="K768" s="2">
        <f t="shared" si="87"/>
        <v>847500</v>
      </c>
    </row>
    <row r="769" spans="1:11" ht="20.100000000000001" customHeight="1">
      <c r="A769" s="1"/>
      <c r="B769" s="125" t="s">
        <v>560</v>
      </c>
      <c r="C769" s="2">
        <f t="shared" ref="C769:K769" si="88">C14+C266</f>
        <v>112367</v>
      </c>
      <c r="D769" s="2">
        <f t="shared" si="88"/>
        <v>117312</v>
      </c>
      <c r="E769" s="2">
        <f t="shared" si="88"/>
        <v>109200</v>
      </c>
      <c r="F769" s="2">
        <f t="shared" si="88"/>
        <v>94150</v>
      </c>
      <c r="G769" s="2">
        <f t="shared" si="88"/>
        <v>106150</v>
      </c>
      <c r="H769" s="2">
        <f t="shared" si="88"/>
        <v>106150</v>
      </c>
      <c r="I769" s="2">
        <f t="shared" si="88"/>
        <v>106150</v>
      </c>
      <c r="J769" s="2">
        <f t="shared" si="88"/>
        <v>106150</v>
      </c>
      <c r="K769" s="2">
        <f t="shared" si="88"/>
        <v>106150</v>
      </c>
    </row>
    <row r="770" spans="1:11" ht="20.100000000000001" customHeight="1">
      <c r="A770" s="1"/>
      <c r="B770" s="125" t="s">
        <v>561</v>
      </c>
      <c r="C770" s="2">
        <f t="shared" ref="C770:K770" si="89">C15+C168+C382+C431+C267+C521+C216</f>
        <v>12413565</v>
      </c>
      <c r="D770" s="2">
        <f t="shared" si="89"/>
        <v>14763369</v>
      </c>
      <c r="E770" s="2">
        <f t="shared" si="89"/>
        <v>14696793</v>
      </c>
      <c r="F770" s="2">
        <f t="shared" si="89"/>
        <v>15770623</v>
      </c>
      <c r="G770" s="2">
        <f t="shared" si="89"/>
        <v>15693762</v>
      </c>
      <c r="H770" s="2">
        <f t="shared" si="89"/>
        <v>19159485</v>
      </c>
      <c r="I770" s="2">
        <f t="shared" si="89"/>
        <v>21586015</v>
      </c>
      <c r="J770" s="2">
        <f t="shared" si="89"/>
        <v>23192632</v>
      </c>
      <c r="K770" s="2">
        <f t="shared" si="89"/>
        <v>26116959</v>
      </c>
    </row>
    <row r="771" spans="1:11" ht="20.100000000000001" customHeight="1">
      <c r="A771" s="1"/>
      <c r="B771" s="125" t="s">
        <v>562</v>
      </c>
      <c r="C771" s="2">
        <f t="shared" ref="C771:K771" si="90">C16+C130+C169+C383+C432+C522+C217</f>
        <v>557169</v>
      </c>
      <c r="D771" s="2">
        <f t="shared" si="90"/>
        <v>1469789</v>
      </c>
      <c r="E771" s="2">
        <f t="shared" si="90"/>
        <v>1336250</v>
      </c>
      <c r="F771" s="2">
        <f t="shared" si="90"/>
        <v>1253199</v>
      </c>
      <c r="G771" s="2">
        <f t="shared" si="90"/>
        <v>1384000</v>
      </c>
      <c r="H771" s="2">
        <f t="shared" si="90"/>
        <v>929000</v>
      </c>
      <c r="I771" s="2">
        <f t="shared" si="90"/>
        <v>699000</v>
      </c>
      <c r="J771" s="2">
        <f t="shared" si="90"/>
        <v>694000</v>
      </c>
      <c r="K771" s="2">
        <f t="shared" si="90"/>
        <v>689000</v>
      </c>
    </row>
    <row r="772" spans="1:11" ht="20.100000000000001" customHeight="1">
      <c r="A772" s="1"/>
      <c r="B772" s="125" t="s">
        <v>563</v>
      </c>
      <c r="C772" s="2">
        <f t="shared" ref="C772:K772" si="91">C17+C170+C384+C433+C268+C523+C131</f>
        <v>4295878</v>
      </c>
      <c r="D772" s="2">
        <f t="shared" si="91"/>
        <v>733211</v>
      </c>
      <c r="E772" s="2">
        <f t="shared" si="91"/>
        <v>14588018</v>
      </c>
      <c r="F772" s="2">
        <f t="shared" si="91"/>
        <v>8398638</v>
      </c>
      <c r="G772" s="2">
        <f t="shared" si="91"/>
        <v>8261914</v>
      </c>
      <c r="H772" s="2">
        <f t="shared" si="91"/>
        <v>442464</v>
      </c>
      <c r="I772" s="2">
        <f t="shared" si="91"/>
        <v>415259</v>
      </c>
      <c r="J772" s="2">
        <f t="shared" si="91"/>
        <v>830150</v>
      </c>
      <c r="K772" s="2">
        <f t="shared" si="91"/>
        <v>400050</v>
      </c>
    </row>
    <row r="773" spans="1:11" ht="20.100000000000001" customHeight="1">
      <c r="A773" s="1"/>
      <c r="B773" s="125" t="s">
        <v>564</v>
      </c>
      <c r="C773" s="2">
        <f t="shared" ref="C773:K773" si="92">C18+C385+C269+C524+C218</f>
        <v>481789</v>
      </c>
      <c r="D773" s="2">
        <f t="shared" si="92"/>
        <v>510473</v>
      </c>
      <c r="E773" s="2">
        <f t="shared" si="92"/>
        <v>942665</v>
      </c>
      <c r="F773" s="2">
        <f t="shared" si="92"/>
        <v>532033</v>
      </c>
      <c r="G773" s="2">
        <f t="shared" si="92"/>
        <v>1023881</v>
      </c>
      <c r="H773" s="2">
        <f t="shared" si="92"/>
        <v>526653</v>
      </c>
      <c r="I773" s="2">
        <f t="shared" si="92"/>
        <v>533640</v>
      </c>
      <c r="J773" s="2">
        <f t="shared" si="92"/>
        <v>540358</v>
      </c>
      <c r="K773" s="2">
        <f t="shared" si="92"/>
        <v>618648</v>
      </c>
    </row>
    <row r="774" spans="1:11" ht="20.100000000000001" customHeight="1">
      <c r="A774" s="1"/>
      <c r="B774" s="365" t="s">
        <v>1094</v>
      </c>
      <c r="C774" s="363">
        <f t="shared" ref="C774:K774" si="93">SUM(C766:C773)</f>
        <v>42342448</v>
      </c>
      <c r="D774" s="363">
        <f t="shared" si="93"/>
        <v>42207946</v>
      </c>
      <c r="E774" s="363">
        <f t="shared" si="93"/>
        <v>56364300</v>
      </c>
      <c r="F774" s="363">
        <f t="shared" si="93"/>
        <v>51766252</v>
      </c>
      <c r="G774" s="363">
        <f t="shared" si="93"/>
        <v>52595913</v>
      </c>
      <c r="H774" s="363">
        <f t="shared" si="93"/>
        <v>47612861</v>
      </c>
      <c r="I774" s="363">
        <f t="shared" si="93"/>
        <v>50535615</v>
      </c>
      <c r="J774" s="363">
        <f t="shared" si="93"/>
        <v>53001100</v>
      </c>
      <c r="K774" s="363">
        <f t="shared" si="93"/>
        <v>55870976</v>
      </c>
    </row>
    <row r="775" spans="1:11" ht="6.95" customHeight="1">
      <c r="A775" s="1"/>
      <c r="B775" s="125"/>
      <c r="C775" s="2"/>
      <c r="D775" s="2"/>
      <c r="E775" s="2"/>
      <c r="F775" s="2"/>
      <c r="G775" s="2"/>
      <c r="H775" s="2"/>
      <c r="I775" s="2"/>
      <c r="J775" s="2"/>
      <c r="K775" s="2"/>
    </row>
    <row r="776" spans="1:11" ht="20.100000000000001" customHeight="1">
      <c r="A776" s="1"/>
      <c r="B776" s="125" t="s">
        <v>565</v>
      </c>
      <c r="C776" s="2">
        <f t="shared" ref="C776:K776" si="94">C173+C346+C388+C436+C272+C527+C221+C656+C694</f>
        <v>8304111</v>
      </c>
      <c r="D776" s="2">
        <f t="shared" si="94"/>
        <v>17175320</v>
      </c>
      <c r="E776" s="2">
        <f t="shared" si="94"/>
        <v>74645571</v>
      </c>
      <c r="F776" s="2">
        <f t="shared" si="94"/>
        <v>72162963</v>
      </c>
      <c r="G776" s="2">
        <f t="shared" si="94"/>
        <v>100408936</v>
      </c>
      <c r="H776" s="2">
        <f t="shared" si="94"/>
        <v>64097640</v>
      </c>
      <c r="I776" s="2">
        <f t="shared" si="94"/>
        <v>47019597</v>
      </c>
      <c r="J776" s="2">
        <f t="shared" si="94"/>
        <v>9182657</v>
      </c>
      <c r="K776" s="2">
        <f t="shared" si="94"/>
        <v>10270685</v>
      </c>
    </row>
    <row r="777" spans="1:11" ht="20.100000000000001" customHeight="1" thickBot="1">
      <c r="A777" s="1"/>
      <c r="B777" s="78" t="s">
        <v>1105</v>
      </c>
      <c r="C777" s="305">
        <f t="shared" ref="C777:K777" si="95">C774+C776</f>
        <v>50646559</v>
      </c>
      <c r="D777" s="305">
        <f t="shared" si="95"/>
        <v>59383266</v>
      </c>
      <c r="E777" s="305">
        <f t="shared" si="95"/>
        <v>131009871</v>
      </c>
      <c r="F777" s="305">
        <f t="shared" si="95"/>
        <v>123929215</v>
      </c>
      <c r="G777" s="305">
        <f t="shared" si="95"/>
        <v>153004849</v>
      </c>
      <c r="H777" s="305">
        <f t="shared" si="95"/>
        <v>111710501</v>
      </c>
      <c r="I777" s="305">
        <f t="shared" si="95"/>
        <v>97555212</v>
      </c>
      <c r="J777" s="305">
        <f t="shared" si="95"/>
        <v>62183757</v>
      </c>
      <c r="K777" s="305">
        <f t="shared" si="95"/>
        <v>66141661</v>
      </c>
    </row>
    <row r="778" spans="1:11" ht="7.5" customHeight="1">
      <c r="A778" s="1"/>
      <c r="B778" s="1"/>
      <c r="C778" s="2"/>
      <c r="D778" s="2"/>
      <c r="E778" s="2"/>
      <c r="F778" s="2"/>
      <c r="G778" s="2"/>
      <c r="H778" s="2"/>
      <c r="I778" s="2"/>
      <c r="J778" s="2"/>
      <c r="K778" s="2"/>
    </row>
    <row r="779" spans="1:11">
      <c r="A779" s="1"/>
      <c r="B779" s="79" t="s">
        <v>401</v>
      </c>
      <c r="C779" s="2"/>
      <c r="D779" s="2"/>
      <c r="E779" s="2"/>
      <c r="F779" s="2"/>
      <c r="G779" s="2"/>
      <c r="H779" s="2"/>
      <c r="I779" s="2"/>
      <c r="J779" s="2"/>
      <c r="K779" s="2"/>
    </row>
    <row r="780" spans="1:11" ht="20.100000000000001" customHeight="1">
      <c r="A780" s="1"/>
      <c r="B780" s="125" t="s">
        <v>567</v>
      </c>
      <c r="C780" s="49">
        <f t="shared" ref="C780:K780" si="96">C23+C392+C440+C531+C225+C276</f>
        <v>7837732</v>
      </c>
      <c r="D780" s="49">
        <f t="shared" si="96"/>
        <v>8560264</v>
      </c>
      <c r="E780" s="49">
        <f t="shared" si="96"/>
        <v>10030385</v>
      </c>
      <c r="F780" s="49">
        <f t="shared" si="96"/>
        <v>9409991</v>
      </c>
      <c r="G780" s="49">
        <f t="shared" si="96"/>
        <v>10923388</v>
      </c>
      <c r="H780" s="49">
        <f t="shared" si="96"/>
        <v>11521650</v>
      </c>
      <c r="I780" s="49">
        <f t="shared" si="96"/>
        <v>11892691</v>
      </c>
      <c r="J780" s="49">
        <f t="shared" si="96"/>
        <v>12231562</v>
      </c>
      <c r="K780" s="49">
        <f t="shared" si="96"/>
        <v>12580556</v>
      </c>
    </row>
    <row r="781" spans="1:11" ht="20.100000000000001" customHeight="1">
      <c r="A781" s="1"/>
      <c r="B781" s="125" t="s">
        <v>568</v>
      </c>
      <c r="C781" s="2">
        <f t="shared" ref="C781:K781" si="97">C24+C393+C441+C532+C226+C277</f>
        <v>4295017</v>
      </c>
      <c r="D781" s="2">
        <f t="shared" si="97"/>
        <v>4459789</v>
      </c>
      <c r="E781" s="2">
        <f t="shared" si="97"/>
        <v>5129556</v>
      </c>
      <c r="F781" s="2">
        <f t="shared" si="97"/>
        <v>4793967</v>
      </c>
      <c r="G781" s="2">
        <f t="shared" si="97"/>
        <v>5870691</v>
      </c>
      <c r="H781" s="2">
        <f t="shared" si="97"/>
        <v>6066179</v>
      </c>
      <c r="I781" s="2">
        <f t="shared" si="97"/>
        <v>6429287</v>
      </c>
      <c r="J781" s="2">
        <f t="shared" si="97"/>
        <v>6790668</v>
      </c>
      <c r="K781" s="2">
        <f t="shared" si="97"/>
        <v>7173351</v>
      </c>
    </row>
    <row r="782" spans="1:11" ht="20.100000000000001" customHeight="1">
      <c r="A782" s="1"/>
      <c r="B782" s="125" t="s">
        <v>569</v>
      </c>
      <c r="C782" s="2">
        <f t="shared" ref="C782:K782" si="98">C25+C64+C99+C177+C282+C292+C350+C394+C442+C486+C660+C698+C734+C300+C533+C227</f>
        <v>8958436</v>
      </c>
      <c r="D782" s="2">
        <f t="shared" si="98"/>
        <v>10309429</v>
      </c>
      <c r="E782" s="2">
        <f t="shared" si="98"/>
        <v>13876284</v>
      </c>
      <c r="F782" s="2">
        <f t="shared" si="98"/>
        <v>13413615</v>
      </c>
      <c r="G782" s="2">
        <f t="shared" si="98"/>
        <v>12950773</v>
      </c>
      <c r="H782" s="2">
        <f t="shared" si="98"/>
        <v>12591829</v>
      </c>
      <c r="I782" s="2">
        <f t="shared" si="98"/>
        <v>12013995</v>
      </c>
      <c r="J782" s="2">
        <f t="shared" si="98"/>
        <v>10080067</v>
      </c>
      <c r="K782" s="2">
        <f t="shared" si="98"/>
        <v>9758380</v>
      </c>
    </row>
    <row r="783" spans="1:11" ht="20.100000000000001" customHeight="1">
      <c r="A783" s="1"/>
      <c r="B783" s="125" t="s">
        <v>570</v>
      </c>
      <c r="C783" s="2">
        <f t="shared" ref="C783:K783" si="99">C26+C135+C178+C293+C395+C443+C534+C287+C228</f>
        <v>1859151</v>
      </c>
      <c r="D783" s="2">
        <f t="shared" si="99"/>
        <v>1992067</v>
      </c>
      <c r="E783" s="2">
        <f t="shared" si="99"/>
        <v>2184610</v>
      </c>
      <c r="F783" s="2">
        <f t="shared" si="99"/>
        <v>2220703</v>
      </c>
      <c r="G783" s="2">
        <f t="shared" si="99"/>
        <v>2355471</v>
      </c>
      <c r="H783" s="2">
        <f t="shared" si="99"/>
        <v>2302885</v>
      </c>
      <c r="I783" s="2">
        <f t="shared" si="99"/>
        <v>2327099</v>
      </c>
      <c r="J783" s="2">
        <f t="shared" si="99"/>
        <v>7839749</v>
      </c>
      <c r="K783" s="2">
        <f t="shared" si="99"/>
        <v>8070999</v>
      </c>
    </row>
    <row r="784" spans="1:11" ht="20.100000000000001" customHeight="1">
      <c r="A784" s="1"/>
      <c r="B784" s="125" t="s">
        <v>571</v>
      </c>
      <c r="C784" s="2">
        <f t="shared" ref="C784:K784" si="100">C136+C179+C283+C294+C396+C444+C699+C301+C229+C278+C735+C288</f>
        <v>17989400</v>
      </c>
      <c r="D784" s="2">
        <f t="shared" si="100"/>
        <v>17704969</v>
      </c>
      <c r="E784" s="2">
        <f t="shared" si="100"/>
        <v>58681527</v>
      </c>
      <c r="F784" s="2">
        <f t="shared" si="100"/>
        <v>46758148</v>
      </c>
      <c r="G784" s="2">
        <f t="shared" si="100"/>
        <v>145856411</v>
      </c>
      <c r="H784" s="2">
        <f t="shared" si="100"/>
        <v>67072914</v>
      </c>
      <c r="I784" s="2">
        <f t="shared" si="100"/>
        <v>13139056</v>
      </c>
      <c r="J784" s="2">
        <f t="shared" si="100"/>
        <v>8046332</v>
      </c>
      <c r="K784" s="2">
        <f t="shared" si="100"/>
        <v>5492723</v>
      </c>
    </row>
    <row r="785" spans="1:11" ht="20.100000000000001" customHeight="1">
      <c r="A785" s="1"/>
      <c r="B785" s="125" t="s">
        <v>1032</v>
      </c>
      <c r="C785" s="2">
        <f t="shared" ref="C785:K785" si="101">C27</f>
        <v>0</v>
      </c>
      <c r="D785" s="2">
        <f t="shared" si="101"/>
        <v>0</v>
      </c>
      <c r="E785" s="2">
        <f t="shared" si="101"/>
        <v>75000</v>
      </c>
      <c r="F785" s="2">
        <f t="shared" si="101"/>
        <v>0</v>
      </c>
      <c r="G785" s="2">
        <f t="shared" si="101"/>
        <v>0</v>
      </c>
      <c r="H785" s="2">
        <f t="shared" si="101"/>
        <v>75000</v>
      </c>
      <c r="I785" s="2">
        <f t="shared" si="101"/>
        <v>75000</v>
      </c>
      <c r="J785" s="2">
        <f t="shared" si="101"/>
        <v>75000</v>
      </c>
      <c r="K785" s="2">
        <f t="shared" si="101"/>
        <v>75000</v>
      </c>
    </row>
    <row r="786" spans="1:11" ht="20.100000000000001" customHeight="1">
      <c r="A786" s="1"/>
      <c r="B786" s="125" t="s">
        <v>897</v>
      </c>
      <c r="C786" s="2">
        <f t="shared" ref="C786:K786" si="102">C445</f>
        <v>0</v>
      </c>
      <c r="D786" s="2">
        <f t="shared" si="102"/>
        <v>37500</v>
      </c>
      <c r="E786" s="2">
        <f t="shared" si="102"/>
        <v>37500</v>
      </c>
      <c r="F786" s="2">
        <f t="shared" si="102"/>
        <v>37500</v>
      </c>
      <c r="G786" s="2">
        <f t="shared" si="102"/>
        <v>37500</v>
      </c>
      <c r="H786" s="2">
        <f t="shared" si="102"/>
        <v>37500</v>
      </c>
      <c r="I786" s="2">
        <f t="shared" si="102"/>
        <v>0</v>
      </c>
      <c r="J786" s="2">
        <f t="shared" si="102"/>
        <v>0</v>
      </c>
      <c r="K786" s="2">
        <f t="shared" si="102"/>
        <v>0</v>
      </c>
    </row>
    <row r="787" spans="1:11" ht="20.100000000000001" customHeight="1">
      <c r="A787" s="1"/>
      <c r="B787" s="125" t="s">
        <v>519</v>
      </c>
      <c r="C787" s="2">
        <f t="shared" ref="C787:K787" si="103">C180+C295+C351+C397+C446+C302+C661+C230+C736</f>
        <v>4618420</v>
      </c>
      <c r="D787" s="2">
        <f t="shared" si="103"/>
        <v>3359799</v>
      </c>
      <c r="E787" s="2">
        <f t="shared" si="103"/>
        <v>5177967</v>
      </c>
      <c r="F787" s="2">
        <f t="shared" si="103"/>
        <v>3924167</v>
      </c>
      <c r="G787" s="2">
        <f t="shared" si="103"/>
        <v>8409279</v>
      </c>
      <c r="H787" s="2">
        <f t="shared" si="103"/>
        <v>9461484</v>
      </c>
      <c r="I787" s="2">
        <f t="shared" si="103"/>
        <v>44408367</v>
      </c>
      <c r="J787" s="2">
        <f t="shared" si="103"/>
        <v>7796271</v>
      </c>
      <c r="K787" s="2">
        <f t="shared" si="103"/>
        <v>7766642</v>
      </c>
    </row>
    <row r="788" spans="1:11" ht="20.100000000000001" customHeight="1">
      <c r="A788" s="1"/>
      <c r="B788" s="365" t="s">
        <v>573</v>
      </c>
      <c r="C788" s="363">
        <f t="shared" ref="C788:K788" si="104">SUM(C780:C787)</f>
        <v>45558156</v>
      </c>
      <c r="D788" s="363">
        <f t="shared" si="104"/>
        <v>46423817</v>
      </c>
      <c r="E788" s="363">
        <f t="shared" si="104"/>
        <v>95192829</v>
      </c>
      <c r="F788" s="363">
        <f t="shared" si="104"/>
        <v>80558091</v>
      </c>
      <c r="G788" s="363">
        <f t="shared" si="104"/>
        <v>186403513</v>
      </c>
      <c r="H788" s="363">
        <f t="shared" si="104"/>
        <v>109129441</v>
      </c>
      <c r="I788" s="363">
        <f t="shared" si="104"/>
        <v>90285495</v>
      </c>
      <c r="J788" s="363">
        <f t="shared" si="104"/>
        <v>52859649</v>
      </c>
      <c r="K788" s="363">
        <f t="shared" si="104"/>
        <v>50917651</v>
      </c>
    </row>
    <row r="789" spans="1:11" ht="6.95" customHeight="1">
      <c r="A789" s="1"/>
      <c r="B789" s="125"/>
      <c r="C789" s="2"/>
      <c r="D789" s="2"/>
      <c r="E789" s="2"/>
      <c r="F789" s="2"/>
      <c r="G789" s="2"/>
      <c r="H789" s="2"/>
      <c r="I789" s="2"/>
      <c r="J789" s="2"/>
      <c r="K789" s="2"/>
    </row>
    <row r="790" spans="1:11" ht="20.100000000000001" customHeight="1">
      <c r="A790" s="1"/>
      <c r="B790" s="125" t="s">
        <v>572</v>
      </c>
      <c r="C790" s="2">
        <f t="shared" ref="C790:K790" si="105">C30+C183+C449+C400+C489</f>
        <v>8101565</v>
      </c>
      <c r="D790" s="2">
        <f t="shared" si="105"/>
        <v>6357840</v>
      </c>
      <c r="E790" s="2">
        <f t="shared" si="105"/>
        <v>5203021</v>
      </c>
      <c r="F790" s="2">
        <f t="shared" si="105"/>
        <v>5570175</v>
      </c>
      <c r="G790" s="2">
        <f t="shared" si="105"/>
        <v>7759823</v>
      </c>
      <c r="H790" s="2">
        <f t="shared" si="105"/>
        <v>6812692</v>
      </c>
      <c r="I790" s="2">
        <f t="shared" si="105"/>
        <v>6981538</v>
      </c>
      <c r="J790" s="2">
        <f t="shared" si="105"/>
        <v>8508524</v>
      </c>
      <c r="K790" s="2">
        <f t="shared" si="105"/>
        <v>10262442</v>
      </c>
    </row>
    <row r="791" spans="1:11" ht="20.100000000000001" customHeight="1" thickBot="1">
      <c r="A791" s="1"/>
      <c r="B791" s="78" t="s">
        <v>1095</v>
      </c>
      <c r="C791" s="305">
        <f t="shared" ref="C791:K791" si="106">C788+C790</f>
        <v>53659721</v>
      </c>
      <c r="D791" s="305">
        <f t="shared" si="106"/>
        <v>52781657</v>
      </c>
      <c r="E791" s="305">
        <f t="shared" si="106"/>
        <v>100395850</v>
      </c>
      <c r="F791" s="305">
        <f t="shared" si="106"/>
        <v>86128266</v>
      </c>
      <c r="G791" s="305">
        <f t="shared" si="106"/>
        <v>194163336</v>
      </c>
      <c r="H791" s="305">
        <f t="shared" si="106"/>
        <v>115942133</v>
      </c>
      <c r="I791" s="305">
        <f t="shared" si="106"/>
        <v>97267033</v>
      </c>
      <c r="J791" s="305">
        <f t="shared" si="106"/>
        <v>61368173</v>
      </c>
      <c r="K791" s="305">
        <f t="shared" si="106"/>
        <v>61180093</v>
      </c>
    </row>
    <row r="792" spans="1:11">
      <c r="A792" s="1"/>
      <c r="B792" s="79"/>
      <c r="C792" s="2"/>
      <c r="D792" s="2"/>
      <c r="E792" s="2"/>
      <c r="F792" s="2"/>
      <c r="G792" s="2"/>
      <c r="H792" s="2"/>
      <c r="I792" s="2"/>
      <c r="J792" s="2"/>
      <c r="K792" s="2"/>
    </row>
    <row r="793" spans="1:11" ht="15" customHeight="1">
      <c r="A793" s="1"/>
      <c r="B793" s="124" t="s">
        <v>574</v>
      </c>
      <c r="C793" s="49">
        <f t="shared" ref="C793:K793" si="107">C777-C791</f>
        <v>-3013162</v>
      </c>
      <c r="D793" s="49">
        <f t="shared" si="107"/>
        <v>6601609</v>
      </c>
      <c r="E793" s="49">
        <f t="shared" si="107"/>
        <v>30614021</v>
      </c>
      <c r="F793" s="49">
        <f t="shared" si="107"/>
        <v>37800949</v>
      </c>
      <c r="G793" s="49">
        <f t="shared" si="107"/>
        <v>-41158487</v>
      </c>
      <c r="H793" s="49">
        <f t="shared" si="107"/>
        <v>-4231632</v>
      </c>
      <c r="I793" s="49">
        <f t="shared" si="107"/>
        <v>288179</v>
      </c>
      <c r="J793" s="49">
        <f t="shared" si="107"/>
        <v>815584</v>
      </c>
      <c r="K793" s="49">
        <f t="shared" si="107"/>
        <v>4961568</v>
      </c>
    </row>
    <row r="794" spans="1:11">
      <c r="A794" s="1"/>
      <c r="B794" s="80"/>
      <c r="C794" s="2"/>
      <c r="D794" s="2"/>
      <c r="E794" s="2"/>
      <c r="F794" s="2"/>
      <c r="G794" s="2"/>
      <c r="H794" s="2"/>
      <c r="I794" s="2"/>
      <c r="J794" s="2"/>
      <c r="K794" s="2"/>
    </row>
    <row r="795" spans="1:11" ht="15" customHeight="1" thickBot="1">
      <c r="A795" s="1"/>
      <c r="B795" s="77" t="s">
        <v>575</v>
      </c>
      <c r="C795" s="303">
        <v>23463944</v>
      </c>
      <c r="D795" s="303">
        <v>30065552</v>
      </c>
      <c r="E795" s="303">
        <v>64033876</v>
      </c>
      <c r="F795" s="303">
        <f>D795+F793</f>
        <v>67866501</v>
      </c>
      <c r="G795" s="303">
        <f>F795+G793</f>
        <v>26708014</v>
      </c>
      <c r="H795" s="303">
        <f>G795+H793</f>
        <v>22476382</v>
      </c>
      <c r="I795" s="303">
        <f>H795+I793</f>
        <v>22764561</v>
      </c>
      <c r="J795" s="303">
        <f>I795+J793</f>
        <v>23580145</v>
      </c>
      <c r="K795" s="303">
        <f>J795+K793</f>
        <v>28541713</v>
      </c>
    </row>
    <row r="796" spans="1:11" ht="15.75" thickTop="1">
      <c r="A796" s="1"/>
      <c r="B796" s="4"/>
      <c r="C796" s="81">
        <f t="shared" ref="C796:K796" si="108">+C795/C791</f>
        <v>0.43727294072214801</v>
      </c>
      <c r="D796" s="81">
        <f t="shared" si="108"/>
        <v>0.56962122276684113</v>
      </c>
      <c r="E796" s="81">
        <f t="shared" si="108"/>
        <v>0.63781397338635015</v>
      </c>
      <c r="F796" s="81">
        <f t="shared" si="108"/>
        <v>0.78797013050280151</v>
      </c>
      <c r="G796" s="81">
        <f t="shared" si="108"/>
        <v>0.13755436299260948</v>
      </c>
      <c r="H796" s="81">
        <f t="shared" si="108"/>
        <v>0.19385862083458477</v>
      </c>
      <c r="I796" s="81">
        <f t="shared" si="108"/>
        <v>0.23404189783397628</v>
      </c>
      <c r="J796" s="81">
        <f t="shared" si="108"/>
        <v>0.38424062257809111</v>
      </c>
      <c r="K796" s="81">
        <f t="shared" si="108"/>
        <v>0.46651960793848418</v>
      </c>
    </row>
    <row r="797" spans="1:11" ht="7.5" customHeight="1">
      <c r="A797" s="1"/>
      <c r="B797" s="4"/>
      <c r="C797" s="2"/>
      <c r="D797" s="2"/>
      <c r="E797" s="2"/>
      <c r="F797" s="2"/>
      <c r="G797" s="2"/>
      <c r="H797" s="2"/>
      <c r="I797" s="2"/>
      <c r="J797" s="2"/>
      <c r="K797" s="2"/>
    </row>
    <row r="798" spans="1:11">
      <c r="A798" s="1"/>
      <c r="B798" s="1"/>
      <c r="C798" s="2"/>
      <c r="D798" s="2"/>
      <c r="E798" s="2"/>
      <c r="F798" s="2"/>
      <c r="G798" s="2"/>
      <c r="H798" s="2"/>
      <c r="I798" s="2"/>
      <c r="J798" s="2"/>
      <c r="K798" s="2"/>
    </row>
    <row r="799" spans="1:11">
      <c r="A799" s="1"/>
      <c r="B799" s="1"/>
      <c r="C799" s="2"/>
      <c r="D799" s="2"/>
      <c r="E799" s="2"/>
      <c r="F799" s="2"/>
      <c r="G799" s="2"/>
      <c r="H799" s="2"/>
      <c r="I799" s="2"/>
      <c r="J799" s="2"/>
      <c r="K799" s="2"/>
    </row>
    <row r="800" spans="1:11">
      <c r="A800" s="1"/>
      <c r="B800" s="1"/>
      <c r="C800" s="2"/>
      <c r="D800" s="2"/>
      <c r="E800" s="2"/>
      <c r="F800" s="2"/>
      <c r="G800" s="2"/>
      <c r="H800" s="2"/>
      <c r="I800" s="2"/>
      <c r="J800" s="2"/>
      <c r="K800" s="2"/>
    </row>
    <row r="801" spans="1:11">
      <c r="A801" s="1"/>
      <c r="B801" s="1"/>
      <c r="C801" s="2"/>
      <c r="D801" s="2"/>
      <c r="E801" s="2"/>
      <c r="F801" s="2"/>
      <c r="G801" s="2"/>
      <c r="H801" s="2"/>
      <c r="I801" s="2"/>
      <c r="J801" s="2"/>
      <c r="K801" s="2"/>
    </row>
    <row r="802" spans="1:11">
      <c r="A802" s="1"/>
      <c r="B802" s="1"/>
      <c r="C802" s="2"/>
      <c r="D802" s="2"/>
      <c r="E802" s="2"/>
      <c r="F802" s="2"/>
      <c r="G802" s="2"/>
      <c r="H802" s="2"/>
      <c r="I802" s="2"/>
      <c r="J802" s="2"/>
      <c r="K802" s="2"/>
    </row>
    <row r="803" spans="1:11">
      <c r="A803" s="1"/>
      <c r="B803" s="1"/>
      <c r="C803" s="2"/>
      <c r="D803" s="2"/>
      <c r="E803" s="2"/>
      <c r="F803" s="2"/>
      <c r="G803" s="2"/>
      <c r="H803" s="2"/>
      <c r="I803" s="2"/>
      <c r="J803" s="2"/>
      <c r="K803" s="2"/>
    </row>
    <row r="804" spans="1:11">
      <c r="A804" s="1"/>
      <c r="B804" s="1"/>
      <c r="C804" s="2"/>
      <c r="D804" s="2"/>
      <c r="E804" s="2"/>
      <c r="F804" s="2"/>
      <c r="G804" s="2"/>
      <c r="H804" s="2"/>
      <c r="I804" s="2"/>
      <c r="J804" s="2"/>
      <c r="K804" s="2"/>
    </row>
    <row r="805" spans="1:11">
      <c r="A805" s="1"/>
      <c r="B805" s="1"/>
      <c r="C805" s="2"/>
      <c r="D805" s="2"/>
      <c r="E805" s="2"/>
      <c r="F805" s="2"/>
      <c r="G805" s="2"/>
      <c r="H805" s="2"/>
      <c r="I805" s="2"/>
      <c r="J805" s="2"/>
      <c r="K805" s="2"/>
    </row>
    <row r="806" spans="1:11">
      <c r="A806" s="1"/>
      <c r="B806" s="1"/>
      <c r="C806" s="2"/>
      <c r="D806" s="2"/>
      <c r="E806" s="2"/>
      <c r="F806" s="2"/>
      <c r="G806" s="2"/>
      <c r="H806" s="2"/>
      <c r="I806" s="2"/>
      <c r="J806" s="2"/>
      <c r="K806" s="2"/>
    </row>
    <row r="807" spans="1:11">
      <c r="A807" s="1"/>
      <c r="B807" s="1"/>
      <c r="C807" s="2"/>
      <c r="D807" s="2"/>
      <c r="E807" s="2"/>
      <c r="F807" s="2"/>
      <c r="G807" s="2"/>
      <c r="H807" s="2"/>
      <c r="I807" s="2"/>
      <c r="J807" s="2"/>
      <c r="K807" s="2"/>
    </row>
    <row r="809" spans="1:11" ht="18.75">
      <c r="B809" s="492" t="s">
        <v>772</v>
      </c>
      <c r="C809" s="492"/>
      <c r="D809" s="492"/>
      <c r="E809" s="492"/>
      <c r="F809" s="492"/>
      <c r="G809" s="492"/>
      <c r="H809" s="492"/>
      <c r="I809" s="492"/>
      <c r="J809" s="492"/>
      <c r="K809" s="492"/>
    </row>
    <row r="810" spans="1:11" ht="7.5" customHeight="1">
      <c r="B810" s="43"/>
      <c r="C810" s="2"/>
      <c r="D810" s="2"/>
      <c r="E810" s="2"/>
      <c r="F810" s="2"/>
      <c r="G810" s="2"/>
      <c r="H810" s="2"/>
      <c r="I810" s="2"/>
      <c r="J810" s="2"/>
      <c r="K810" s="2"/>
    </row>
    <row r="811" spans="1:11">
      <c r="B811" s="493" t="s">
        <v>944</v>
      </c>
      <c r="C811" s="493"/>
      <c r="D811" s="493"/>
      <c r="E811" s="493"/>
      <c r="F811" s="493"/>
      <c r="G811" s="493"/>
      <c r="H811" s="493"/>
      <c r="I811" s="493"/>
      <c r="J811" s="493"/>
      <c r="K811" s="493"/>
    </row>
    <row r="812" spans="1:11">
      <c r="B812" s="493"/>
      <c r="C812" s="493"/>
      <c r="D812" s="493"/>
      <c r="E812" s="493"/>
      <c r="F812" s="493"/>
      <c r="G812" s="493"/>
      <c r="H812" s="493"/>
      <c r="I812" s="493"/>
      <c r="J812" s="493"/>
      <c r="K812" s="493"/>
    </row>
    <row r="813" spans="1:11">
      <c r="B813" s="493"/>
      <c r="C813" s="493"/>
      <c r="D813" s="493"/>
      <c r="E813" s="493"/>
      <c r="F813" s="493"/>
      <c r="G813" s="493"/>
      <c r="H813" s="493"/>
      <c r="I813" s="493"/>
      <c r="J813" s="493"/>
      <c r="K813" s="493"/>
    </row>
    <row r="814" spans="1:11" ht="7.5" customHeight="1">
      <c r="B814" s="19"/>
      <c r="C814" s="19"/>
      <c r="D814" s="19"/>
      <c r="E814" s="19"/>
      <c r="F814" s="19"/>
      <c r="G814" s="19"/>
      <c r="H814" s="19"/>
      <c r="I814" s="19"/>
      <c r="J814" s="19"/>
      <c r="K814" s="19"/>
    </row>
    <row r="815" spans="1:11">
      <c r="B815" s="4"/>
      <c r="C815" s="43"/>
      <c r="D815" s="1"/>
      <c r="E815" s="43" t="s">
        <v>777</v>
      </c>
      <c r="F815" s="1"/>
      <c r="G815" s="43" t="s">
        <v>778</v>
      </c>
      <c r="H815" s="1"/>
      <c r="I815" s="1"/>
      <c r="J815" s="1"/>
      <c r="K815" s="1"/>
    </row>
    <row r="816" spans="1:11">
      <c r="B816" s="43"/>
      <c r="C816" s="43" t="s">
        <v>775</v>
      </c>
      <c r="D816" s="43" t="s">
        <v>776</v>
      </c>
      <c r="E816" s="43" t="s">
        <v>556</v>
      </c>
      <c r="F816" s="43" t="s">
        <v>777</v>
      </c>
      <c r="G816" s="43" t="s">
        <v>556</v>
      </c>
      <c r="H816" s="43" t="s">
        <v>779</v>
      </c>
      <c r="I816" s="43" t="s">
        <v>780</v>
      </c>
      <c r="J816" s="43" t="s">
        <v>781</v>
      </c>
      <c r="K816" s="43" t="s">
        <v>782</v>
      </c>
    </row>
    <row r="817" spans="2:11" ht="15.75" thickBot="1">
      <c r="B817" s="44"/>
      <c r="C817" s="45" t="s">
        <v>1</v>
      </c>
      <c r="D817" s="45" t="s">
        <v>1</v>
      </c>
      <c r="E817" s="45" t="s">
        <v>526</v>
      </c>
      <c r="F817" s="45" t="s">
        <v>19</v>
      </c>
      <c r="G817" s="45" t="s">
        <v>526</v>
      </c>
      <c r="H817" s="45" t="s">
        <v>19</v>
      </c>
      <c r="I817" s="45" t="s">
        <v>19</v>
      </c>
      <c r="J817" s="45" t="s">
        <v>19</v>
      </c>
      <c r="K817" s="45" t="s">
        <v>19</v>
      </c>
    </row>
    <row r="818" spans="2:11" ht="7.5" customHeight="1">
      <c r="B818" s="1"/>
      <c r="C818" s="52"/>
      <c r="D818" s="2"/>
      <c r="E818" s="2"/>
      <c r="F818" s="2"/>
      <c r="G818" s="2"/>
      <c r="H818" s="2"/>
      <c r="I818" s="2"/>
      <c r="J818" s="2"/>
      <c r="K818" s="2"/>
    </row>
    <row r="819" spans="2:11">
      <c r="B819" s="79" t="s">
        <v>657</v>
      </c>
      <c r="C819" s="2"/>
      <c r="D819" s="2"/>
      <c r="E819" s="2"/>
      <c r="F819" s="2"/>
      <c r="G819" s="2"/>
      <c r="H819" s="2"/>
      <c r="I819" s="2"/>
      <c r="J819" s="2"/>
      <c r="K819" s="2"/>
    </row>
    <row r="820" spans="2:11" ht="20.100000000000001" customHeight="1">
      <c r="B820" s="124" t="s">
        <v>557</v>
      </c>
      <c r="C820" s="49">
        <f t="shared" ref="C820:K820" si="109">C564</f>
        <v>1665847</v>
      </c>
      <c r="D820" s="49">
        <f t="shared" si="109"/>
        <v>1760942</v>
      </c>
      <c r="E820" s="49">
        <f t="shared" si="109"/>
        <v>1856755</v>
      </c>
      <c r="F820" s="49">
        <f t="shared" si="109"/>
        <v>1868388</v>
      </c>
      <c r="G820" s="49">
        <f t="shared" si="109"/>
        <v>1066623</v>
      </c>
      <c r="H820" s="49">
        <f t="shared" si="109"/>
        <v>1114621</v>
      </c>
      <c r="I820" s="49">
        <f t="shared" si="109"/>
        <v>1159206</v>
      </c>
      <c r="J820" s="49">
        <f t="shared" si="109"/>
        <v>1199778</v>
      </c>
      <c r="K820" s="49">
        <f t="shared" si="109"/>
        <v>1235771</v>
      </c>
    </row>
    <row r="821" spans="2:11" ht="20.100000000000001" customHeight="1">
      <c r="B821" s="124" t="s">
        <v>558</v>
      </c>
      <c r="C821" s="2">
        <f t="shared" ref="C821:K821" si="110">C565</f>
        <v>52529</v>
      </c>
      <c r="D821" s="2">
        <f t="shared" si="110"/>
        <v>43822</v>
      </c>
      <c r="E821" s="2">
        <f t="shared" si="110"/>
        <v>45327</v>
      </c>
      <c r="F821" s="2">
        <f t="shared" si="110"/>
        <v>40765</v>
      </c>
      <c r="G821" s="2">
        <f t="shared" si="110"/>
        <v>40176</v>
      </c>
      <c r="H821" s="2">
        <f t="shared" si="110"/>
        <v>41678</v>
      </c>
      <c r="I821" s="2">
        <f t="shared" si="110"/>
        <v>41872</v>
      </c>
      <c r="J821" s="2">
        <f t="shared" si="110"/>
        <v>42070</v>
      </c>
      <c r="K821" s="2">
        <f t="shared" si="110"/>
        <v>42272</v>
      </c>
    </row>
    <row r="822" spans="2:11" ht="20.100000000000001" customHeight="1">
      <c r="B822" s="125" t="s">
        <v>559</v>
      </c>
      <c r="C822" s="2">
        <f t="shared" ref="C822:K822" si="111">C613</f>
        <v>140950</v>
      </c>
      <c r="D822" s="2">
        <f t="shared" si="111"/>
        <v>169000</v>
      </c>
      <c r="E822" s="2">
        <f t="shared" si="111"/>
        <v>50000</v>
      </c>
      <c r="F822" s="2">
        <f t="shared" si="111"/>
        <v>90000</v>
      </c>
      <c r="G822" s="2">
        <f t="shared" si="111"/>
        <v>50000</v>
      </c>
      <c r="H822" s="2">
        <f t="shared" si="111"/>
        <v>50000</v>
      </c>
      <c r="I822" s="2">
        <f t="shared" si="111"/>
        <v>50000</v>
      </c>
      <c r="J822" s="2">
        <f t="shared" si="111"/>
        <v>50000</v>
      </c>
      <c r="K822" s="2">
        <f t="shared" si="111"/>
        <v>50000</v>
      </c>
    </row>
    <row r="823" spans="2:11" ht="20.100000000000001" customHeight="1">
      <c r="B823" s="125" t="s">
        <v>560</v>
      </c>
      <c r="C823" s="2">
        <f t="shared" ref="C823:K823" si="112">C566</f>
        <v>2433</v>
      </c>
      <c r="D823" s="2">
        <f t="shared" si="112"/>
        <v>1682</v>
      </c>
      <c r="E823" s="2">
        <f t="shared" si="112"/>
        <v>1500</v>
      </c>
      <c r="F823" s="2">
        <f t="shared" si="112"/>
        <v>1600</v>
      </c>
      <c r="G823" s="2">
        <f t="shared" si="112"/>
        <v>1600</v>
      </c>
      <c r="H823" s="2">
        <f t="shared" si="112"/>
        <v>1600</v>
      </c>
      <c r="I823" s="2">
        <f t="shared" si="112"/>
        <v>1600</v>
      </c>
      <c r="J823" s="2">
        <f t="shared" si="112"/>
        <v>1600</v>
      </c>
      <c r="K823" s="2">
        <f t="shared" si="112"/>
        <v>1600</v>
      </c>
    </row>
    <row r="824" spans="2:11" ht="20.100000000000001" customHeight="1">
      <c r="B824" s="125" t="s">
        <v>561</v>
      </c>
      <c r="C824" s="2">
        <f t="shared" ref="C824:K824" si="113">C567</f>
        <v>13819</v>
      </c>
      <c r="D824" s="2">
        <f t="shared" si="113"/>
        <v>16065</v>
      </c>
      <c r="E824" s="2">
        <f t="shared" si="113"/>
        <v>12500</v>
      </c>
      <c r="F824" s="2">
        <f t="shared" si="113"/>
        <v>14500</v>
      </c>
      <c r="G824" s="2">
        <f t="shared" si="113"/>
        <v>14500</v>
      </c>
      <c r="H824" s="2">
        <f t="shared" si="113"/>
        <v>14500</v>
      </c>
      <c r="I824" s="2">
        <f t="shared" si="113"/>
        <v>14500</v>
      </c>
      <c r="J824" s="2">
        <f t="shared" si="113"/>
        <v>14500</v>
      </c>
      <c r="K824" s="2">
        <f t="shared" si="113"/>
        <v>14500</v>
      </c>
    </row>
    <row r="825" spans="2:11" ht="20.100000000000001" customHeight="1">
      <c r="B825" s="125" t="s">
        <v>562</v>
      </c>
      <c r="C825" s="2">
        <f t="shared" ref="C825:K825" si="114">C568+C614</f>
        <v>19530</v>
      </c>
      <c r="D825" s="2">
        <f t="shared" si="114"/>
        <v>37822</v>
      </c>
      <c r="E825" s="2">
        <f t="shared" si="114"/>
        <v>15200</v>
      </c>
      <c r="F825" s="2">
        <f t="shared" si="114"/>
        <v>37500</v>
      </c>
      <c r="G825" s="2">
        <f t="shared" si="114"/>
        <v>20750</v>
      </c>
      <c r="H825" s="2">
        <f t="shared" si="114"/>
        <v>20200</v>
      </c>
      <c r="I825" s="2">
        <f t="shared" si="114"/>
        <v>18200</v>
      </c>
      <c r="J825" s="2">
        <f t="shared" si="114"/>
        <v>18200</v>
      </c>
      <c r="K825" s="2">
        <f t="shared" si="114"/>
        <v>18200</v>
      </c>
    </row>
    <row r="826" spans="2:11" ht="20.100000000000001" customHeight="1">
      <c r="B826" s="125" t="s">
        <v>564</v>
      </c>
      <c r="C826" s="2">
        <f t="shared" ref="C826:K826" si="115">C569+C615</f>
        <v>60731</v>
      </c>
      <c r="D826" s="2">
        <f t="shared" si="115"/>
        <v>4639</v>
      </c>
      <c r="E826" s="2">
        <f t="shared" si="115"/>
        <v>3200</v>
      </c>
      <c r="F826" s="2">
        <f t="shared" si="115"/>
        <v>6400</v>
      </c>
      <c r="G826" s="2">
        <f t="shared" si="115"/>
        <v>4200</v>
      </c>
      <c r="H826" s="2">
        <f t="shared" si="115"/>
        <v>4200</v>
      </c>
      <c r="I826" s="2">
        <f t="shared" si="115"/>
        <v>4200</v>
      </c>
      <c r="J826" s="2">
        <f t="shared" si="115"/>
        <v>4200</v>
      </c>
      <c r="K826" s="2">
        <f t="shared" si="115"/>
        <v>4200</v>
      </c>
    </row>
    <row r="827" spans="2:11" ht="20.100000000000001" customHeight="1">
      <c r="B827" s="365" t="s">
        <v>1094</v>
      </c>
      <c r="C827" s="363">
        <f t="shared" ref="C827:K827" si="116">SUM(C820:C826)</f>
        <v>1955839</v>
      </c>
      <c r="D827" s="363">
        <f t="shared" si="116"/>
        <v>2033972</v>
      </c>
      <c r="E827" s="363">
        <f t="shared" si="116"/>
        <v>1984482</v>
      </c>
      <c r="F827" s="363">
        <f t="shared" si="116"/>
        <v>2059153</v>
      </c>
      <c r="G827" s="363">
        <f t="shared" si="116"/>
        <v>1197849</v>
      </c>
      <c r="H827" s="363">
        <f t="shared" si="116"/>
        <v>1246799</v>
      </c>
      <c r="I827" s="363">
        <f t="shared" si="116"/>
        <v>1289578</v>
      </c>
      <c r="J827" s="363">
        <f t="shared" si="116"/>
        <v>1330348</v>
      </c>
      <c r="K827" s="363">
        <f t="shared" si="116"/>
        <v>1366543</v>
      </c>
    </row>
    <row r="828" spans="2:11" ht="6.95" customHeight="1">
      <c r="B828" s="125"/>
      <c r="C828" s="2"/>
      <c r="D828" s="2"/>
      <c r="E828" s="2"/>
      <c r="F828" s="2"/>
      <c r="G828" s="2"/>
      <c r="H828" s="2"/>
      <c r="I828" s="2"/>
      <c r="J828" s="2"/>
      <c r="K828" s="2"/>
    </row>
    <row r="829" spans="2:11" ht="20.100000000000001" customHeight="1">
      <c r="B829" s="125" t="s">
        <v>565</v>
      </c>
      <c r="C829" s="2">
        <f t="shared" ref="C829:K829" si="117">C572</f>
        <v>29489</v>
      </c>
      <c r="D829" s="2">
        <f t="shared" si="117"/>
        <v>29230</v>
      </c>
      <c r="E829" s="2">
        <f t="shared" si="117"/>
        <v>28302</v>
      </c>
      <c r="F829" s="2">
        <f t="shared" si="117"/>
        <v>27032</v>
      </c>
      <c r="G829" s="2">
        <f t="shared" si="117"/>
        <v>40672</v>
      </c>
      <c r="H829" s="2">
        <f t="shared" si="117"/>
        <v>44569</v>
      </c>
      <c r="I829" s="2">
        <f t="shared" si="117"/>
        <v>47141</v>
      </c>
      <c r="J829" s="2">
        <f t="shared" si="117"/>
        <v>49867</v>
      </c>
      <c r="K829" s="2">
        <f t="shared" si="117"/>
        <v>52757</v>
      </c>
    </row>
    <row r="830" spans="2:11" ht="20.100000000000001" customHeight="1" thickBot="1">
      <c r="B830" s="78" t="s">
        <v>1105</v>
      </c>
      <c r="C830" s="305">
        <f t="shared" ref="C830:K830" si="118">C827+C829</f>
        <v>1985328</v>
      </c>
      <c r="D830" s="305">
        <f t="shared" si="118"/>
        <v>2063202</v>
      </c>
      <c r="E830" s="305">
        <f t="shared" si="118"/>
        <v>2012784</v>
      </c>
      <c r="F830" s="305">
        <f t="shared" si="118"/>
        <v>2086185</v>
      </c>
      <c r="G830" s="305">
        <f t="shared" si="118"/>
        <v>1238521</v>
      </c>
      <c r="H830" s="305">
        <f t="shared" si="118"/>
        <v>1291368</v>
      </c>
      <c r="I830" s="305">
        <f t="shared" si="118"/>
        <v>1336719</v>
      </c>
      <c r="J830" s="305">
        <f t="shared" si="118"/>
        <v>1380215</v>
      </c>
      <c r="K830" s="305">
        <f t="shared" si="118"/>
        <v>1419300</v>
      </c>
    </row>
    <row r="831" spans="2:11" ht="7.5" customHeight="1">
      <c r="B831" s="1"/>
      <c r="C831" s="2"/>
      <c r="D831" s="2"/>
      <c r="E831" s="2"/>
      <c r="F831" s="2"/>
      <c r="G831" s="2"/>
      <c r="H831" s="2"/>
      <c r="I831" s="2"/>
      <c r="J831" s="2"/>
      <c r="K831" s="2"/>
    </row>
    <row r="832" spans="2:11">
      <c r="B832" s="79" t="s">
        <v>401</v>
      </c>
      <c r="C832" s="2"/>
      <c r="D832" s="2"/>
      <c r="E832" s="2"/>
      <c r="F832" s="2"/>
      <c r="G832" s="2"/>
      <c r="H832" s="2"/>
      <c r="I832" s="2"/>
      <c r="J832" s="2"/>
      <c r="K832" s="2"/>
    </row>
    <row r="833" spans="2:11" ht="20.100000000000001" customHeight="1">
      <c r="B833" s="125" t="s">
        <v>567</v>
      </c>
      <c r="C833" s="49">
        <f t="shared" ref="C833:K833" si="119">C576</f>
        <v>469219</v>
      </c>
      <c r="D833" s="49">
        <f t="shared" si="119"/>
        <v>443275</v>
      </c>
      <c r="E833" s="49">
        <f t="shared" si="119"/>
        <v>491573</v>
      </c>
      <c r="F833" s="49">
        <f t="shared" si="119"/>
        <v>475000</v>
      </c>
      <c r="G833" s="49">
        <f t="shared" si="119"/>
        <v>600594</v>
      </c>
      <c r="H833" s="49">
        <f t="shared" si="119"/>
        <v>615682</v>
      </c>
      <c r="I833" s="49">
        <f t="shared" si="119"/>
        <v>634102</v>
      </c>
      <c r="J833" s="49">
        <f t="shared" si="119"/>
        <v>652865</v>
      </c>
      <c r="K833" s="49">
        <f t="shared" si="119"/>
        <v>672981</v>
      </c>
    </row>
    <row r="834" spans="2:11" ht="20.100000000000001" customHeight="1">
      <c r="B834" s="125" t="s">
        <v>568</v>
      </c>
      <c r="C834" s="2">
        <f t="shared" ref="C834:K834" si="120">C577</f>
        <v>200002</v>
      </c>
      <c r="D834" s="2">
        <f t="shared" si="120"/>
        <v>181358</v>
      </c>
      <c r="E834" s="2">
        <f t="shared" si="120"/>
        <v>196481</v>
      </c>
      <c r="F834" s="2">
        <f t="shared" si="120"/>
        <v>192155</v>
      </c>
      <c r="G834" s="2">
        <f t="shared" si="120"/>
        <v>271599</v>
      </c>
      <c r="H834" s="2">
        <f t="shared" si="120"/>
        <v>281381</v>
      </c>
      <c r="I834" s="2">
        <f t="shared" si="120"/>
        <v>299576</v>
      </c>
      <c r="J834" s="2">
        <f t="shared" si="120"/>
        <v>319097</v>
      </c>
      <c r="K834" s="2">
        <f t="shared" si="120"/>
        <v>340037</v>
      </c>
    </row>
    <row r="835" spans="2:11" ht="20.100000000000001" customHeight="1">
      <c r="B835" s="125" t="s">
        <v>569</v>
      </c>
      <c r="C835" s="2">
        <f t="shared" ref="C835:K835" si="121">C578+C619</f>
        <v>265043</v>
      </c>
      <c r="D835" s="2">
        <f t="shared" si="121"/>
        <v>273705</v>
      </c>
      <c r="E835" s="2">
        <f t="shared" si="121"/>
        <v>377618</v>
      </c>
      <c r="F835" s="2">
        <f t="shared" si="121"/>
        <v>265063</v>
      </c>
      <c r="G835" s="2">
        <f t="shared" si="121"/>
        <v>387792</v>
      </c>
      <c r="H835" s="2">
        <f t="shared" si="121"/>
        <v>296123</v>
      </c>
      <c r="I835" s="2">
        <f t="shared" si="121"/>
        <v>299348</v>
      </c>
      <c r="J835" s="2">
        <f t="shared" si="121"/>
        <v>302743</v>
      </c>
      <c r="K835" s="2">
        <f t="shared" si="121"/>
        <v>306317</v>
      </c>
    </row>
    <row r="836" spans="2:11" ht="20.100000000000001" customHeight="1">
      <c r="B836" s="125" t="s">
        <v>570</v>
      </c>
      <c r="C836" s="2">
        <f t="shared" ref="C836:K836" si="122">C579+C620</f>
        <v>81805</v>
      </c>
      <c r="D836" s="2">
        <f t="shared" si="122"/>
        <v>68719</v>
      </c>
      <c r="E836" s="2">
        <f t="shared" si="122"/>
        <v>114600</v>
      </c>
      <c r="F836" s="2">
        <f t="shared" si="122"/>
        <v>104058</v>
      </c>
      <c r="G836" s="2">
        <f t="shared" si="122"/>
        <v>118500</v>
      </c>
      <c r="H836" s="2">
        <f t="shared" si="122"/>
        <v>136000</v>
      </c>
      <c r="I836" s="2">
        <f t="shared" si="122"/>
        <v>114000</v>
      </c>
      <c r="J836" s="2">
        <f t="shared" si="122"/>
        <v>112500</v>
      </c>
      <c r="K836" s="2">
        <f t="shared" si="122"/>
        <v>105000</v>
      </c>
    </row>
    <row r="837" spans="2:11" ht="20.100000000000001" customHeight="1">
      <c r="B837" s="125" t="s">
        <v>571</v>
      </c>
      <c r="C837" s="2">
        <f t="shared" ref="C837:K837" si="123">C621</f>
        <v>0</v>
      </c>
      <c r="D837" s="2">
        <f t="shared" si="123"/>
        <v>58183</v>
      </c>
      <c r="E837" s="2">
        <f t="shared" si="123"/>
        <v>500000</v>
      </c>
      <c r="F837" s="2">
        <f t="shared" si="123"/>
        <v>250000</v>
      </c>
      <c r="G837" s="2">
        <f t="shared" si="123"/>
        <v>85000</v>
      </c>
      <c r="H837" s="2">
        <f t="shared" si="123"/>
        <v>115000</v>
      </c>
      <c r="I837" s="2">
        <f t="shared" si="123"/>
        <v>200000</v>
      </c>
      <c r="J837" s="2">
        <f t="shared" si="123"/>
        <v>150000</v>
      </c>
      <c r="K837" s="2">
        <f t="shared" si="123"/>
        <v>100000</v>
      </c>
    </row>
    <row r="838" spans="2:11" ht="20.100000000000001" customHeight="1">
      <c r="B838" s="125" t="s">
        <v>519</v>
      </c>
      <c r="C838" s="2">
        <f t="shared" ref="C838:K838" si="124">C580</f>
        <v>847313</v>
      </c>
      <c r="D838" s="2">
        <f t="shared" si="124"/>
        <v>866750</v>
      </c>
      <c r="E838" s="2">
        <f t="shared" si="124"/>
        <v>864000</v>
      </c>
      <c r="F838" s="2">
        <f t="shared" si="124"/>
        <v>864000</v>
      </c>
      <c r="G838" s="2">
        <f t="shared" si="124"/>
        <v>0</v>
      </c>
      <c r="H838" s="2">
        <f t="shared" si="124"/>
        <v>0</v>
      </c>
      <c r="I838" s="2">
        <f t="shared" si="124"/>
        <v>0</v>
      </c>
      <c r="J838" s="2">
        <f t="shared" si="124"/>
        <v>0</v>
      </c>
      <c r="K838" s="2">
        <f t="shared" si="124"/>
        <v>0</v>
      </c>
    </row>
    <row r="839" spans="2:11" ht="20.100000000000001" customHeight="1" thickBot="1">
      <c r="B839" s="78" t="s">
        <v>573</v>
      </c>
      <c r="C839" s="305">
        <f t="shared" ref="C839:K839" si="125">SUM(C833:C838)</f>
        <v>1863382</v>
      </c>
      <c r="D839" s="305">
        <f t="shared" si="125"/>
        <v>1891990</v>
      </c>
      <c r="E839" s="305">
        <f t="shared" si="125"/>
        <v>2544272</v>
      </c>
      <c r="F839" s="305">
        <f t="shared" si="125"/>
        <v>2150276</v>
      </c>
      <c r="G839" s="305">
        <f t="shared" si="125"/>
        <v>1463485</v>
      </c>
      <c r="H839" s="305">
        <f t="shared" si="125"/>
        <v>1444186</v>
      </c>
      <c r="I839" s="305">
        <f>SUM(I833:I838)</f>
        <v>1547026</v>
      </c>
      <c r="J839" s="305">
        <f t="shared" si="125"/>
        <v>1537205</v>
      </c>
      <c r="K839" s="305">
        <f t="shared" si="125"/>
        <v>1524335</v>
      </c>
    </row>
    <row r="840" spans="2:11" ht="7.5" customHeight="1">
      <c r="B840" s="79"/>
      <c r="C840" s="2"/>
      <c r="D840" s="2"/>
      <c r="E840" s="2"/>
      <c r="F840" s="2"/>
      <c r="G840" s="2"/>
      <c r="H840" s="2"/>
      <c r="I840" s="2"/>
      <c r="J840" s="2"/>
      <c r="K840" s="2"/>
    </row>
    <row r="841" spans="2:11" ht="20.100000000000001" customHeight="1">
      <c r="B841" s="124" t="s">
        <v>574</v>
      </c>
      <c r="C841" s="49">
        <f t="shared" ref="C841:K841" si="126">+C830-C839</f>
        <v>121946</v>
      </c>
      <c r="D841" s="49">
        <f t="shared" si="126"/>
        <v>171212</v>
      </c>
      <c r="E841" s="49">
        <f t="shared" si="126"/>
        <v>-531488</v>
      </c>
      <c r="F841" s="49">
        <f t="shared" si="126"/>
        <v>-64091</v>
      </c>
      <c r="G841" s="49">
        <f t="shared" si="126"/>
        <v>-224964</v>
      </c>
      <c r="H841" s="49">
        <f t="shared" si="126"/>
        <v>-152818</v>
      </c>
      <c r="I841" s="49">
        <f t="shared" si="126"/>
        <v>-210307</v>
      </c>
      <c r="J841" s="49">
        <f t="shared" si="126"/>
        <v>-156990</v>
      </c>
      <c r="K841" s="49">
        <f t="shared" si="126"/>
        <v>-105035</v>
      </c>
    </row>
    <row r="842" spans="2:11" ht="7.5" customHeight="1">
      <c r="B842" s="80"/>
      <c r="C842" s="2"/>
      <c r="D842" s="2"/>
      <c r="E842" s="2"/>
      <c r="F842" s="2"/>
      <c r="G842" s="2"/>
      <c r="H842" s="2"/>
      <c r="I842" s="2"/>
      <c r="J842" s="2"/>
      <c r="K842" s="2"/>
    </row>
    <row r="843" spans="2:11" ht="20.100000000000001" customHeight="1" thickBot="1">
      <c r="B843" s="77" t="s">
        <v>575</v>
      </c>
      <c r="C843" s="303">
        <v>1045518</v>
      </c>
      <c r="D843" s="303">
        <v>1216730</v>
      </c>
      <c r="E843" s="303">
        <v>673893</v>
      </c>
      <c r="F843" s="303">
        <f>D843+F841</f>
        <v>1152639</v>
      </c>
      <c r="G843" s="303">
        <f>F843+G841</f>
        <v>927675</v>
      </c>
      <c r="H843" s="303">
        <f>G843+H841</f>
        <v>774857</v>
      </c>
      <c r="I843" s="303">
        <f>H843+I841</f>
        <v>564550</v>
      </c>
      <c r="J843" s="303">
        <f>I843+J841</f>
        <v>407560</v>
      </c>
      <c r="K843" s="303">
        <f>J843+K841</f>
        <v>302525</v>
      </c>
    </row>
    <row r="844" spans="2:11" ht="15.75" thickTop="1">
      <c r="B844" s="4"/>
      <c r="C844" s="81">
        <f t="shared" ref="C844:K844" si="127">+C843/C839</f>
        <v>0.56108623996582563</v>
      </c>
      <c r="D844" s="81">
        <f t="shared" si="127"/>
        <v>0.64309536519749044</v>
      </c>
      <c r="E844" s="81">
        <f t="shared" si="127"/>
        <v>0.26486672808567635</v>
      </c>
      <c r="F844" s="81">
        <f t="shared" si="127"/>
        <v>0.53604234991229038</v>
      </c>
      <c r="G844" s="81">
        <f t="shared" si="127"/>
        <v>0.63388077089959927</v>
      </c>
      <c r="H844" s="81">
        <f t="shared" si="127"/>
        <v>0.53653546011386344</v>
      </c>
      <c r="I844" s="81">
        <f t="shared" si="127"/>
        <v>0.364925993486858</v>
      </c>
      <c r="J844" s="81">
        <f t="shared" si="127"/>
        <v>0.26513054537293335</v>
      </c>
      <c r="K844" s="81">
        <f t="shared" si="127"/>
        <v>0.19846359232058569</v>
      </c>
    </row>
    <row r="845" spans="2:11">
      <c r="B845" s="4"/>
      <c r="C845" s="81"/>
      <c r="D845" s="81"/>
      <c r="E845" s="81"/>
      <c r="F845" s="81"/>
      <c r="G845" s="81"/>
      <c r="H845" s="81"/>
      <c r="I845" s="81"/>
      <c r="J845" s="81"/>
      <c r="K845" s="81"/>
    </row>
    <row r="846" spans="2:11" ht="7.5" customHeight="1">
      <c r="B846" s="4"/>
      <c r="C846" s="84"/>
      <c r="D846" s="84"/>
      <c r="E846" s="84"/>
      <c r="F846" s="84"/>
      <c r="G846" s="84"/>
      <c r="H846" s="84"/>
      <c r="I846" s="84"/>
      <c r="J846" s="84"/>
      <c r="K846" s="84"/>
    </row>
    <row r="847" spans="2:11">
      <c r="B847" s="4"/>
      <c r="C847" s="2"/>
      <c r="D847" s="2"/>
      <c r="E847" s="2"/>
      <c r="F847" s="2"/>
      <c r="G847" s="2"/>
      <c r="H847" s="2"/>
      <c r="I847" s="2"/>
      <c r="J847" s="2"/>
      <c r="K847" s="2"/>
    </row>
    <row r="848" spans="2:11">
      <c r="B848" s="1"/>
      <c r="C848" s="2"/>
      <c r="D848" s="2"/>
      <c r="E848" s="2"/>
      <c r="F848" s="2"/>
      <c r="G848" s="2"/>
      <c r="H848" s="2"/>
      <c r="I848" s="2"/>
      <c r="J848" s="2"/>
      <c r="K848" s="2"/>
    </row>
    <row r="849" spans="2:11">
      <c r="B849" s="1"/>
      <c r="C849" s="2"/>
      <c r="D849" s="2"/>
      <c r="E849" s="2"/>
      <c r="F849" s="2"/>
      <c r="G849" s="2"/>
      <c r="H849" s="2"/>
      <c r="I849" s="2"/>
      <c r="J849" s="2"/>
      <c r="K849" s="2"/>
    </row>
    <row r="850" spans="2:11">
      <c r="B850" s="1"/>
      <c r="C850" s="2"/>
      <c r="D850" s="2"/>
      <c r="E850" s="2"/>
      <c r="F850" s="2"/>
      <c r="G850" s="2"/>
      <c r="H850" s="2"/>
      <c r="I850" s="2"/>
      <c r="J850" s="2"/>
      <c r="K850" s="2"/>
    </row>
    <row r="851" spans="2:11">
      <c r="B851" s="1"/>
      <c r="C851" s="2"/>
      <c r="D851" s="2"/>
      <c r="E851" s="2"/>
      <c r="F851" s="2"/>
      <c r="G851" s="2"/>
      <c r="H851" s="2"/>
      <c r="I851" s="2"/>
      <c r="J851" s="2"/>
      <c r="K851" s="2"/>
    </row>
    <row r="852" spans="2:11">
      <c r="B852" s="1"/>
      <c r="C852" s="2"/>
      <c r="D852" s="2"/>
      <c r="E852" s="2"/>
      <c r="F852" s="2"/>
      <c r="G852" s="2"/>
      <c r="H852" s="2"/>
      <c r="I852" s="2"/>
      <c r="J852" s="2"/>
      <c r="K852" s="2"/>
    </row>
    <row r="853" spans="2:11">
      <c r="B853" s="1"/>
      <c r="C853" s="2"/>
      <c r="D853" s="2"/>
      <c r="E853" s="2"/>
      <c r="F853" s="2"/>
      <c r="G853" s="2"/>
      <c r="H853" s="2"/>
      <c r="I853" s="2"/>
      <c r="J853" s="2"/>
      <c r="K853" s="2"/>
    </row>
    <row r="854" spans="2:11">
      <c r="B854" s="1"/>
      <c r="C854" s="2"/>
      <c r="D854" s="2"/>
      <c r="E854" s="2"/>
      <c r="F854" s="2"/>
      <c r="G854" s="2"/>
      <c r="H854" s="2"/>
      <c r="I854" s="2"/>
      <c r="J854" s="2"/>
      <c r="K854" s="2"/>
    </row>
    <row r="855" spans="2:11">
      <c r="B855" s="1"/>
      <c r="C855" s="2"/>
      <c r="D855" s="2"/>
      <c r="E855" s="2"/>
      <c r="F855" s="2"/>
      <c r="G855" s="2"/>
      <c r="H855" s="2"/>
      <c r="I855" s="2"/>
      <c r="J855" s="2"/>
      <c r="K855" s="2"/>
    </row>
    <row r="856" spans="2:11">
      <c r="B856" s="1"/>
      <c r="C856" s="2"/>
      <c r="D856" s="2"/>
      <c r="E856" s="2"/>
      <c r="F856" s="2"/>
      <c r="G856" s="2"/>
      <c r="H856" s="2"/>
      <c r="I856" s="2"/>
      <c r="J856" s="2"/>
      <c r="K856" s="2"/>
    </row>
    <row r="857" spans="2:11">
      <c r="B857" s="1"/>
      <c r="C857" s="2"/>
      <c r="D857" s="2"/>
      <c r="E857" s="2"/>
      <c r="F857" s="2"/>
      <c r="G857" s="2"/>
      <c r="H857" s="2"/>
      <c r="I857" s="2"/>
      <c r="J857" s="2"/>
      <c r="K857" s="2"/>
    </row>
    <row r="858" spans="2:11">
      <c r="B858" s="1"/>
      <c r="C858" s="2"/>
      <c r="D858" s="2"/>
      <c r="E858" s="2"/>
      <c r="F858" s="2"/>
      <c r="G858" s="2"/>
      <c r="H858" s="2"/>
      <c r="I858" s="2"/>
      <c r="J858" s="2"/>
      <c r="K858" s="2"/>
    </row>
    <row r="859" spans="2:11">
      <c r="B859" s="1"/>
      <c r="C859" s="2"/>
      <c r="D859" s="2"/>
      <c r="E859" s="2"/>
      <c r="F859" s="2"/>
      <c r="G859" s="2"/>
      <c r="H859" s="2"/>
      <c r="I859" s="2"/>
      <c r="J859" s="2"/>
      <c r="K859" s="2"/>
    </row>
    <row r="860" spans="2:11">
      <c r="B860" s="1"/>
      <c r="C860" s="2"/>
      <c r="D860" s="2"/>
      <c r="E860" s="2"/>
      <c r="F860" s="2"/>
      <c r="G860" s="2"/>
      <c r="H860" s="2"/>
      <c r="I860" s="2"/>
      <c r="J860" s="2"/>
      <c r="K860" s="2"/>
    </row>
    <row r="861" spans="2:11">
      <c r="B861" s="1"/>
      <c r="C861" s="2"/>
      <c r="D861" s="2"/>
      <c r="E861" s="2"/>
      <c r="F861" s="2"/>
      <c r="G861" s="2"/>
      <c r="H861" s="2"/>
      <c r="I861" s="2"/>
      <c r="J861" s="2"/>
      <c r="K861" s="2"/>
    </row>
    <row r="862" spans="2:11">
      <c r="B862" s="1"/>
      <c r="C862" s="2"/>
      <c r="D862" s="2"/>
      <c r="E862" s="2"/>
      <c r="F862" s="2"/>
      <c r="G862" s="2"/>
      <c r="H862" s="2"/>
      <c r="I862" s="2"/>
      <c r="J862" s="2"/>
      <c r="K862" s="2"/>
    </row>
    <row r="863" spans="2:11">
      <c r="B863" s="1"/>
      <c r="C863" s="2"/>
      <c r="D863" s="2"/>
      <c r="E863" s="2"/>
      <c r="F863" s="2"/>
      <c r="G863" s="2"/>
      <c r="H863" s="2"/>
      <c r="I863" s="2"/>
      <c r="J863" s="2"/>
      <c r="K863" s="2"/>
    </row>
    <row r="864" spans="2:11">
      <c r="B864" s="1"/>
      <c r="C864" s="2"/>
      <c r="D864" s="2"/>
      <c r="E864" s="2"/>
      <c r="F864" s="2"/>
      <c r="G864" s="2"/>
      <c r="H864" s="2"/>
      <c r="I864" s="2"/>
      <c r="J864" s="2"/>
      <c r="K864" s="2"/>
    </row>
    <row r="865" spans="2:11">
      <c r="B865" s="1"/>
      <c r="C865" s="2"/>
      <c r="D865" s="2"/>
      <c r="E865" s="2"/>
      <c r="F865" s="2"/>
      <c r="G865" s="2"/>
      <c r="H865" s="2"/>
      <c r="I865" s="2"/>
      <c r="J865" s="2"/>
      <c r="K865" s="2"/>
    </row>
    <row r="866" spans="2:11">
      <c r="B866" s="1"/>
      <c r="C866" s="2"/>
      <c r="D866" s="2"/>
      <c r="E866" s="2"/>
      <c r="F866" s="2"/>
      <c r="G866" s="2"/>
      <c r="H866" s="2"/>
      <c r="I866" s="2"/>
      <c r="J866" s="2"/>
      <c r="K866" s="2"/>
    </row>
    <row r="867" spans="2:11">
      <c r="B867" s="1"/>
      <c r="C867" s="2"/>
      <c r="D867" s="2"/>
      <c r="E867" s="2"/>
      <c r="F867" s="2"/>
      <c r="G867" s="2"/>
      <c r="H867" s="2"/>
      <c r="I867" s="2"/>
      <c r="J867" s="2"/>
      <c r="K867" s="2"/>
    </row>
    <row r="868" spans="2:11">
      <c r="B868" s="1"/>
      <c r="C868" s="2"/>
      <c r="D868" s="2"/>
      <c r="E868" s="2"/>
      <c r="F868" s="2"/>
      <c r="G868" s="2"/>
      <c r="H868" s="2"/>
      <c r="I868" s="2"/>
      <c r="J868" s="2"/>
      <c r="K868" s="2"/>
    </row>
    <row r="869" spans="2:11">
      <c r="B869" s="1"/>
      <c r="C869" s="2"/>
      <c r="D869" s="2"/>
      <c r="E869" s="2"/>
      <c r="F869" s="2"/>
      <c r="G869" s="2"/>
      <c r="H869" s="2"/>
      <c r="I869" s="2"/>
      <c r="J869" s="2"/>
      <c r="K869" s="2"/>
    </row>
  </sheetData>
  <mergeCells count="38">
    <mergeCell ref="B682:K682"/>
    <mergeCell ref="B474:K476"/>
    <mergeCell ref="B510:K510"/>
    <mergeCell ref="B684:K684"/>
    <mergeCell ref="B554:K554"/>
    <mergeCell ref="B556:K558"/>
    <mergeCell ref="B603:K603"/>
    <mergeCell ref="B605:K606"/>
    <mergeCell ref="B512:K515"/>
    <mergeCell ref="B643:K643"/>
    <mergeCell ref="B645:K646"/>
    <mergeCell ref="B472:K472"/>
    <mergeCell ref="B372:K373"/>
    <mergeCell ref="B421:K421"/>
    <mergeCell ref="B423:K424"/>
    <mergeCell ref="B156:K156"/>
    <mergeCell ref="B252:K252"/>
    <mergeCell ref="B254:K258"/>
    <mergeCell ref="B119:K119"/>
    <mergeCell ref="B121:K122"/>
    <mergeCell ref="B370:K370"/>
    <mergeCell ref="B158:K159"/>
    <mergeCell ref="B333:K333"/>
    <mergeCell ref="B335:K336"/>
    <mergeCell ref="B205:K205"/>
    <mergeCell ref="B207:K208"/>
    <mergeCell ref="B87:K88"/>
    <mergeCell ref="B1:K1"/>
    <mergeCell ref="B3:K4"/>
    <mergeCell ref="B50:K50"/>
    <mergeCell ref="B52:K53"/>
    <mergeCell ref="B85:K85"/>
    <mergeCell ref="B720:K720"/>
    <mergeCell ref="B722:K722"/>
    <mergeCell ref="B756:K756"/>
    <mergeCell ref="B809:K809"/>
    <mergeCell ref="B811:K813"/>
    <mergeCell ref="B758:K759"/>
  </mergeCells>
  <phoneticPr fontId="57" type="noConversion"/>
  <printOptions horizontalCentered="1"/>
  <pageMargins left="0" right="0" top="0.5" bottom="0" header="0" footer="0"/>
  <pageSetup scale="75" orientation="landscape" r:id="rId1"/>
  <rowBreaks count="18" manualBreakCount="18">
    <brk id="48" max="16383" man="1"/>
    <brk id="83" max="16383" man="1"/>
    <brk id="117" max="16383" man="1"/>
    <brk id="154" min="1" max="14" man="1"/>
    <brk id="204" min="1" max="14" man="1"/>
    <brk id="251" min="1" max="14" man="1"/>
    <brk id="331" max="16383" man="1"/>
    <brk id="369" min="1" max="14" man="1"/>
    <brk id="420" min="1" max="14" man="1"/>
    <brk id="470" min="1" max="14" man="1"/>
    <brk id="508" max="16383" man="1"/>
    <brk id="552" max="16383" man="1"/>
    <brk id="601" min="1" max="14" man="1"/>
    <brk id="641" max="16383" man="1"/>
    <brk id="680" max="16383" man="1"/>
    <brk id="718" min="1" max="14" man="1"/>
    <brk id="755" min="1" max="14" man="1"/>
    <brk id="808" min="1" max="14" man="1"/>
  </rowBreaks>
  <colBreaks count="1" manualBreakCount="1">
    <brk id="1" max="100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outlinePr summaryBelow="0" summaryRight="0"/>
    <pageSetUpPr autoPageBreaks="0"/>
  </sheetPr>
  <dimension ref="A1:DS3786"/>
  <sheetViews>
    <sheetView tabSelected="1" showOutlineSymbols="0" zoomScale="80" zoomScaleNormal="80" zoomScaleSheetLayoutView="70" workbookViewId="0">
      <pane ySplit="3" topLeftCell="A4" activePane="bottomLeft" state="frozen"/>
      <selection activeCell="G911" sqref="G911"/>
      <selection pane="bottomLeft" activeCell="P1219" sqref="P1219"/>
    </sheetView>
  </sheetViews>
  <sheetFormatPr defaultColWidth="6.85546875" defaultRowHeight="12.75" customHeight="1"/>
  <cols>
    <col min="1" max="1" width="2.7109375" style="387" customWidth="1"/>
    <col min="2" max="2" width="20" style="86" customWidth="1"/>
    <col min="3" max="4" width="1.28515625" style="86" customWidth="1"/>
    <col min="5" max="5" width="6" style="86" customWidth="1"/>
    <col min="6" max="6" width="1.42578125" style="86" customWidth="1"/>
    <col min="7" max="7" width="7.42578125" style="86" customWidth="1"/>
    <col min="8" max="8" width="2.5703125" style="86" customWidth="1"/>
    <col min="9" max="9" width="1.140625" style="86" customWidth="1"/>
    <col min="10" max="10" width="3" style="86" customWidth="1"/>
    <col min="11" max="11" width="4" style="86" customWidth="1"/>
    <col min="12" max="12" width="24.7109375" style="86" customWidth="1"/>
    <col min="13" max="13" width="18.7109375" style="86" customWidth="1"/>
    <col min="14" max="14" width="18.7109375" style="175" customWidth="1"/>
    <col min="15" max="21" width="18.7109375" style="86" customWidth="1"/>
    <col min="22" max="16384" width="6.85546875" style="86"/>
  </cols>
  <sheetData>
    <row r="1" spans="2:21" ht="24" customHeight="1">
      <c r="M1" s="176"/>
      <c r="N1" s="86"/>
      <c r="O1" s="269"/>
      <c r="P1" s="269"/>
      <c r="Q1" s="89"/>
      <c r="R1" s="89"/>
      <c r="S1" s="89"/>
      <c r="T1" s="89"/>
      <c r="U1" s="89"/>
    </row>
    <row r="2" spans="2:21" ht="24" customHeight="1">
      <c r="B2" s="88"/>
      <c r="C2" s="88"/>
      <c r="D2" s="88"/>
      <c r="E2" s="88"/>
      <c r="F2" s="88"/>
      <c r="G2" s="88"/>
      <c r="H2" s="88"/>
      <c r="I2" s="88"/>
      <c r="J2" s="88"/>
      <c r="K2" s="88"/>
      <c r="L2" s="88"/>
      <c r="M2" s="89" t="s">
        <v>775</v>
      </c>
      <c r="N2" s="89" t="s">
        <v>776</v>
      </c>
      <c r="O2" s="269" t="s">
        <v>777</v>
      </c>
      <c r="P2" s="269" t="s">
        <v>777</v>
      </c>
      <c r="Q2" s="89" t="s">
        <v>778</v>
      </c>
      <c r="R2" s="89" t="s">
        <v>779</v>
      </c>
      <c r="S2" s="89" t="s">
        <v>780</v>
      </c>
      <c r="T2" s="89" t="s">
        <v>781</v>
      </c>
      <c r="U2" s="89" t="s">
        <v>782</v>
      </c>
    </row>
    <row r="3" spans="2:21" ht="24" customHeight="1">
      <c r="B3" s="411" t="s">
        <v>720</v>
      </c>
      <c r="C3" s="88"/>
      <c r="D3" s="88"/>
      <c r="E3" s="504" t="s">
        <v>0</v>
      </c>
      <c r="F3" s="504"/>
      <c r="G3" s="504"/>
      <c r="H3" s="88"/>
      <c r="I3" s="88"/>
      <c r="J3" s="88"/>
      <c r="K3" s="88"/>
      <c r="L3" s="88"/>
      <c r="M3" s="177" t="s">
        <v>1</v>
      </c>
      <c r="N3" s="177" t="s">
        <v>1</v>
      </c>
      <c r="O3" s="428" t="s">
        <v>556</v>
      </c>
      <c r="P3" s="270" t="s">
        <v>19</v>
      </c>
      <c r="Q3" s="177" t="s">
        <v>556</v>
      </c>
      <c r="R3" s="177" t="s">
        <v>19</v>
      </c>
      <c r="S3" s="177" t="s">
        <v>19</v>
      </c>
      <c r="T3" s="177" t="s">
        <v>19</v>
      </c>
      <c r="U3" s="177" t="s">
        <v>19</v>
      </c>
    </row>
    <row r="4" spans="2:21" ht="15" customHeight="1">
      <c r="B4" s="87"/>
      <c r="E4" s="87"/>
      <c r="F4" s="87"/>
      <c r="G4" s="87"/>
      <c r="M4" s="178"/>
      <c r="N4" s="178"/>
      <c r="O4" s="179"/>
      <c r="P4" s="179"/>
      <c r="Q4" s="178"/>
      <c r="R4" s="178"/>
      <c r="S4" s="178"/>
      <c r="T4" s="178"/>
      <c r="U4" s="178"/>
    </row>
    <row r="5" spans="2:21" ht="24" customHeight="1">
      <c r="B5" s="505" t="s">
        <v>409</v>
      </c>
      <c r="C5" s="505"/>
      <c r="D5" s="505"/>
      <c r="E5" s="505"/>
      <c r="F5" s="505"/>
      <c r="G5" s="505"/>
      <c r="H5" s="505"/>
      <c r="I5" s="505"/>
      <c r="J5" s="505"/>
      <c r="K5" s="505"/>
      <c r="L5" s="505"/>
      <c r="N5" s="86"/>
      <c r="O5" s="434"/>
      <c r="P5" s="434"/>
      <c r="Q5" s="180"/>
      <c r="R5" s="181"/>
      <c r="S5" s="181"/>
      <c r="T5" s="181"/>
      <c r="U5" s="181"/>
    </row>
    <row r="6" spans="2:21" ht="15" customHeight="1">
      <c r="B6" s="410"/>
      <c r="C6" s="410"/>
      <c r="D6" s="410"/>
      <c r="E6" s="410"/>
      <c r="F6" s="410"/>
      <c r="G6" s="410"/>
      <c r="H6" s="410"/>
      <c r="I6" s="410"/>
      <c r="J6" s="410"/>
      <c r="K6" s="410"/>
      <c r="L6" s="410"/>
      <c r="M6" s="264"/>
      <c r="N6" s="264"/>
      <c r="O6" s="266"/>
      <c r="P6" s="266"/>
      <c r="Q6" s="264"/>
      <c r="R6" s="417"/>
      <c r="S6" s="417"/>
      <c r="T6" s="417"/>
      <c r="U6" s="417"/>
    </row>
    <row r="7" spans="2:21" ht="24" customHeight="1">
      <c r="B7" s="88" t="s">
        <v>20</v>
      </c>
      <c r="C7" s="88"/>
      <c r="D7" s="88"/>
      <c r="E7" s="88" t="s">
        <v>172</v>
      </c>
      <c r="F7" s="88"/>
      <c r="G7" s="88"/>
      <c r="H7" s="88"/>
      <c r="I7" s="88"/>
      <c r="J7" s="88"/>
      <c r="K7" s="88"/>
      <c r="L7" s="88"/>
      <c r="M7" s="276">
        <v>2220747</v>
      </c>
      <c r="N7" s="276">
        <v>2340251</v>
      </c>
      <c r="O7" s="277">
        <v>2518207</v>
      </c>
      <c r="P7" s="277">
        <v>2526022</v>
      </c>
      <c r="Q7" s="276">
        <v>2585457</v>
      </c>
      <c r="R7" s="276">
        <v>2635457</v>
      </c>
      <c r="S7" s="276">
        <v>2685457</v>
      </c>
      <c r="T7" s="276">
        <v>2735457</v>
      </c>
      <c r="U7" s="276">
        <v>2785457</v>
      </c>
    </row>
    <row r="8" spans="2:21" ht="24" customHeight="1">
      <c r="B8" s="88" t="s">
        <v>174</v>
      </c>
      <c r="C8" s="88"/>
      <c r="D8" s="88"/>
      <c r="E8" s="88" t="s">
        <v>173</v>
      </c>
      <c r="F8" s="88"/>
      <c r="G8" s="88"/>
      <c r="H8" s="88"/>
      <c r="I8" s="88"/>
      <c r="J8" s="88"/>
      <c r="K8" s="88"/>
      <c r="L8" s="88"/>
      <c r="M8" s="200">
        <v>1331704</v>
      </c>
      <c r="N8" s="227">
        <v>1368276</v>
      </c>
      <c r="O8" s="143">
        <v>1382106</v>
      </c>
      <c r="P8" s="143">
        <v>1386285</v>
      </c>
      <c r="Q8" s="276">
        <v>1465973</v>
      </c>
      <c r="R8" s="200">
        <v>1475000</v>
      </c>
      <c r="S8" s="200">
        <v>1525000</v>
      </c>
      <c r="T8" s="200">
        <v>1575000</v>
      </c>
      <c r="U8" s="200">
        <v>1625000</v>
      </c>
    </row>
    <row r="9" spans="2:21" ht="24" customHeight="1">
      <c r="B9" s="1" t="s">
        <v>22</v>
      </c>
      <c r="C9" s="88"/>
      <c r="D9" s="88"/>
      <c r="E9" s="88" t="s">
        <v>21</v>
      </c>
      <c r="F9" s="88"/>
      <c r="G9" s="88"/>
      <c r="H9" s="88"/>
      <c r="I9" s="88"/>
      <c r="J9" s="88"/>
      <c r="K9" s="88"/>
      <c r="L9" s="88"/>
      <c r="M9" s="200">
        <v>4618030</v>
      </c>
      <c r="N9" s="200">
        <v>4873592</v>
      </c>
      <c r="O9" s="143">
        <v>4916400</v>
      </c>
      <c r="P9" s="143">
        <v>5348983</v>
      </c>
      <c r="Q9" s="200">
        <v>5658201</v>
      </c>
      <c r="R9" s="200">
        <v>5771365</v>
      </c>
      <c r="S9" s="200">
        <v>5886792</v>
      </c>
      <c r="T9" s="200">
        <v>6004528</v>
      </c>
      <c r="U9" s="200">
        <v>6124619</v>
      </c>
    </row>
    <row r="10" spans="2:21" ht="24" customHeight="1">
      <c r="B10" s="1" t="s">
        <v>223</v>
      </c>
      <c r="C10" s="88"/>
      <c r="D10" s="88"/>
      <c r="E10" s="88" t="s">
        <v>461</v>
      </c>
      <c r="F10" s="88"/>
      <c r="G10" s="88"/>
      <c r="H10" s="88"/>
      <c r="I10" s="88"/>
      <c r="J10" s="88"/>
      <c r="K10" s="88"/>
      <c r="L10" s="88"/>
      <c r="M10" s="200">
        <v>3756857</v>
      </c>
      <c r="N10" s="200">
        <v>3803807</v>
      </c>
      <c r="O10" s="143">
        <v>3844380</v>
      </c>
      <c r="P10" s="143">
        <v>4115223</v>
      </c>
      <c r="Q10" s="200">
        <v>4336344</v>
      </c>
      <c r="R10" s="200">
        <v>4423071</v>
      </c>
      <c r="S10" s="200">
        <v>4511532</v>
      </c>
      <c r="T10" s="200">
        <v>4601763</v>
      </c>
      <c r="U10" s="200">
        <v>4693798</v>
      </c>
    </row>
    <row r="11" spans="2:21" ht="24" customHeight="1">
      <c r="B11" s="1" t="s">
        <v>23</v>
      </c>
      <c r="C11" s="88"/>
      <c r="D11" s="88"/>
      <c r="E11" s="1" t="s">
        <v>2</v>
      </c>
      <c r="F11" s="92"/>
      <c r="G11" s="92"/>
      <c r="H11" s="92"/>
      <c r="I11" s="92"/>
      <c r="J11" s="92"/>
      <c r="K11" s="92"/>
      <c r="L11" s="92"/>
      <c r="M11" s="200">
        <v>725062</v>
      </c>
      <c r="N11" s="200">
        <v>703857</v>
      </c>
      <c r="O11" s="143">
        <v>735000</v>
      </c>
      <c r="P11" s="143">
        <v>750000</v>
      </c>
      <c r="Q11" s="200">
        <v>750000</v>
      </c>
      <c r="R11" s="200">
        <v>750000</v>
      </c>
      <c r="S11" s="200">
        <v>755000</v>
      </c>
      <c r="T11" s="200">
        <v>755000</v>
      </c>
      <c r="U11" s="200">
        <v>760000</v>
      </c>
    </row>
    <row r="12" spans="2:21" ht="24" customHeight="1">
      <c r="B12" s="1" t="s">
        <v>24</v>
      </c>
      <c r="C12" s="88"/>
      <c r="D12" s="88"/>
      <c r="E12" s="1" t="s">
        <v>36</v>
      </c>
      <c r="F12" s="88"/>
      <c r="G12" s="88"/>
      <c r="H12" s="88"/>
      <c r="I12" s="88"/>
      <c r="J12" s="88"/>
      <c r="K12" s="88"/>
      <c r="L12" s="88"/>
      <c r="M12" s="200">
        <v>570894</v>
      </c>
      <c r="N12" s="200">
        <v>435984</v>
      </c>
      <c r="O12" s="143">
        <v>520000</v>
      </c>
      <c r="P12" s="143">
        <v>430000</v>
      </c>
      <c r="Q12" s="200">
        <v>500000</v>
      </c>
      <c r="R12" s="200">
        <v>500000</v>
      </c>
      <c r="S12" s="200">
        <v>500000</v>
      </c>
      <c r="T12" s="200">
        <v>500000</v>
      </c>
      <c r="U12" s="200">
        <v>500000</v>
      </c>
    </row>
    <row r="13" spans="2:21" ht="24" customHeight="1">
      <c r="B13" s="1" t="s">
        <v>31</v>
      </c>
      <c r="C13" s="88"/>
      <c r="D13" s="88"/>
      <c r="E13" s="1" t="s">
        <v>691</v>
      </c>
      <c r="F13" s="88"/>
      <c r="G13" s="88"/>
      <c r="H13" s="88"/>
      <c r="I13" s="88"/>
      <c r="J13" s="88"/>
      <c r="K13" s="88"/>
      <c r="L13" s="88"/>
      <c r="M13" s="200">
        <v>192810</v>
      </c>
      <c r="N13" s="200">
        <v>183460</v>
      </c>
      <c r="O13" s="143">
        <v>169200</v>
      </c>
      <c r="P13" s="143">
        <v>176000</v>
      </c>
      <c r="Q13" s="200">
        <v>167200</v>
      </c>
      <c r="R13" s="200">
        <v>158840</v>
      </c>
      <c r="S13" s="200">
        <v>150898</v>
      </c>
      <c r="T13" s="200">
        <v>143353</v>
      </c>
      <c r="U13" s="200">
        <v>136185</v>
      </c>
    </row>
    <row r="14" spans="2:21" ht="24" customHeight="1">
      <c r="B14" s="1" t="s">
        <v>493</v>
      </c>
      <c r="C14" s="88"/>
      <c r="D14" s="88"/>
      <c r="E14" s="1" t="s">
        <v>35</v>
      </c>
      <c r="F14" s="88"/>
      <c r="G14" s="88"/>
      <c r="H14" s="88"/>
      <c r="I14" s="88"/>
      <c r="J14" s="88"/>
      <c r="K14" s="88"/>
      <c r="L14" s="88"/>
      <c r="M14" s="200">
        <v>8340</v>
      </c>
      <c r="N14" s="200">
        <v>8340</v>
      </c>
      <c r="O14" s="143">
        <v>8340</v>
      </c>
      <c r="P14" s="143">
        <v>8340</v>
      </c>
      <c r="Q14" s="200">
        <v>8340</v>
      </c>
      <c r="R14" s="200">
        <v>8340</v>
      </c>
      <c r="S14" s="200">
        <v>8340</v>
      </c>
      <c r="T14" s="200">
        <v>8340</v>
      </c>
      <c r="U14" s="200">
        <v>8340</v>
      </c>
    </row>
    <row r="15" spans="2:21" ht="24" customHeight="1">
      <c r="B15" s="1" t="s">
        <v>30</v>
      </c>
      <c r="C15" s="88"/>
      <c r="D15" s="88"/>
      <c r="E15" s="1" t="s">
        <v>4</v>
      </c>
      <c r="F15" s="88"/>
      <c r="G15" s="88"/>
      <c r="H15" s="88"/>
      <c r="I15" s="88"/>
      <c r="J15" s="88"/>
      <c r="K15" s="88"/>
      <c r="L15" s="88"/>
      <c r="M15" s="200">
        <v>286541</v>
      </c>
      <c r="N15" s="200">
        <v>248858</v>
      </c>
      <c r="O15" s="143">
        <v>260000</v>
      </c>
      <c r="P15" s="143">
        <v>215000</v>
      </c>
      <c r="Q15" s="200">
        <v>215000</v>
      </c>
      <c r="R15" s="200">
        <v>215000</v>
      </c>
      <c r="S15" s="200">
        <v>215000</v>
      </c>
      <c r="T15" s="200">
        <v>215000</v>
      </c>
      <c r="U15" s="200">
        <v>215000</v>
      </c>
    </row>
    <row r="16" spans="2:21" ht="24" customHeight="1">
      <c r="B16" s="1" t="s">
        <v>29</v>
      </c>
      <c r="C16" s="88"/>
      <c r="D16" s="88"/>
      <c r="E16" s="1" t="s">
        <v>3</v>
      </c>
      <c r="F16" s="88"/>
      <c r="G16" s="88"/>
      <c r="H16" s="88"/>
      <c r="I16" s="88"/>
      <c r="J16" s="88"/>
      <c r="K16" s="88"/>
      <c r="L16" s="88"/>
      <c r="M16" s="200">
        <v>152516</v>
      </c>
      <c r="N16" s="200">
        <v>155875</v>
      </c>
      <c r="O16" s="143">
        <v>170000</v>
      </c>
      <c r="P16" s="143">
        <v>175000</v>
      </c>
      <c r="Q16" s="200">
        <v>175000</v>
      </c>
      <c r="R16" s="200">
        <v>175000</v>
      </c>
      <c r="S16" s="200">
        <v>175000</v>
      </c>
      <c r="T16" s="200">
        <v>175000</v>
      </c>
      <c r="U16" s="200">
        <v>175000</v>
      </c>
    </row>
    <row r="17" spans="2:21" ht="24" customHeight="1">
      <c r="B17" s="1" t="s">
        <v>894</v>
      </c>
      <c r="C17" s="88"/>
      <c r="D17" s="88"/>
      <c r="E17" s="4" t="s">
        <v>804</v>
      </c>
      <c r="F17" s="88"/>
      <c r="G17" s="88"/>
      <c r="H17" s="88"/>
      <c r="I17" s="88"/>
      <c r="J17" s="88"/>
      <c r="K17" s="88"/>
      <c r="L17" s="88"/>
      <c r="M17" s="200">
        <v>302526</v>
      </c>
      <c r="N17" s="200">
        <v>308184</v>
      </c>
      <c r="O17" s="143">
        <v>322875</v>
      </c>
      <c r="P17" s="143">
        <v>315000</v>
      </c>
      <c r="Q17" s="200">
        <v>321300</v>
      </c>
      <c r="R17" s="200">
        <v>327726</v>
      </c>
      <c r="S17" s="200">
        <v>334281</v>
      </c>
      <c r="T17" s="200">
        <v>340967</v>
      </c>
      <c r="U17" s="200">
        <v>347786</v>
      </c>
    </row>
    <row r="18" spans="2:21" ht="24" customHeight="1">
      <c r="B18" s="1" t="s">
        <v>28</v>
      </c>
      <c r="C18" s="88"/>
      <c r="D18" s="88"/>
      <c r="E18" s="4" t="s">
        <v>34</v>
      </c>
      <c r="F18" s="88"/>
      <c r="G18" s="88"/>
      <c r="H18" s="88"/>
      <c r="I18" s="88"/>
      <c r="J18" s="88"/>
      <c r="K18" s="88"/>
      <c r="L18" s="88"/>
      <c r="M18" s="200">
        <v>264883</v>
      </c>
      <c r="N18" s="200">
        <v>274812</v>
      </c>
      <c r="O18" s="143">
        <v>275000</v>
      </c>
      <c r="P18" s="143">
        <v>305000</v>
      </c>
      <c r="Q18" s="200">
        <v>300000</v>
      </c>
      <c r="R18" s="200">
        <v>305000</v>
      </c>
      <c r="S18" s="200">
        <v>305000</v>
      </c>
      <c r="T18" s="200">
        <v>310000</v>
      </c>
      <c r="U18" s="200">
        <v>310000</v>
      </c>
    </row>
    <row r="19" spans="2:21" ht="24" customHeight="1">
      <c r="B19" s="1" t="s">
        <v>27</v>
      </c>
      <c r="C19" s="88"/>
      <c r="D19" s="88"/>
      <c r="E19" s="4" t="s">
        <v>33</v>
      </c>
      <c r="F19" s="88"/>
      <c r="G19" s="88"/>
      <c r="H19" s="88"/>
      <c r="I19" s="88"/>
      <c r="J19" s="88"/>
      <c r="K19" s="88"/>
      <c r="L19" s="88"/>
      <c r="M19" s="200">
        <v>208296</v>
      </c>
      <c r="N19" s="200">
        <v>223356</v>
      </c>
      <c r="O19" s="143">
        <v>220000</v>
      </c>
      <c r="P19" s="143">
        <v>258037</v>
      </c>
      <c r="Q19" s="200">
        <v>250000</v>
      </c>
      <c r="R19" s="174">
        <v>250000</v>
      </c>
      <c r="S19" s="174">
        <v>0</v>
      </c>
      <c r="T19" s="174">
        <v>0</v>
      </c>
      <c r="U19" s="174">
        <v>0</v>
      </c>
    </row>
    <row r="20" spans="2:21" ht="24" customHeight="1">
      <c r="B20" s="1" t="s">
        <v>26</v>
      </c>
      <c r="C20" s="88"/>
      <c r="D20" s="88"/>
      <c r="E20" s="93" t="s">
        <v>877</v>
      </c>
      <c r="F20" s="88"/>
      <c r="G20" s="88"/>
      <c r="H20" s="88"/>
      <c r="I20" s="88"/>
      <c r="J20" s="88"/>
      <c r="K20" s="88"/>
      <c r="L20" s="88"/>
      <c r="M20" s="200">
        <v>486921</v>
      </c>
      <c r="N20" s="200">
        <v>488994</v>
      </c>
      <c r="O20" s="143">
        <v>502860</v>
      </c>
      <c r="P20" s="143">
        <v>531371</v>
      </c>
      <c r="Q20" s="200">
        <v>541998</v>
      </c>
      <c r="R20" s="200">
        <v>552838</v>
      </c>
      <c r="S20" s="200">
        <v>563895</v>
      </c>
      <c r="T20" s="200">
        <v>575173</v>
      </c>
      <c r="U20" s="200">
        <v>391118</v>
      </c>
    </row>
    <row r="21" spans="2:21" ht="24" customHeight="1">
      <c r="B21" s="1" t="s">
        <v>878</v>
      </c>
      <c r="C21" s="88"/>
      <c r="D21" s="88"/>
      <c r="E21" s="93" t="s">
        <v>880</v>
      </c>
      <c r="F21" s="88"/>
      <c r="G21" s="88"/>
      <c r="H21" s="88"/>
      <c r="I21" s="88"/>
      <c r="J21" s="88"/>
      <c r="K21" s="88"/>
      <c r="L21" s="88"/>
      <c r="M21" s="200">
        <v>36040</v>
      </c>
      <c r="N21" s="200">
        <v>32713</v>
      </c>
      <c r="O21" s="143">
        <v>35000</v>
      </c>
      <c r="P21" s="143">
        <v>35000</v>
      </c>
      <c r="Q21" s="200">
        <v>35000</v>
      </c>
      <c r="R21" s="200">
        <v>35000</v>
      </c>
      <c r="S21" s="200">
        <v>35000</v>
      </c>
      <c r="T21" s="200">
        <v>35000</v>
      </c>
      <c r="U21" s="200">
        <v>35000</v>
      </c>
    </row>
    <row r="22" spans="2:21" ht="24" customHeight="1">
      <c r="B22" s="1" t="s">
        <v>879</v>
      </c>
      <c r="C22" s="88"/>
      <c r="D22" s="88"/>
      <c r="E22" s="93" t="s">
        <v>881</v>
      </c>
      <c r="F22" s="88"/>
      <c r="G22" s="88"/>
      <c r="H22" s="88"/>
      <c r="I22" s="88"/>
      <c r="J22" s="88"/>
      <c r="K22" s="88"/>
      <c r="L22" s="88"/>
      <c r="M22" s="200">
        <v>70953</v>
      </c>
      <c r="N22" s="200">
        <v>65101</v>
      </c>
      <c r="O22" s="143">
        <v>70000</v>
      </c>
      <c r="P22" s="143">
        <v>70000</v>
      </c>
      <c r="Q22" s="200">
        <v>70000</v>
      </c>
      <c r="R22" s="200">
        <v>70000</v>
      </c>
      <c r="S22" s="200">
        <v>70000</v>
      </c>
      <c r="T22" s="200">
        <v>70000</v>
      </c>
      <c r="U22" s="200">
        <v>70000</v>
      </c>
    </row>
    <row r="23" spans="2:21" ht="24" customHeight="1">
      <c r="B23" s="1" t="s">
        <v>25</v>
      </c>
      <c r="C23" s="88"/>
      <c r="D23" s="88"/>
      <c r="E23" s="1" t="s">
        <v>32</v>
      </c>
      <c r="F23" s="88"/>
      <c r="G23" s="88"/>
      <c r="H23" s="88"/>
      <c r="I23" s="88"/>
      <c r="J23" s="88"/>
      <c r="K23" s="88"/>
      <c r="L23" s="88"/>
      <c r="M23" s="200">
        <v>21977</v>
      </c>
      <c r="N23" s="200">
        <v>26494</v>
      </c>
      <c r="O23" s="143">
        <v>25000</v>
      </c>
      <c r="P23" s="143">
        <v>25000</v>
      </c>
      <c r="Q23" s="200">
        <v>25000</v>
      </c>
      <c r="R23" s="200">
        <v>25000</v>
      </c>
      <c r="S23" s="200">
        <v>25000</v>
      </c>
      <c r="T23" s="200">
        <v>25000</v>
      </c>
      <c r="U23" s="200">
        <v>25000</v>
      </c>
    </row>
    <row r="24" spans="2:21" ht="24" customHeight="1">
      <c r="B24" s="1" t="s">
        <v>42</v>
      </c>
      <c r="C24" s="88"/>
      <c r="D24" s="88"/>
      <c r="E24" s="4" t="s">
        <v>45</v>
      </c>
      <c r="F24" s="88"/>
      <c r="G24" s="88"/>
      <c r="H24" s="88"/>
      <c r="I24" s="88"/>
      <c r="J24" s="88"/>
      <c r="K24" s="88"/>
      <c r="L24" s="88"/>
      <c r="M24" s="200">
        <v>3355846</v>
      </c>
      <c r="N24" s="200">
        <v>3587615</v>
      </c>
      <c r="O24" s="143">
        <v>3682143</v>
      </c>
      <c r="P24" s="143">
        <v>3721333</v>
      </c>
      <c r="Q24" s="200">
        <v>3838688</v>
      </c>
      <c r="R24" s="200">
        <v>3915462</v>
      </c>
      <c r="S24" s="200">
        <v>4636803</v>
      </c>
      <c r="T24" s="200">
        <v>4729539</v>
      </c>
      <c r="U24" s="200">
        <v>4824130</v>
      </c>
    </row>
    <row r="25" spans="2:21" ht="24" customHeight="1">
      <c r="B25" s="1" t="s">
        <v>41</v>
      </c>
      <c r="C25" s="88"/>
      <c r="D25" s="88"/>
      <c r="E25" s="4" t="s">
        <v>194</v>
      </c>
      <c r="F25" s="88"/>
      <c r="G25" s="88"/>
      <c r="H25" s="88"/>
      <c r="I25" s="88"/>
      <c r="J25" s="88"/>
      <c r="K25" s="88"/>
      <c r="L25" s="88"/>
      <c r="M25" s="200">
        <v>882974</v>
      </c>
      <c r="N25" s="200">
        <v>813159</v>
      </c>
      <c r="O25" s="143">
        <v>908262</v>
      </c>
      <c r="P25" s="143">
        <v>740188</v>
      </c>
      <c r="Q25" s="200">
        <v>422047</v>
      </c>
      <c r="R25" s="200">
        <v>430488</v>
      </c>
      <c r="S25" s="200">
        <v>509796</v>
      </c>
      <c r="T25" s="200">
        <v>519992</v>
      </c>
      <c r="U25" s="200">
        <v>530392</v>
      </c>
    </row>
    <row r="26" spans="2:21" ht="24" customHeight="1">
      <c r="B26" s="1" t="s">
        <v>1027</v>
      </c>
      <c r="C26" s="88"/>
      <c r="D26" s="88"/>
      <c r="E26" s="4" t="s">
        <v>1026</v>
      </c>
      <c r="F26" s="88"/>
      <c r="G26" s="88"/>
      <c r="H26" s="88"/>
      <c r="I26" s="88"/>
      <c r="J26" s="88"/>
      <c r="K26" s="88"/>
      <c r="L26" s="88"/>
      <c r="M26" s="200">
        <v>33520</v>
      </c>
      <c r="N26" s="200">
        <v>33913</v>
      </c>
      <c r="O26" s="143">
        <v>33591</v>
      </c>
      <c r="P26" s="143">
        <v>34022</v>
      </c>
      <c r="Q26" s="200">
        <v>35745</v>
      </c>
      <c r="R26" s="200">
        <v>36102</v>
      </c>
      <c r="S26" s="200">
        <v>42334</v>
      </c>
      <c r="T26" s="200">
        <v>42757</v>
      </c>
      <c r="U26" s="200">
        <v>43185</v>
      </c>
    </row>
    <row r="27" spans="2:21" ht="24" customHeight="1">
      <c r="B27" s="1" t="s">
        <v>40</v>
      </c>
      <c r="C27" s="88"/>
      <c r="D27" s="88"/>
      <c r="E27" s="4" t="s">
        <v>171</v>
      </c>
      <c r="F27" s="88"/>
      <c r="G27" s="88"/>
      <c r="H27" s="88"/>
      <c r="I27" s="88"/>
      <c r="J27" s="88"/>
      <c r="K27" s="88"/>
      <c r="L27" s="88"/>
      <c r="M27" s="200">
        <v>115949</v>
      </c>
      <c r="N27" s="200">
        <v>120588</v>
      </c>
      <c r="O27" s="143">
        <v>120000</v>
      </c>
      <c r="P27" s="143">
        <v>125619</v>
      </c>
      <c r="Q27" s="200">
        <v>125000</v>
      </c>
      <c r="R27" s="200">
        <v>125000</v>
      </c>
      <c r="S27" s="200">
        <v>125000</v>
      </c>
      <c r="T27" s="200">
        <v>125000</v>
      </c>
      <c r="U27" s="200">
        <v>125000</v>
      </c>
    </row>
    <row r="28" spans="2:21" ht="24" customHeight="1">
      <c r="B28" s="1" t="s">
        <v>39</v>
      </c>
      <c r="C28" s="88"/>
      <c r="D28" s="88"/>
      <c r="E28" s="1" t="s">
        <v>44</v>
      </c>
      <c r="F28" s="88"/>
      <c r="G28" s="88"/>
      <c r="H28" s="88"/>
      <c r="I28" s="88"/>
      <c r="J28" s="88"/>
      <c r="K28" s="88"/>
      <c r="L28" s="88"/>
      <c r="M28" s="200">
        <v>55258</v>
      </c>
      <c r="N28" s="200">
        <v>36397</v>
      </c>
      <c r="O28" s="143">
        <v>40937</v>
      </c>
      <c r="P28" s="143">
        <v>26518</v>
      </c>
      <c r="Q28" s="200">
        <v>24743</v>
      </c>
      <c r="R28" s="200">
        <v>25238</v>
      </c>
      <c r="S28" s="200">
        <v>25743</v>
      </c>
      <c r="T28" s="200">
        <v>26258</v>
      </c>
      <c r="U28" s="200">
        <v>26783</v>
      </c>
    </row>
    <row r="29" spans="2:21" ht="24" customHeight="1">
      <c r="B29" s="1" t="s">
        <v>38</v>
      </c>
      <c r="C29" s="88"/>
      <c r="D29" s="88"/>
      <c r="E29" s="4" t="s">
        <v>5</v>
      </c>
      <c r="F29" s="88"/>
      <c r="G29" s="88"/>
      <c r="H29" s="88"/>
      <c r="I29" s="88"/>
      <c r="J29" s="88"/>
      <c r="K29" s="88"/>
      <c r="L29" s="88"/>
      <c r="M29" s="200">
        <v>1427968</v>
      </c>
      <c r="N29" s="200">
        <v>19388</v>
      </c>
      <c r="O29" s="143">
        <v>18200</v>
      </c>
      <c r="P29" s="143">
        <v>21955</v>
      </c>
      <c r="Q29" s="200">
        <v>22240</v>
      </c>
      <c r="R29" s="200">
        <v>22025</v>
      </c>
      <c r="S29" s="200">
        <v>21350</v>
      </c>
      <c r="T29" s="200">
        <v>23038</v>
      </c>
      <c r="U29" s="200">
        <v>22025</v>
      </c>
    </row>
    <row r="30" spans="2:21" ht="24" customHeight="1">
      <c r="B30" s="1" t="s">
        <v>828</v>
      </c>
      <c r="C30" s="88"/>
      <c r="D30" s="88"/>
      <c r="E30" s="508" t="s">
        <v>860</v>
      </c>
      <c r="F30" s="508"/>
      <c r="G30" s="508"/>
      <c r="H30" s="508"/>
      <c r="I30" s="508"/>
      <c r="J30" s="508"/>
      <c r="K30" s="508"/>
      <c r="L30" s="508"/>
      <c r="M30" s="200">
        <v>37465</v>
      </c>
      <c r="N30" s="200">
        <v>51938</v>
      </c>
      <c r="O30" s="143">
        <v>35000</v>
      </c>
      <c r="P30" s="143">
        <v>60968</v>
      </c>
      <c r="Q30" s="200">
        <v>50000</v>
      </c>
      <c r="R30" s="200">
        <v>50000</v>
      </c>
      <c r="S30" s="200">
        <v>50000</v>
      </c>
      <c r="T30" s="200">
        <v>50000</v>
      </c>
      <c r="U30" s="200">
        <v>50000</v>
      </c>
    </row>
    <row r="31" spans="2:21" ht="24" customHeight="1">
      <c r="B31" s="1" t="s">
        <v>37</v>
      </c>
      <c r="C31" s="88"/>
      <c r="D31" s="88"/>
      <c r="E31" s="4" t="s">
        <v>43</v>
      </c>
      <c r="F31" s="88"/>
      <c r="G31" s="88"/>
      <c r="H31" s="88"/>
      <c r="I31" s="88"/>
      <c r="J31" s="88"/>
      <c r="K31" s="88"/>
      <c r="L31" s="88"/>
      <c r="M31" s="200">
        <v>6020</v>
      </c>
      <c r="N31" s="200">
        <v>15891</v>
      </c>
      <c r="O31" s="143">
        <v>0</v>
      </c>
      <c r="P31" s="143">
        <v>31000</v>
      </c>
      <c r="Q31" s="200">
        <v>16200</v>
      </c>
      <c r="R31" s="200">
        <v>16200</v>
      </c>
      <c r="S31" s="200">
        <v>16200</v>
      </c>
      <c r="T31" s="200">
        <v>16200</v>
      </c>
      <c r="U31" s="200">
        <v>16200</v>
      </c>
    </row>
    <row r="32" spans="2:21" ht="24" customHeight="1">
      <c r="B32" s="1" t="s">
        <v>195</v>
      </c>
      <c r="C32" s="88"/>
      <c r="D32" s="88"/>
      <c r="E32" s="4" t="s">
        <v>196</v>
      </c>
      <c r="F32" s="88"/>
      <c r="G32" s="88"/>
      <c r="H32" s="88"/>
      <c r="I32" s="88"/>
      <c r="J32" s="88"/>
      <c r="K32" s="88"/>
      <c r="L32" s="88"/>
      <c r="M32" s="200">
        <v>1027</v>
      </c>
      <c r="N32" s="200">
        <v>1007</v>
      </c>
      <c r="O32" s="143">
        <v>1000</v>
      </c>
      <c r="P32" s="143">
        <v>1766</v>
      </c>
      <c r="Q32" s="174">
        <v>1000</v>
      </c>
      <c r="R32" s="174">
        <v>1000</v>
      </c>
      <c r="S32" s="174">
        <v>1000</v>
      </c>
      <c r="T32" s="174">
        <v>1000</v>
      </c>
      <c r="U32" s="174">
        <v>1000</v>
      </c>
    </row>
    <row r="33" spans="2:21" ht="24" customHeight="1">
      <c r="B33" s="1" t="s">
        <v>48</v>
      </c>
      <c r="C33" s="88"/>
      <c r="D33" s="88"/>
      <c r="E33" s="1" t="s">
        <v>870</v>
      </c>
      <c r="F33" s="88"/>
      <c r="G33" s="88"/>
      <c r="H33" s="88"/>
      <c r="I33" s="88"/>
      <c r="J33" s="88"/>
      <c r="K33" s="88"/>
      <c r="L33" s="88"/>
      <c r="M33" s="200">
        <v>86662</v>
      </c>
      <c r="N33" s="200">
        <v>91632</v>
      </c>
      <c r="O33" s="143">
        <v>86000</v>
      </c>
      <c r="P33" s="143">
        <v>90000</v>
      </c>
      <c r="Q33" s="200">
        <v>90000</v>
      </c>
      <c r="R33" s="200">
        <v>90000</v>
      </c>
      <c r="S33" s="200">
        <v>90000</v>
      </c>
      <c r="T33" s="200">
        <v>90000</v>
      </c>
      <c r="U33" s="200">
        <v>90000</v>
      </c>
    </row>
    <row r="34" spans="2:21" ht="24" customHeight="1">
      <c r="B34" s="1" t="s">
        <v>47</v>
      </c>
      <c r="C34" s="88"/>
      <c r="D34" s="88"/>
      <c r="E34" s="1" t="s">
        <v>488</v>
      </c>
      <c r="F34" s="88"/>
      <c r="G34" s="88"/>
      <c r="H34" s="88"/>
      <c r="I34" s="88"/>
      <c r="J34" s="88"/>
      <c r="K34" s="88"/>
      <c r="L34" s="88"/>
      <c r="M34" s="200">
        <v>9740</v>
      </c>
      <c r="N34" s="200">
        <v>12804</v>
      </c>
      <c r="O34" s="143">
        <v>9000</v>
      </c>
      <c r="P34" s="143">
        <v>9000</v>
      </c>
      <c r="Q34" s="200">
        <v>10000</v>
      </c>
      <c r="R34" s="200">
        <v>10000</v>
      </c>
      <c r="S34" s="200">
        <v>10000</v>
      </c>
      <c r="T34" s="200">
        <v>10000</v>
      </c>
      <c r="U34" s="200">
        <v>10000</v>
      </c>
    </row>
    <row r="35" spans="2:21" ht="24" customHeight="1">
      <c r="B35" s="1" t="s">
        <v>46</v>
      </c>
      <c r="C35" s="88"/>
      <c r="D35" s="88"/>
      <c r="E35" s="1" t="s">
        <v>50</v>
      </c>
      <c r="F35" s="88"/>
      <c r="G35" s="88"/>
      <c r="H35" s="88"/>
      <c r="I35" s="88"/>
      <c r="J35" s="88"/>
      <c r="K35" s="88"/>
      <c r="L35" s="88"/>
      <c r="M35" s="200">
        <v>736146</v>
      </c>
      <c r="N35" s="200">
        <v>810454</v>
      </c>
      <c r="O35" s="143">
        <v>600000</v>
      </c>
      <c r="P35" s="143">
        <v>800000</v>
      </c>
      <c r="Q35" s="200">
        <v>650000</v>
      </c>
      <c r="R35" s="200">
        <v>600000</v>
      </c>
      <c r="S35" s="200">
        <v>550000</v>
      </c>
      <c r="T35" s="200">
        <v>500000</v>
      </c>
      <c r="U35" s="200">
        <v>500000</v>
      </c>
    </row>
    <row r="36" spans="2:21" ht="24" customHeight="1">
      <c r="B36" s="1" t="s">
        <v>53</v>
      </c>
      <c r="C36" s="92"/>
      <c r="D36" s="92"/>
      <c r="E36" s="1" t="s">
        <v>685</v>
      </c>
      <c r="F36" s="92"/>
      <c r="G36" s="92"/>
      <c r="H36" s="92"/>
      <c r="I36" s="92"/>
      <c r="J36" s="92"/>
      <c r="K36" s="92"/>
      <c r="L36" s="92"/>
      <c r="M36" s="200">
        <v>58931</v>
      </c>
      <c r="N36" s="200">
        <v>56853</v>
      </c>
      <c r="O36" s="143">
        <v>53000</v>
      </c>
      <c r="P36" s="143">
        <v>53000</v>
      </c>
      <c r="Q36" s="200">
        <v>53000</v>
      </c>
      <c r="R36" s="200">
        <v>53000</v>
      </c>
      <c r="S36" s="200">
        <v>53000</v>
      </c>
      <c r="T36" s="200">
        <v>53000</v>
      </c>
      <c r="U36" s="200">
        <v>53000</v>
      </c>
    </row>
    <row r="37" spans="2:21" ht="24" customHeight="1">
      <c r="B37" s="1" t="s">
        <v>52</v>
      </c>
      <c r="C37" s="88"/>
      <c r="D37" s="88"/>
      <c r="E37" s="1" t="s">
        <v>198</v>
      </c>
      <c r="F37" s="88"/>
      <c r="G37" s="88"/>
      <c r="H37" s="88"/>
      <c r="I37" s="88"/>
      <c r="J37" s="88"/>
      <c r="K37" s="88"/>
      <c r="L37" s="88"/>
      <c r="M37" s="200">
        <v>9461</v>
      </c>
      <c r="N37" s="200">
        <v>18929</v>
      </c>
      <c r="O37" s="143">
        <v>15000</v>
      </c>
      <c r="P37" s="143">
        <v>10000</v>
      </c>
      <c r="Q37" s="200">
        <v>12000</v>
      </c>
      <c r="R37" s="200">
        <v>12000</v>
      </c>
      <c r="S37" s="200">
        <v>12000</v>
      </c>
      <c r="T37" s="200">
        <v>12000</v>
      </c>
      <c r="U37" s="200">
        <v>12000</v>
      </c>
    </row>
    <row r="38" spans="2:21" ht="24" customHeight="1">
      <c r="B38" s="1" t="s">
        <v>760</v>
      </c>
      <c r="C38" s="88"/>
      <c r="D38" s="88"/>
      <c r="E38" s="1" t="s">
        <v>542</v>
      </c>
      <c r="F38" s="88"/>
      <c r="G38" s="88"/>
      <c r="H38" s="88"/>
      <c r="I38" s="88"/>
      <c r="J38" s="88"/>
      <c r="K38" s="88"/>
      <c r="L38" s="88"/>
      <c r="M38" s="185">
        <v>440</v>
      </c>
      <c r="N38" s="185">
        <v>355</v>
      </c>
      <c r="O38" s="144">
        <v>400</v>
      </c>
      <c r="P38" s="144">
        <v>400</v>
      </c>
      <c r="Q38" s="185">
        <v>400</v>
      </c>
      <c r="R38" s="185">
        <v>400</v>
      </c>
      <c r="S38" s="185">
        <v>400</v>
      </c>
      <c r="T38" s="185">
        <v>400</v>
      </c>
      <c r="U38" s="185">
        <v>400</v>
      </c>
    </row>
    <row r="39" spans="2:21" ht="24" customHeight="1">
      <c r="B39" s="1" t="s">
        <v>51</v>
      </c>
      <c r="C39" s="92"/>
      <c r="D39" s="92"/>
      <c r="E39" s="1" t="s">
        <v>54</v>
      </c>
      <c r="F39" s="92"/>
      <c r="G39" s="92"/>
      <c r="H39" s="92"/>
      <c r="I39" s="92"/>
      <c r="J39" s="92"/>
      <c r="K39" s="92"/>
      <c r="L39" s="92"/>
      <c r="M39" s="200">
        <v>31950</v>
      </c>
      <c r="N39" s="200">
        <v>28025</v>
      </c>
      <c r="O39" s="143">
        <v>30000</v>
      </c>
      <c r="P39" s="143">
        <v>20000</v>
      </c>
      <c r="Q39" s="174">
        <v>30000</v>
      </c>
      <c r="R39" s="174">
        <v>30000</v>
      </c>
      <c r="S39" s="174">
        <v>30000</v>
      </c>
      <c r="T39" s="174">
        <v>30000</v>
      </c>
      <c r="U39" s="174">
        <v>30000</v>
      </c>
    </row>
    <row r="40" spans="2:21" ht="24" customHeight="1">
      <c r="B40" s="1" t="s">
        <v>56</v>
      </c>
      <c r="C40" s="92"/>
      <c r="D40" s="92"/>
      <c r="E40" s="1" t="s">
        <v>57</v>
      </c>
      <c r="F40" s="92"/>
      <c r="G40" s="92"/>
      <c r="H40" s="92"/>
      <c r="I40" s="92"/>
      <c r="J40" s="92"/>
      <c r="K40" s="92"/>
      <c r="L40" s="92"/>
      <c r="M40" s="200">
        <v>1609417</v>
      </c>
      <c r="N40" s="200">
        <v>1733299</v>
      </c>
      <c r="O40" s="143">
        <v>1819000</v>
      </c>
      <c r="P40" s="143">
        <v>1866000</v>
      </c>
      <c r="Q40" s="200">
        <v>1996620</v>
      </c>
      <c r="R40" s="200">
        <v>2136383</v>
      </c>
      <c r="S40" s="200">
        <v>2285930</v>
      </c>
      <c r="T40" s="200">
        <v>2445945</v>
      </c>
      <c r="U40" s="200">
        <v>2617161</v>
      </c>
    </row>
    <row r="41" spans="2:21" ht="24" customHeight="1">
      <c r="B41" s="1" t="s">
        <v>55</v>
      </c>
      <c r="C41" s="88"/>
      <c r="D41" s="88"/>
      <c r="E41" s="1" t="s">
        <v>1408</v>
      </c>
      <c r="F41" s="88"/>
      <c r="G41" s="88"/>
      <c r="H41" s="88"/>
      <c r="I41" s="88"/>
      <c r="J41" s="88"/>
      <c r="K41" s="88"/>
      <c r="L41" s="88"/>
      <c r="M41" s="200">
        <v>191474</v>
      </c>
      <c r="N41" s="200">
        <v>198843</v>
      </c>
      <c r="O41" s="143">
        <v>185000</v>
      </c>
      <c r="P41" s="143">
        <v>206000</v>
      </c>
      <c r="Q41" s="174">
        <v>212180</v>
      </c>
      <c r="R41" s="174">
        <v>218545</v>
      </c>
      <c r="S41" s="174">
        <v>225101</v>
      </c>
      <c r="T41" s="174">
        <v>231854</v>
      </c>
      <c r="U41" s="174">
        <v>238810</v>
      </c>
    </row>
    <row r="42" spans="2:21" ht="24" customHeight="1">
      <c r="B42" s="1" t="s">
        <v>759</v>
      </c>
      <c r="C42" s="92"/>
      <c r="D42" s="92"/>
      <c r="E42" s="1" t="s">
        <v>728</v>
      </c>
      <c r="F42" s="92"/>
      <c r="G42" s="92"/>
      <c r="H42" s="92"/>
      <c r="I42" s="92"/>
      <c r="J42" s="92"/>
      <c r="K42" s="92"/>
      <c r="L42" s="92"/>
      <c r="M42" s="200">
        <v>33193</v>
      </c>
      <c r="N42" s="200">
        <v>37614</v>
      </c>
      <c r="O42" s="143">
        <v>36380</v>
      </c>
      <c r="P42" s="143">
        <v>38500</v>
      </c>
      <c r="Q42" s="200">
        <v>39932</v>
      </c>
      <c r="R42" s="174">
        <v>42728</v>
      </c>
      <c r="S42" s="174">
        <v>45719</v>
      </c>
      <c r="T42" s="174">
        <v>48919</v>
      </c>
      <c r="U42" s="174">
        <v>52343</v>
      </c>
    </row>
    <row r="43" spans="2:21" ht="24" customHeight="1">
      <c r="B43" s="1" t="s">
        <v>937</v>
      </c>
      <c r="C43" s="92"/>
      <c r="D43" s="92"/>
      <c r="E43" s="1" t="s">
        <v>935</v>
      </c>
      <c r="F43" s="92"/>
      <c r="G43" s="92"/>
      <c r="H43" s="92"/>
      <c r="I43" s="92"/>
      <c r="J43" s="92"/>
      <c r="K43" s="92"/>
      <c r="L43" s="92"/>
      <c r="M43" s="184">
        <v>225941</v>
      </c>
      <c r="N43" s="184">
        <v>234338</v>
      </c>
      <c r="O43" s="145">
        <v>193593</v>
      </c>
      <c r="P43" s="145">
        <v>193593</v>
      </c>
      <c r="Q43" s="184">
        <v>198422</v>
      </c>
      <c r="R43" s="184">
        <v>209335</v>
      </c>
      <c r="S43" s="184">
        <v>215615</v>
      </c>
      <c r="T43" s="184">
        <v>222085</v>
      </c>
      <c r="U43" s="184">
        <v>228749</v>
      </c>
    </row>
    <row r="44" spans="2:21" ht="24" customHeight="1">
      <c r="B44" s="1" t="s">
        <v>212</v>
      </c>
      <c r="C44" s="88"/>
      <c r="D44" s="88"/>
      <c r="E44" s="1" t="s">
        <v>213</v>
      </c>
      <c r="F44" s="88"/>
      <c r="G44" s="88"/>
      <c r="H44" s="88"/>
      <c r="I44" s="88"/>
      <c r="J44" s="88"/>
      <c r="K44" s="88"/>
      <c r="L44" s="88"/>
      <c r="M44" s="185">
        <v>7220</v>
      </c>
      <c r="N44" s="185">
        <v>9302</v>
      </c>
      <c r="O44" s="144">
        <v>10000</v>
      </c>
      <c r="P44" s="144">
        <v>8500</v>
      </c>
      <c r="Q44" s="185">
        <v>10000</v>
      </c>
      <c r="R44" s="185">
        <v>10000</v>
      </c>
      <c r="S44" s="185">
        <v>10000</v>
      </c>
      <c r="T44" s="185">
        <v>10000</v>
      </c>
      <c r="U44" s="185">
        <v>10000</v>
      </c>
    </row>
    <row r="45" spans="2:21" ht="24" customHeight="1">
      <c r="B45" s="1" t="s">
        <v>58</v>
      </c>
      <c r="C45" s="92"/>
      <c r="D45" s="92"/>
      <c r="E45" s="500" t="s">
        <v>6</v>
      </c>
      <c r="F45" s="500"/>
      <c r="G45" s="500"/>
      <c r="H45" s="500"/>
      <c r="I45" s="500"/>
      <c r="J45" s="500"/>
      <c r="K45" s="500"/>
      <c r="L45" s="500"/>
      <c r="M45" s="200">
        <v>278849</v>
      </c>
      <c r="N45" s="200">
        <v>687997</v>
      </c>
      <c r="O45" s="143">
        <v>350000</v>
      </c>
      <c r="P45" s="143">
        <v>530000</v>
      </c>
      <c r="Q45" s="200">
        <v>400000</v>
      </c>
      <c r="R45" s="200">
        <v>350000</v>
      </c>
      <c r="S45" s="200">
        <v>350000</v>
      </c>
      <c r="T45" s="200">
        <v>350000</v>
      </c>
      <c r="U45" s="200">
        <v>350000</v>
      </c>
    </row>
    <row r="46" spans="2:21" ht="24" customHeight="1">
      <c r="B46" s="1" t="s">
        <v>1256</v>
      </c>
      <c r="C46" s="92"/>
      <c r="D46" s="92"/>
      <c r="E46" s="92" t="s">
        <v>1257</v>
      </c>
      <c r="F46" s="92"/>
      <c r="G46" s="92"/>
      <c r="H46" s="92"/>
      <c r="I46" s="92"/>
      <c r="J46" s="92"/>
      <c r="K46" s="92"/>
      <c r="L46" s="92"/>
      <c r="M46" s="200">
        <v>9979</v>
      </c>
      <c r="N46" s="200">
        <v>25612</v>
      </c>
      <c r="O46" s="143">
        <v>0</v>
      </c>
      <c r="P46" s="143">
        <v>4876</v>
      </c>
      <c r="Q46" s="174">
        <v>0</v>
      </c>
      <c r="R46" s="174">
        <v>0</v>
      </c>
      <c r="S46" s="174">
        <v>0</v>
      </c>
      <c r="T46" s="174">
        <v>0</v>
      </c>
      <c r="U46" s="174">
        <v>0</v>
      </c>
    </row>
    <row r="47" spans="2:21" ht="24" customHeight="1">
      <c r="B47" s="1" t="s">
        <v>60</v>
      </c>
      <c r="C47" s="88"/>
      <c r="D47" s="88"/>
      <c r="E47" s="1" t="s">
        <v>199</v>
      </c>
      <c r="F47" s="88"/>
      <c r="G47" s="88"/>
      <c r="H47" s="88"/>
      <c r="I47" s="88"/>
      <c r="J47" s="88"/>
      <c r="K47" s="88"/>
      <c r="L47" s="88"/>
      <c r="M47" s="185">
        <v>10301</v>
      </c>
      <c r="N47" s="185">
        <v>13342</v>
      </c>
      <c r="O47" s="144">
        <v>5000</v>
      </c>
      <c r="P47" s="144">
        <v>0</v>
      </c>
      <c r="Q47" s="185">
        <v>5000</v>
      </c>
      <c r="R47" s="185">
        <v>5000</v>
      </c>
      <c r="S47" s="185">
        <v>5000</v>
      </c>
      <c r="T47" s="185">
        <v>5000</v>
      </c>
      <c r="U47" s="185">
        <v>5000</v>
      </c>
    </row>
    <row r="48" spans="2:21" ht="24" customHeight="1">
      <c r="B48" s="1" t="s">
        <v>59</v>
      </c>
      <c r="C48" s="92"/>
      <c r="D48" s="92"/>
      <c r="E48" s="1" t="s">
        <v>61</v>
      </c>
      <c r="F48" s="92"/>
      <c r="G48" s="92"/>
      <c r="H48" s="92"/>
      <c r="I48" s="92"/>
      <c r="J48" s="92"/>
      <c r="K48" s="92"/>
      <c r="L48" s="92"/>
      <c r="M48" s="185">
        <v>13770</v>
      </c>
      <c r="N48" s="185">
        <v>37090</v>
      </c>
      <c r="O48" s="144">
        <v>15000</v>
      </c>
      <c r="P48" s="144">
        <v>45000</v>
      </c>
      <c r="Q48" s="185">
        <v>45000</v>
      </c>
      <c r="R48" s="185">
        <v>38864</v>
      </c>
      <c r="S48" s="185">
        <v>42500</v>
      </c>
      <c r="T48" s="185">
        <v>42500</v>
      </c>
      <c r="U48" s="185">
        <v>20000</v>
      </c>
    </row>
    <row r="49" spans="2:21" ht="24" customHeight="1">
      <c r="B49" s="1" t="s">
        <v>200</v>
      </c>
      <c r="C49" s="256"/>
      <c r="D49" s="256"/>
      <c r="E49" s="92" t="s">
        <v>201</v>
      </c>
      <c r="F49" s="256"/>
      <c r="G49" s="256"/>
      <c r="H49" s="256"/>
      <c r="I49" s="256"/>
      <c r="J49" s="256"/>
      <c r="K49" s="256"/>
      <c r="L49" s="256"/>
      <c r="M49" s="185">
        <v>6100</v>
      </c>
      <c r="N49" s="185">
        <v>6160</v>
      </c>
      <c r="O49" s="144">
        <v>6000</v>
      </c>
      <c r="P49" s="144">
        <v>6000</v>
      </c>
      <c r="Q49" s="185">
        <v>6000</v>
      </c>
      <c r="R49" s="185">
        <v>6000</v>
      </c>
      <c r="S49" s="185">
        <v>6000</v>
      </c>
      <c r="T49" s="185">
        <v>6000</v>
      </c>
      <c r="U49" s="185">
        <v>6000</v>
      </c>
    </row>
    <row r="50" spans="2:21" ht="24" customHeight="1">
      <c r="B50" s="1" t="s">
        <v>62</v>
      </c>
      <c r="C50" s="88"/>
      <c r="D50" s="88"/>
      <c r="E50" s="1" t="s">
        <v>7</v>
      </c>
      <c r="F50" s="88"/>
      <c r="G50" s="88"/>
      <c r="H50" s="88"/>
      <c r="I50" s="88"/>
      <c r="J50" s="88"/>
      <c r="K50" s="88"/>
      <c r="L50" s="88"/>
      <c r="M50" s="222">
        <v>38916</v>
      </c>
      <c r="N50" s="222">
        <v>25065</v>
      </c>
      <c r="O50" s="146">
        <v>42917</v>
      </c>
      <c r="P50" s="146">
        <v>36000</v>
      </c>
      <c r="Q50" s="222">
        <v>39583</v>
      </c>
      <c r="R50" s="222">
        <v>25000</v>
      </c>
      <c r="S50" s="222">
        <v>25000</v>
      </c>
      <c r="T50" s="222">
        <v>25000</v>
      </c>
      <c r="U50" s="222">
        <v>25000</v>
      </c>
    </row>
    <row r="51" spans="2:21" ht="24" customHeight="1">
      <c r="B51" s="1"/>
      <c r="C51" s="498" t="s">
        <v>1401</v>
      </c>
      <c r="D51" s="498"/>
      <c r="E51" s="498"/>
      <c r="F51" s="498"/>
      <c r="G51" s="498"/>
      <c r="H51" s="498"/>
      <c r="I51" s="498"/>
      <c r="J51" s="498"/>
      <c r="K51" s="498"/>
      <c r="L51" s="498"/>
      <c r="M51" s="278">
        <f t="shared" ref="M51:U51" si="0">SUM(M7:M50)</f>
        <v>24529614</v>
      </c>
      <c r="N51" s="278">
        <f t="shared" si="0"/>
        <v>24249564</v>
      </c>
      <c r="O51" s="279">
        <f t="shared" si="0"/>
        <v>24269791</v>
      </c>
      <c r="P51" s="279">
        <f t="shared" si="0"/>
        <v>25350499</v>
      </c>
      <c r="Q51" s="278">
        <f t="shared" si="0"/>
        <v>25738613</v>
      </c>
      <c r="R51" s="278">
        <f t="shared" si="0"/>
        <v>26136407</v>
      </c>
      <c r="S51" s="278">
        <f t="shared" si="0"/>
        <v>27130686</v>
      </c>
      <c r="T51" s="278">
        <f t="shared" si="0"/>
        <v>27686068</v>
      </c>
      <c r="U51" s="278">
        <f t="shared" si="0"/>
        <v>28089481</v>
      </c>
    </row>
    <row r="52" spans="2:21" ht="15" customHeight="1">
      <c r="B52" s="122"/>
      <c r="C52" s="379"/>
      <c r="D52" s="379"/>
      <c r="E52" s="379"/>
      <c r="F52" s="379"/>
      <c r="G52" s="379"/>
      <c r="H52" s="379"/>
      <c r="I52" s="379"/>
      <c r="J52" s="379"/>
      <c r="K52" s="379"/>
      <c r="L52" s="379"/>
      <c r="M52" s="207"/>
      <c r="N52" s="433"/>
      <c r="O52" s="436" t="str">
        <f>IF(P51&gt;O51,"Over Budget","Under Budget")</f>
        <v>Over Budget</v>
      </c>
      <c r="P52" s="437">
        <f>P51-O51</f>
        <v>1080708</v>
      </c>
      <c r="Q52" s="380"/>
      <c r="R52" s="380"/>
      <c r="S52" s="380"/>
      <c r="T52" s="380"/>
      <c r="U52" s="380"/>
    </row>
    <row r="53" spans="2:21" ht="15" customHeight="1">
      <c r="B53" s="88"/>
      <c r="C53" s="88"/>
      <c r="D53" s="88"/>
      <c r="E53" s="88"/>
      <c r="F53" s="88"/>
      <c r="G53" s="88"/>
      <c r="H53" s="88"/>
      <c r="I53" s="88"/>
      <c r="J53" s="88"/>
      <c r="K53" s="88"/>
      <c r="L53" s="88"/>
      <c r="M53" s="188"/>
      <c r="N53" s="182"/>
      <c r="O53" s="147"/>
      <c r="P53" s="147"/>
      <c r="Q53" s="182"/>
      <c r="R53" s="182"/>
      <c r="S53" s="182"/>
      <c r="T53" s="182"/>
      <c r="U53" s="182"/>
    </row>
    <row r="54" spans="2:21" ht="24" customHeight="1">
      <c r="B54" s="94" t="s">
        <v>408</v>
      </c>
      <c r="C54" s="88"/>
      <c r="D54" s="88"/>
      <c r="E54" s="88"/>
      <c r="F54" s="88"/>
      <c r="G54" s="88"/>
      <c r="H54" s="88"/>
      <c r="I54" s="88"/>
      <c r="J54" s="88"/>
      <c r="K54" s="88"/>
      <c r="L54" s="88"/>
      <c r="M54" s="188"/>
      <c r="N54" s="182"/>
      <c r="O54" s="147"/>
      <c r="P54" s="147"/>
      <c r="Q54" s="182"/>
      <c r="R54" s="182"/>
      <c r="S54" s="182"/>
      <c r="T54" s="182"/>
      <c r="U54" s="182"/>
    </row>
    <row r="55" spans="2:21" ht="24" customHeight="1">
      <c r="B55" s="1" t="s">
        <v>65</v>
      </c>
      <c r="C55" s="88"/>
      <c r="D55" s="88"/>
      <c r="E55" s="1" t="s">
        <v>70</v>
      </c>
      <c r="F55" s="88"/>
      <c r="G55" s="88"/>
      <c r="H55" s="88"/>
      <c r="I55" s="88"/>
      <c r="J55" s="88"/>
      <c r="K55" s="88"/>
      <c r="L55" s="88"/>
      <c r="M55" s="276">
        <v>9800</v>
      </c>
      <c r="N55" s="276">
        <v>18000</v>
      </c>
      <c r="O55" s="277">
        <v>18288</v>
      </c>
      <c r="P55" s="277">
        <v>18288</v>
      </c>
      <c r="Q55" s="276">
        <v>18582</v>
      </c>
      <c r="R55" s="276">
        <v>18881</v>
      </c>
      <c r="S55" s="276">
        <v>19187</v>
      </c>
      <c r="T55" s="276">
        <v>19499</v>
      </c>
      <c r="U55" s="276">
        <v>19817</v>
      </c>
    </row>
    <row r="56" spans="2:21" ht="24" customHeight="1">
      <c r="B56" s="1" t="s">
        <v>64</v>
      </c>
      <c r="C56" s="88"/>
      <c r="D56" s="88"/>
      <c r="E56" s="1" t="s">
        <v>69</v>
      </c>
      <c r="F56" s="88"/>
      <c r="G56" s="88"/>
      <c r="H56" s="88"/>
      <c r="I56" s="88"/>
      <c r="J56" s="88"/>
      <c r="K56" s="88"/>
      <c r="L56" s="88"/>
      <c r="M56" s="185">
        <v>1000</v>
      </c>
      <c r="N56" s="185">
        <v>1000</v>
      </c>
      <c r="O56" s="144">
        <v>1000</v>
      </c>
      <c r="P56" s="144">
        <v>1000</v>
      </c>
      <c r="Q56" s="185">
        <v>1000</v>
      </c>
      <c r="R56" s="185">
        <v>1000</v>
      </c>
      <c r="S56" s="185">
        <v>1000</v>
      </c>
      <c r="T56" s="185">
        <v>1000</v>
      </c>
      <c r="U56" s="185">
        <v>1000</v>
      </c>
    </row>
    <row r="57" spans="2:21" ht="24" customHeight="1">
      <c r="B57" s="1" t="s">
        <v>63</v>
      </c>
      <c r="C57" s="88"/>
      <c r="D57" s="88"/>
      <c r="E57" s="1" t="s">
        <v>68</v>
      </c>
      <c r="F57" s="88"/>
      <c r="G57" s="88"/>
      <c r="H57" s="88"/>
      <c r="I57" s="88"/>
      <c r="J57" s="88"/>
      <c r="K57" s="88"/>
      <c r="L57" s="88"/>
      <c r="M57" s="185">
        <v>44600</v>
      </c>
      <c r="N57" s="185">
        <v>71000</v>
      </c>
      <c r="O57" s="144">
        <v>73680</v>
      </c>
      <c r="P57" s="144">
        <v>73680</v>
      </c>
      <c r="Q57" s="185">
        <v>74578</v>
      </c>
      <c r="R57" s="185">
        <v>75493</v>
      </c>
      <c r="S57" s="185">
        <v>76427</v>
      </c>
      <c r="T57" s="185">
        <v>77380</v>
      </c>
      <c r="U57" s="185">
        <v>78351</v>
      </c>
    </row>
    <row r="58" spans="2:21" ht="24" customHeight="1">
      <c r="B58" s="1" t="s">
        <v>803</v>
      </c>
      <c r="C58" s="88"/>
      <c r="D58" s="88"/>
      <c r="E58" s="1" t="s">
        <v>67</v>
      </c>
      <c r="F58" s="88"/>
      <c r="G58" s="88"/>
      <c r="H58" s="88"/>
      <c r="I58" s="88"/>
      <c r="J58" s="88"/>
      <c r="K58" s="88"/>
      <c r="L58" s="88"/>
      <c r="M58" s="185">
        <v>465013</v>
      </c>
      <c r="N58" s="185">
        <v>505631</v>
      </c>
      <c r="O58" s="144">
        <v>531207</v>
      </c>
      <c r="P58" s="144">
        <v>528500</v>
      </c>
      <c r="Q58" s="185">
        <v>638337</v>
      </c>
      <c r="R58" s="185">
        <v>673446</v>
      </c>
      <c r="S58" s="185">
        <v>693649</v>
      </c>
      <c r="T58" s="185">
        <v>714458</v>
      </c>
      <c r="U58" s="185">
        <v>735892</v>
      </c>
    </row>
    <row r="59" spans="2:21" ht="24" customHeight="1">
      <c r="B59" s="1" t="s">
        <v>1271</v>
      </c>
      <c r="C59" s="88"/>
      <c r="D59" s="88"/>
      <c r="E59" s="1" t="s">
        <v>66</v>
      </c>
      <c r="F59" s="88"/>
      <c r="G59" s="88"/>
      <c r="H59" s="88"/>
      <c r="I59" s="88"/>
      <c r="J59" s="88"/>
      <c r="K59" s="88"/>
      <c r="L59" s="88"/>
      <c r="M59" s="185">
        <v>0</v>
      </c>
      <c r="N59" s="185">
        <v>0</v>
      </c>
      <c r="O59" s="144">
        <v>20000</v>
      </c>
      <c r="P59" s="144">
        <v>0</v>
      </c>
      <c r="Q59" s="185">
        <v>20000</v>
      </c>
      <c r="R59" s="185">
        <v>20000</v>
      </c>
      <c r="S59" s="185">
        <v>20000</v>
      </c>
      <c r="T59" s="185">
        <v>20000</v>
      </c>
      <c r="U59" s="185">
        <v>20000</v>
      </c>
    </row>
    <row r="60" spans="2:21" ht="24" customHeight="1">
      <c r="B60" s="1" t="s">
        <v>72</v>
      </c>
      <c r="C60" s="88"/>
      <c r="D60" s="88"/>
      <c r="E60" s="1" t="s">
        <v>8</v>
      </c>
      <c r="F60" s="88"/>
      <c r="G60" s="88"/>
      <c r="H60" s="88"/>
      <c r="I60" s="88"/>
      <c r="J60" s="88"/>
      <c r="K60" s="88"/>
      <c r="L60" s="88"/>
      <c r="M60" s="185">
        <v>37524</v>
      </c>
      <c r="N60" s="185">
        <v>31748</v>
      </c>
      <c r="O60" s="144">
        <v>31362</v>
      </c>
      <c r="P60" s="144">
        <v>33000</v>
      </c>
      <c r="Q60" s="185">
        <v>42923</v>
      </c>
      <c r="R60" s="200">
        <v>46535</v>
      </c>
      <c r="S60" s="200">
        <v>49318</v>
      </c>
      <c r="T60" s="200">
        <v>52370</v>
      </c>
      <c r="U60" s="200">
        <v>55560</v>
      </c>
    </row>
    <row r="61" spans="2:21" ht="24" customHeight="1">
      <c r="B61" s="1" t="s">
        <v>71</v>
      </c>
      <c r="C61" s="88"/>
      <c r="D61" s="88"/>
      <c r="E61" s="1" t="s">
        <v>9</v>
      </c>
      <c r="F61" s="88"/>
      <c r="G61" s="88"/>
      <c r="H61" s="88"/>
      <c r="I61" s="88"/>
      <c r="J61" s="88"/>
      <c r="K61" s="88"/>
      <c r="L61" s="88"/>
      <c r="M61" s="185">
        <v>36406</v>
      </c>
      <c r="N61" s="185">
        <v>41726</v>
      </c>
      <c r="O61" s="144">
        <v>45039</v>
      </c>
      <c r="P61" s="144">
        <v>44000</v>
      </c>
      <c r="Q61" s="185">
        <v>53423</v>
      </c>
      <c r="R61" s="185">
        <v>56361</v>
      </c>
      <c r="S61" s="185">
        <v>58052</v>
      </c>
      <c r="T61" s="185">
        <v>59794</v>
      </c>
      <c r="U61" s="185">
        <v>61588</v>
      </c>
    </row>
    <row r="62" spans="2:21" ht="24" customHeight="1">
      <c r="B62" s="1" t="s">
        <v>414</v>
      </c>
      <c r="C62" s="88"/>
      <c r="D62" s="88"/>
      <c r="E62" s="1" t="s">
        <v>13</v>
      </c>
      <c r="F62" s="88"/>
      <c r="G62" s="88"/>
      <c r="H62" s="88"/>
      <c r="I62" s="88"/>
      <c r="J62" s="88"/>
      <c r="K62" s="88"/>
      <c r="L62" s="88"/>
      <c r="M62" s="185">
        <v>64338</v>
      </c>
      <c r="N62" s="185">
        <v>78556</v>
      </c>
      <c r="O62" s="144">
        <v>88605</v>
      </c>
      <c r="P62" s="144">
        <v>85936</v>
      </c>
      <c r="Q62" s="185">
        <v>105883</v>
      </c>
      <c r="R62" s="200">
        <v>108874</v>
      </c>
      <c r="S62" s="200">
        <v>117584</v>
      </c>
      <c r="T62" s="200">
        <v>126991</v>
      </c>
      <c r="U62" s="200">
        <v>137150</v>
      </c>
    </row>
    <row r="63" spans="2:21" ht="24" customHeight="1">
      <c r="B63" s="1" t="s">
        <v>415</v>
      </c>
      <c r="C63" s="88"/>
      <c r="D63" s="88"/>
      <c r="E63" s="1" t="s">
        <v>159</v>
      </c>
      <c r="F63" s="88"/>
      <c r="G63" s="88"/>
      <c r="H63" s="88"/>
      <c r="I63" s="88"/>
      <c r="J63" s="88"/>
      <c r="K63" s="88"/>
      <c r="L63" s="88"/>
      <c r="M63" s="185">
        <v>453</v>
      </c>
      <c r="N63" s="185">
        <v>693</v>
      </c>
      <c r="O63" s="144">
        <v>549</v>
      </c>
      <c r="P63" s="144">
        <v>633</v>
      </c>
      <c r="Q63" s="185">
        <v>722</v>
      </c>
      <c r="R63" s="200">
        <v>751</v>
      </c>
      <c r="S63" s="200">
        <v>759</v>
      </c>
      <c r="T63" s="200">
        <v>767</v>
      </c>
      <c r="U63" s="200">
        <v>775</v>
      </c>
    </row>
    <row r="64" spans="2:21" ht="24" customHeight="1">
      <c r="B64" s="1" t="s">
        <v>416</v>
      </c>
      <c r="C64" s="88"/>
      <c r="D64" s="88"/>
      <c r="E64" s="1" t="s">
        <v>438</v>
      </c>
      <c r="F64" s="88"/>
      <c r="G64" s="88"/>
      <c r="H64" s="88"/>
      <c r="I64" s="88"/>
      <c r="J64" s="88"/>
      <c r="K64" s="88"/>
      <c r="L64" s="88"/>
      <c r="M64" s="185">
        <v>6083</v>
      </c>
      <c r="N64" s="185">
        <v>6631</v>
      </c>
      <c r="O64" s="144">
        <v>7184</v>
      </c>
      <c r="P64" s="144">
        <v>7664</v>
      </c>
      <c r="Q64" s="185">
        <v>10568</v>
      </c>
      <c r="R64" s="200">
        <v>10265</v>
      </c>
      <c r="S64" s="200">
        <v>10778</v>
      </c>
      <c r="T64" s="200">
        <v>11317</v>
      </c>
      <c r="U64" s="200">
        <v>11883</v>
      </c>
    </row>
    <row r="65" spans="2:21" ht="24" customHeight="1">
      <c r="B65" s="1" t="s">
        <v>439</v>
      </c>
      <c r="C65" s="88"/>
      <c r="D65" s="88"/>
      <c r="E65" s="1" t="s">
        <v>440</v>
      </c>
      <c r="F65" s="88"/>
      <c r="G65" s="88"/>
      <c r="H65" s="88"/>
      <c r="I65" s="88"/>
      <c r="J65" s="88"/>
      <c r="K65" s="88"/>
      <c r="L65" s="88"/>
      <c r="M65" s="185">
        <v>877</v>
      </c>
      <c r="N65" s="185">
        <v>905</v>
      </c>
      <c r="O65" s="144">
        <v>900</v>
      </c>
      <c r="P65" s="144">
        <v>900</v>
      </c>
      <c r="Q65" s="185">
        <v>1141</v>
      </c>
      <c r="R65" s="200">
        <v>1210</v>
      </c>
      <c r="S65" s="200">
        <v>1246</v>
      </c>
      <c r="T65" s="200">
        <v>1283</v>
      </c>
      <c r="U65" s="200">
        <v>1321</v>
      </c>
    </row>
    <row r="66" spans="2:21" ht="24" customHeight="1">
      <c r="B66" s="1" t="s">
        <v>80</v>
      </c>
      <c r="C66" s="88"/>
      <c r="D66" s="88"/>
      <c r="E66" s="1" t="s">
        <v>86</v>
      </c>
      <c r="F66" s="88"/>
      <c r="G66" s="88"/>
      <c r="H66" s="88"/>
      <c r="I66" s="88"/>
      <c r="J66" s="88"/>
      <c r="K66" s="88"/>
      <c r="L66" s="88"/>
      <c r="M66" s="185">
        <v>10463</v>
      </c>
      <c r="N66" s="185">
        <v>7349</v>
      </c>
      <c r="O66" s="144">
        <v>17000</v>
      </c>
      <c r="P66" s="144">
        <v>17000</v>
      </c>
      <c r="Q66" s="185">
        <v>17000</v>
      </c>
      <c r="R66" s="185">
        <v>17000</v>
      </c>
      <c r="S66" s="185">
        <v>17000</v>
      </c>
      <c r="T66" s="185">
        <v>17000</v>
      </c>
      <c r="U66" s="185">
        <v>17000</v>
      </c>
    </row>
    <row r="67" spans="2:21" ht="24" customHeight="1">
      <c r="B67" s="1" t="s">
        <v>79</v>
      </c>
      <c r="C67" s="88"/>
      <c r="D67" s="88"/>
      <c r="E67" s="1" t="s">
        <v>790</v>
      </c>
      <c r="F67" s="88"/>
      <c r="G67" s="88"/>
      <c r="H67" s="88"/>
      <c r="I67" s="88"/>
      <c r="J67" s="88"/>
      <c r="K67" s="88"/>
      <c r="L67" s="88"/>
      <c r="M67" s="185">
        <v>8404</v>
      </c>
      <c r="N67" s="185">
        <v>9064</v>
      </c>
      <c r="O67" s="144">
        <v>10000</v>
      </c>
      <c r="P67" s="144">
        <v>10000</v>
      </c>
      <c r="Q67" s="185">
        <v>10000</v>
      </c>
      <c r="R67" s="185">
        <v>10000</v>
      </c>
      <c r="S67" s="185">
        <v>10000</v>
      </c>
      <c r="T67" s="185">
        <v>10000</v>
      </c>
      <c r="U67" s="185">
        <v>10000</v>
      </c>
    </row>
    <row r="68" spans="2:21" ht="24" customHeight="1">
      <c r="B68" s="1" t="s">
        <v>960</v>
      </c>
      <c r="C68" s="88"/>
      <c r="D68" s="88"/>
      <c r="E68" s="1" t="s">
        <v>961</v>
      </c>
      <c r="F68" s="88"/>
      <c r="G68" s="88"/>
      <c r="H68" s="88"/>
      <c r="I68" s="88"/>
      <c r="J68" s="88"/>
      <c r="K68" s="88"/>
      <c r="L68" s="88"/>
      <c r="M68" s="185">
        <v>6920</v>
      </c>
      <c r="N68" s="185">
        <v>0</v>
      </c>
      <c r="O68" s="144">
        <v>3624</v>
      </c>
      <c r="P68" s="144">
        <v>9285</v>
      </c>
      <c r="Q68" s="185">
        <v>3096</v>
      </c>
      <c r="R68" s="185">
        <v>0</v>
      </c>
      <c r="S68" s="185">
        <v>9127</v>
      </c>
      <c r="T68" s="185">
        <v>15176</v>
      </c>
      <c r="U68" s="185">
        <v>3485</v>
      </c>
    </row>
    <row r="69" spans="2:21" ht="24" customHeight="1">
      <c r="B69" s="1" t="s">
        <v>78</v>
      </c>
      <c r="C69" s="88"/>
      <c r="D69" s="88"/>
      <c r="E69" s="1" t="s">
        <v>85</v>
      </c>
      <c r="F69" s="88"/>
      <c r="G69" s="88"/>
      <c r="H69" s="88"/>
      <c r="I69" s="88"/>
      <c r="J69" s="88"/>
      <c r="K69" s="88"/>
      <c r="L69" s="88"/>
      <c r="M69" s="185">
        <v>2461</v>
      </c>
      <c r="N69" s="185">
        <v>2470</v>
      </c>
      <c r="O69" s="144">
        <v>5000</v>
      </c>
      <c r="P69" s="144">
        <v>3500</v>
      </c>
      <c r="Q69" s="185">
        <v>5000</v>
      </c>
      <c r="R69" s="185">
        <v>5000</v>
      </c>
      <c r="S69" s="185">
        <v>5000</v>
      </c>
      <c r="T69" s="185">
        <v>5000</v>
      </c>
      <c r="U69" s="185">
        <v>5000</v>
      </c>
    </row>
    <row r="70" spans="2:21" ht="24" customHeight="1">
      <c r="B70" s="1" t="s">
        <v>77</v>
      </c>
      <c r="C70" s="88"/>
      <c r="D70" s="88"/>
      <c r="E70" s="1" t="s">
        <v>791</v>
      </c>
      <c r="F70" s="88"/>
      <c r="G70" s="88"/>
      <c r="H70" s="88"/>
      <c r="I70" s="88"/>
      <c r="J70" s="88"/>
      <c r="K70" s="88"/>
      <c r="L70" s="88"/>
      <c r="M70" s="185">
        <v>1105</v>
      </c>
      <c r="N70" s="185">
        <v>58</v>
      </c>
      <c r="O70" s="144">
        <v>3000</v>
      </c>
      <c r="P70" s="144">
        <v>1500</v>
      </c>
      <c r="Q70" s="185">
        <v>3000</v>
      </c>
      <c r="R70" s="185">
        <v>3000</v>
      </c>
      <c r="S70" s="185">
        <v>3000</v>
      </c>
      <c r="T70" s="185">
        <v>3000</v>
      </c>
      <c r="U70" s="185">
        <v>3000</v>
      </c>
    </row>
    <row r="71" spans="2:21" ht="24" customHeight="1">
      <c r="B71" s="1" t="s">
        <v>76</v>
      </c>
      <c r="C71" s="88"/>
      <c r="D71" s="88"/>
      <c r="E71" s="1" t="s">
        <v>202</v>
      </c>
      <c r="F71" s="88"/>
      <c r="G71" s="88"/>
      <c r="H71" s="88"/>
      <c r="I71" s="88"/>
      <c r="J71" s="88"/>
      <c r="K71" s="88"/>
      <c r="L71" s="88"/>
      <c r="M71" s="185">
        <v>36403</v>
      </c>
      <c r="N71" s="185">
        <v>28863</v>
      </c>
      <c r="O71" s="144">
        <v>20000</v>
      </c>
      <c r="P71" s="144">
        <v>12000</v>
      </c>
      <c r="Q71" s="185">
        <v>15000</v>
      </c>
      <c r="R71" s="185">
        <v>15000</v>
      </c>
      <c r="S71" s="185">
        <v>15000</v>
      </c>
      <c r="T71" s="185">
        <v>15000</v>
      </c>
      <c r="U71" s="185">
        <v>15000</v>
      </c>
    </row>
    <row r="72" spans="2:21" ht="24" customHeight="1">
      <c r="B72" s="1" t="s">
        <v>524</v>
      </c>
      <c r="C72" s="88"/>
      <c r="D72" s="88"/>
      <c r="E72" s="1" t="s">
        <v>49</v>
      </c>
      <c r="F72" s="88"/>
      <c r="G72" s="88"/>
      <c r="H72" s="88"/>
      <c r="I72" s="88"/>
      <c r="J72" s="88"/>
      <c r="K72" s="88"/>
      <c r="L72" s="88"/>
      <c r="M72" s="185">
        <v>302</v>
      </c>
      <c r="N72" s="185">
        <v>298</v>
      </c>
      <c r="O72" s="144">
        <v>500</v>
      </c>
      <c r="P72" s="144">
        <v>500</v>
      </c>
      <c r="Q72" s="185">
        <v>500</v>
      </c>
      <c r="R72" s="185">
        <v>500</v>
      </c>
      <c r="S72" s="185">
        <v>500</v>
      </c>
      <c r="T72" s="185">
        <v>500</v>
      </c>
      <c r="U72" s="185">
        <v>500</v>
      </c>
    </row>
    <row r="73" spans="2:21" ht="24" customHeight="1">
      <c r="B73" s="1" t="s">
        <v>178</v>
      </c>
      <c r="C73" s="88"/>
      <c r="D73" s="88"/>
      <c r="E73" s="1" t="s">
        <v>83</v>
      </c>
      <c r="F73" s="88"/>
      <c r="G73" s="88"/>
      <c r="H73" s="88"/>
      <c r="I73" s="88"/>
      <c r="J73" s="88"/>
      <c r="K73" s="88"/>
      <c r="L73" s="88"/>
      <c r="M73" s="185">
        <v>5158</v>
      </c>
      <c r="N73" s="185">
        <v>2544</v>
      </c>
      <c r="O73" s="144">
        <v>10000</v>
      </c>
      <c r="P73" s="144">
        <v>10000</v>
      </c>
      <c r="Q73" s="185">
        <v>10000</v>
      </c>
      <c r="R73" s="185">
        <v>10000</v>
      </c>
      <c r="S73" s="185">
        <v>10000</v>
      </c>
      <c r="T73" s="185">
        <v>10000</v>
      </c>
      <c r="U73" s="185">
        <v>10000</v>
      </c>
    </row>
    <row r="74" spans="2:21" ht="24" customHeight="1">
      <c r="B74" s="1" t="s">
        <v>75</v>
      </c>
      <c r="C74" s="88"/>
      <c r="D74" s="88"/>
      <c r="E74" s="1" t="s">
        <v>84</v>
      </c>
      <c r="F74" s="88"/>
      <c r="G74" s="88"/>
      <c r="H74" s="88"/>
      <c r="I74" s="88"/>
      <c r="J74" s="88"/>
      <c r="K74" s="88"/>
      <c r="L74" s="88"/>
      <c r="M74" s="185">
        <v>487</v>
      </c>
      <c r="N74" s="185">
        <v>566</v>
      </c>
      <c r="O74" s="144">
        <v>1000</v>
      </c>
      <c r="P74" s="144">
        <v>750</v>
      </c>
      <c r="Q74" s="185">
        <v>1000</v>
      </c>
      <c r="R74" s="185">
        <v>1000</v>
      </c>
      <c r="S74" s="185">
        <v>1000</v>
      </c>
      <c r="T74" s="185">
        <v>1000</v>
      </c>
      <c r="U74" s="185">
        <v>1000</v>
      </c>
    </row>
    <row r="75" spans="2:21" ht="24" customHeight="1">
      <c r="B75" s="1" t="s">
        <v>723</v>
      </c>
      <c r="C75" s="92"/>
      <c r="D75" s="92"/>
      <c r="E75" s="1" t="s">
        <v>792</v>
      </c>
      <c r="F75" s="92"/>
      <c r="G75" s="92"/>
      <c r="H75" s="92"/>
      <c r="I75" s="92"/>
      <c r="J75" s="92"/>
      <c r="K75" s="92"/>
      <c r="L75" s="92"/>
      <c r="M75" s="200">
        <v>25469</v>
      </c>
      <c r="N75" s="200">
        <v>26912</v>
      </c>
      <c r="O75" s="143">
        <v>26200</v>
      </c>
      <c r="P75" s="143">
        <v>26200</v>
      </c>
      <c r="Q75" s="200">
        <v>26200</v>
      </c>
      <c r="R75" s="200">
        <v>26200</v>
      </c>
      <c r="S75" s="200">
        <v>26200</v>
      </c>
      <c r="T75" s="200">
        <v>26200</v>
      </c>
      <c r="U75" s="200">
        <v>26200</v>
      </c>
    </row>
    <row r="76" spans="2:21" ht="24" customHeight="1">
      <c r="B76" s="1" t="s">
        <v>74</v>
      </c>
      <c r="C76" s="88"/>
      <c r="D76" s="88"/>
      <c r="E76" s="1" t="s">
        <v>10</v>
      </c>
      <c r="F76" s="88"/>
      <c r="G76" s="88"/>
      <c r="H76" s="88"/>
      <c r="I76" s="88"/>
      <c r="J76" s="88"/>
      <c r="K76" s="88"/>
      <c r="L76" s="88"/>
      <c r="M76" s="185">
        <v>15174</v>
      </c>
      <c r="N76" s="185">
        <v>10488</v>
      </c>
      <c r="O76" s="144">
        <v>15000</v>
      </c>
      <c r="P76" s="144">
        <v>15000</v>
      </c>
      <c r="Q76" s="185">
        <v>15000</v>
      </c>
      <c r="R76" s="185">
        <v>15000</v>
      </c>
      <c r="S76" s="185">
        <v>15000</v>
      </c>
      <c r="T76" s="185">
        <v>15000</v>
      </c>
      <c r="U76" s="185">
        <v>15000</v>
      </c>
    </row>
    <row r="77" spans="2:21" ht="24" customHeight="1">
      <c r="B77" s="1" t="s">
        <v>73</v>
      </c>
      <c r="C77" s="88"/>
      <c r="D77" s="88"/>
      <c r="E77" s="1" t="s">
        <v>17</v>
      </c>
      <c r="F77" s="88"/>
      <c r="G77" s="88"/>
      <c r="H77" s="88"/>
      <c r="I77" s="88"/>
      <c r="J77" s="88"/>
      <c r="K77" s="88"/>
      <c r="L77" s="88"/>
      <c r="M77" s="185">
        <v>42293</v>
      </c>
      <c r="N77" s="185">
        <v>32537</v>
      </c>
      <c r="O77" s="144">
        <v>42400</v>
      </c>
      <c r="P77" s="144">
        <v>36000</v>
      </c>
      <c r="Q77" s="185">
        <v>40280</v>
      </c>
      <c r="R77" s="185">
        <v>42697</v>
      </c>
      <c r="S77" s="185">
        <v>45259</v>
      </c>
      <c r="T77" s="185">
        <v>47975</v>
      </c>
      <c r="U77" s="185">
        <v>50854</v>
      </c>
    </row>
    <row r="78" spans="2:21" ht="24" customHeight="1">
      <c r="B78" s="1" t="s">
        <v>489</v>
      </c>
      <c r="C78" s="88"/>
      <c r="D78" s="88"/>
      <c r="E78" s="1" t="s">
        <v>81</v>
      </c>
      <c r="F78" s="88"/>
      <c r="G78" s="88"/>
      <c r="H78" s="88"/>
      <c r="I78" s="88"/>
      <c r="J78" s="88"/>
      <c r="K78" s="88"/>
      <c r="L78" s="88"/>
      <c r="M78" s="185">
        <v>2717</v>
      </c>
      <c r="N78" s="185">
        <v>5196</v>
      </c>
      <c r="O78" s="144">
        <v>6000</v>
      </c>
      <c r="P78" s="144">
        <v>5000</v>
      </c>
      <c r="Q78" s="185">
        <v>6000</v>
      </c>
      <c r="R78" s="185">
        <v>6000</v>
      </c>
      <c r="S78" s="185">
        <v>6000</v>
      </c>
      <c r="T78" s="185">
        <v>6000</v>
      </c>
      <c r="U78" s="185">
        <v>6000</v>
      </c>
    </row>
    <row r="79" spans="2:21" ht="24" customHeight="1">
      <c r="B79" s="1" t="s">
        <v>179</v>
      </c>
      <c r="C79" s="88"/>
      <c r="D79" s="88"/>
      <c r="E79" s="1" t="s">
        <v>82</v>
      </c>
      <c r="F79" s="88"/>
      <c r="G79" s="88"/>
      <c r="H79" s="88"/>
      <c r="I79" s="88"/>
      <c r="J79" s="88"/>
      <c r="K79" s="88"/>
      <c r="L79" s="88"/>
      <c r="M79" s="185">
        <v>12849</v>
      </c>
      <c r="N79" s="185">
        <v>6989</v>
      </c>
      <c r="O79" s="144">
        <v>4325</v>
      </c>
      <c r="P79" s="144">
        <v>4325</v>
      </c>
      <c r="Q79" s="185">
        <v>4582</v>
      </c>
      <c r="R79" s="185">
        <v>4811</v>
      </c>
      <c r="S79" s="185">
        <v>5052</v>
      </c>
      <c r="T79" s="185">
        <v>5305</v>
      </c>
      <c r="U79" s="185">
        <v>5570</v>
      </c>
    </row>
    <row r="80" spans="2:21" ht="24" customHeight="1">
      <c r="B80" s="1" t="s">
        <v>88</v>
      </c>
      <c r="C80" s="88"/>
      <c r="D80" s="88"/>
      <c r="E80" s="1" t="s">
        <v>11</v>
      </c>
      <c r="F80" s="88"/>
      <c r="G80" s="88"/>
      <c r="H80" s="88"/>
      <c r="I80" s="88"/>
      <c r="J80" s="88"/>
      <c r="K80" s="88"/>
      <c r="L80" s="88"/>
      <c r="M80" s="191">
        <v>12295</v>
      </c>
      <c r="N80" s="191">
        <v>21235</v>
      </c>
      <c r="O80" s="149">
        <v>15000</v>
      </c>
      <c r="P80" s="149">
        <v>15000</v>
      </c>
      <c r="Q80" s="191">
        <v>15000</v>
      </c>
      <c r="R80" s="191">
        <v>15000</v>
      </c>
      <c r="S80" s="191">
        <v>15000</v>
      </c>
      <c r="T80" s="191">
        <v>15000</v>
      </c>
      <c r="U80" s="191">
        <v>15000</v>
      </c>
    </row>
    <row r="81" spans="1:21" s="88" customFormat="1" ht="24" customHeight="1">
      <c r="A81" s="382"/>
      <c r="B81" s="1"/>
      <c r="C81" s="498" t="s">
        <v>1055</v>
      </c>
      <c r="D81" s="498"/>
      <c r="E81" s="498"/>
      <c r="F81" s="498"/>
      <c r="G81" s="498"/>
      <c r="H81" s="498"/>
      <c r="I81" s="498"/>
      <c r="J81" s="498"/>
      <c r="K81" s="498"/>
      <c r="L81" s="498"/>
      <c r="M81" s="282">
        <f t="shared" ref="M81:U81" si="1">SUM(M55:M80)</f>
        <v>848594</v>
      </c>
      <c r="N81" s="435">
        <f t="shared" si="1"/>
        <v>910459</v>
      </c>
      <c r="O81" s="279">
        <f t="shared" si="1"/>
        <v>996863</v>
      </c>
      <c r="P81" s="279">
        <f t="shared" si="1"/>
        <v>959661</v>
      </c>
      <c r="Q81" s="282">
        <f t="shared" si="1"/>
        <v>1138815</v>
      </c>
      <c r="R81" s="282">
        <f t="shared" si="1"/>
        <v>1184024</v>
      </c>
      <c r="S81" s="282">
        <f t="shared" si="1"/>
        <v>1231138</v>
      </c>
      <c r="T81" s="282">
        <f t="shared" si="1"/>
        <v>1277015</v>
      </c>
      <c r="U81" s="282">
        <f t="shared" si="1"/>
        <v>1306946</v>
      </c>
    </row>
    <row r="82" spans="1:21" s="88" customFormat="1" ht="15" customHeight="1">
      <c r="A82" s="382"/>
      <c r="B82" s="122"/>
      <c r="C82" s="379"/>
      <c r="D82" s="379"/>
      <c r="E82" s="379"/>
      <c r="F82" s="379"/>
      <c r="G82" s="379"/>
      <c r="H82" s="379"/>
      <c r="I82" s="379"/>
      <c r="J82" s="379"/>
      <c r="K82" s="379"/>
      <c r="L82" s="379"/>
      <c r="M82" s="380"/>
      <c r="N82" s="380"/>
      <c r="O82" s="436" t="str">
        <f>IF(P81&gt;O81,"Over Budget","Under Budget")</f>
        <v>Under Budget</v>
      </c>
      <c r="P82" s="437">
        <f>P81-O81</f>
        <v>-37202</v>
      </c>
      <c r="Q82" s="380"/>
      <c r="R82" s="380"/>
      <c r="S82" s="380"/>
      <c r="T82" s="380"/>
      <c r="U82" s="380"/>
    </row>
    <row r="83" spans="1:21" ht="15" customHeight="1">
      <c r="B83" s="1"/>
      <c r="C83" s="88"/>
      <c r="D83" s="88"/>
      <c r="E83" s="1"/>
      <c r="F83" s="88"/>
      <c r="G83" s="88"/>
      <c r="H83" s="88"/>
      <c r="I83" s="88"/>
      <c r="J83" s="88"/>
      <c r="K83" s="88"/>
      <c r="L83" s="88"/>
      <c r="M83" s="5"/>
      <c r="N83" s="185"/>
      <c r="O83" s="144"/>
      <c r="P83" s="144"/>
      <c r="Q83" s="185"/>
      <c r="R83" s="185"/>
      <c r="S83" s="185"/>
      <c r="T83" s="185"/>
      <c r="U83" s="185"/>
    </row>
    <row r="84" spans="1:21" ht="24" customHeight="1">
      <c r="B84" s="94" t="s">
        <v>399</v>
      </c>
      <c r="C84" s="88"/>
      <c r="D84" s="88"/>
      <c r="E84" s="88"/>
      <c r="F84" s="88"/>
      <c r="G84" s="88"/>
      <c r="H84" s="88"/>
      <c r="I84" s="88"/>
      <c r="J84" s="88"/>
      <c r="K84" s="88"/>
      <c r="L84" s="88"/>
      <c r="M84" s="188"/>
      <c r="N84" s="182"/>
      <c r="O84" s="147"/>
      <c r="P84" s="147"/>
      <c r="Q84" s="182"/>
      <c r="R84" s="182"/>
      <c r="S84" s="182"/>
      <c r="T84" s="182"/>
      <c r="U84" s="182"/>
    </row>
    <row r="85" spans="1:21" ht="24" customHeight="1">
      <c r="B85" s="1" t="s">
        <v>90</v>
      </c>
      <c r="C85" s="256"/>
      <c r="D85" s="256"/>
      <c r="E85" s="1" t="s">
        <v>690</v>
      </c>
      <c r="F85" s="256"/>
      <c r="G85" s="256"/>
      <c r="H85" s="256"/>
      <c r="I85" s="256"/>
      <c r="J85" s="256"/>
      <c r="K85" s="256"/>
      <c r="L85" s="256"/>
      <c r="M85" s="276">
        <v>326134</v>
      </c>
      <c r="N85" s="276">
        <v>363742</v>
      </c>
      <c r="O85" s="144">
        <v>425401</v>
      </c>
      <c r="P85" s="144">
        <v>396000</v>
      </c>
      <c r="Q85" s="439">
        <v>467120</v>
      </c>
      <c r="R85" s="276">
        <v>492812</v>
      </c>
      <c r="S85" s="276">
        <v>507596</v>
      </c>
      <c r="T85" s="276">
        <v>522824</v>
      </c>
      <c r="U85" s="276">
        <v>538509</v>
      </c>
    </row>
    <row r="86" spans="1:21" ht="24" customHeight="1">
      <c r="B86" s="1" t="s">
        <v>92</v>
      </c>
      <c r="C86" s="92"/>
      <c r="D86" s="92"/>
      <c r="E86" s="1" t="s">
        <v>8</v>
      </c>
      <c r="F86" s="92"/>
      <c r="G86" s="92"/>
      <c r="H86" s="92"/>
      <c r="I86" s="92"/>
      <c r="J86" s="92"/>
      <c r="K86" s="92"/>
      <c r="L86" s="92"/>
      <c r="M86" s="185">
        <v>26266</v>
      </c>
      <c r="N86" s="185">
        <v>22847</v>
      </c>
      <c r="O86" s="144">
        <v>25115</v>
      </c>
      <c r="P86" s="144">
        <v>24500</v>
      </c>
      <c r="Q86" s="185">
        <v>31410</v>
      </c>
      <c r="R86" s="200">
        <v>34053</v>
      </c>
      <c r="S86" s="200">
        <v>36090</v>
      </c>
      <c r="T86" s="200">
        <v>38323</v>
      </c>
      <c r="U86" s="200">
        <v>40657</v>
      </c>
    </row>
    <row r="87" spans="1:21" ht="24" customHeight="1">
      <c r="B87" s="1" t="s">
        <v>91</v>
      </c>
      <c r="C87" s="88"/>
      <c r="D87" s="88"/>
      <c r="E87" s="1" t="s">
        <v>9</v>
      </c>
      <c r="F87" s="88"/>
      <c r="G87" s="88"/>
      <c r="H87" s="88"/>
      <c r="I87" s="88"/>
      <c r="J87" s="88"/>
      <c r="K87" s="88"/>
      <c r="L87" s="88"/>
      <c r="M87" s="185">
        <v>23588</v>
      </c>
      <c r="N87" s="185">
        <v>26913</v>
      </c>
      <c r="O87" s="144">
        <v>31560</v>
      </c>
      <c r="P87" s="144">
        <v>31560</v>
      </c>
      <c r="Q87" s="185">
        <v>34609</v>
      </c>
      <c r="R87" s="185">
        <v>36512</v>
      </c>
      <c r="S87" s="185">
        <v>37607</v>
      </c>
      <c r="T87" s="185">
        <v>38735</v>
      </c>
      <c r="U87" s="185">
        <v>39897</v>
      </c>
    </row>
    <row r="88" spans="1:21" ht="24" customHeight="1">
      <c r="B88" s="1" t="s">
        <v>417</v>
      </c>
      <c r="C88" s="88"/>
      <c r="D88" s="88"/>
      <c r="E88" s="1" t="s">
        <v>13</v>
      </c>
      <c r="F88" s="88"/>
      <c r="G88" s="88"/>
      <c r="H88" s="88"/>
      <c r="I88" s="88"/>
      <c r="J88" s="88"/>
      <c r="K88" s="88"/>
      <c r="L88" s="88"/>
      <c r="M88" s="185">
        <v>65061</v>
      </c>
      <c r="N88" s="185">
        <v>67113</v>
      </c>
      <c r="O88" s="144">
        <v>94447</v>
      </c>
      <c r="P88" s="144">
        <v>67875</v>
      </c>
      <c r="Q88" s="185">
        <v>77259</v>
      </c>
      <c r="R88" s="200">
        <v>80103</v>
      </c>
      <c r="S88" s="200">
        <v>86511</v>
      </c>
      <c r="T88" s="200">
        <v>93432</v>
      </c>
      <c r="U88" s="200">
        <v>100907</v>
      </c>
    </row>
    <row r="89" spans="1:21" ht="24" customHeight="1">
      <c r="B89" s="1" t="s">
        <v>418</v>
      </c>
      <c r="C89" s="88"/>
      <c r="D89" s="88"/>
      <c r="E89" s="1" t="s">
        <v>159</v>
      </c>
      <c r="F89" s="88"/>
      <c r="G89" s="88"/>
      <c r="H89" s="88"/>
      <c r="I89" s="88"/>
      <c r="J89" s="88"/>
      <c r="K89" s="88"/>
      <c r="L89" s="88"/>
      <c r="M89" s="185">
        <v>370</v>
      </c>
      <c r="N89" s="185">
        <v>411</v>
      </c>
      <c r="O89" s="143">
        <v>484</v>
      </c>
      <c r="P89" s="143">
        <v>478</v>
      </c>
      <c r="Q89" s="185">
        <v>547</v>
      </c>
      <c r="R89" s="200">
        <v>570</v>
      </c>
      <c r="S89" s="200">
        <v>576</v>
      </c>
      <c r="T89" s="200">
        <v>582</v>
      </c>
      <c r="U89" s="200">
        <v>588</v>
      </c>
    </row>
    <row r="90" spans="1:21" ht="24" customHeight="1">
      <c r="B90" s="1" t="s">
        <v>419</v>
      </c>
      <c r="C90" s="88"/>
      <c r="D90" s="88"/>
      <c r="E90" s="1" t="s">
        <v>438</v>
      </c>
      <c r="F90" s="88"/>
      <c r="G90" s="88"/>
      <c r="H90" s="88"/>
      <c r="I90" s="88"/>
      <c r="J90" s="88"/>
      <c r="K90" s="88"/>
      <c r="L90" s="88"/>
      <c r="M90" s="185">
        <v>3695</v>
      </c>
      <c r="N90" s="185">
        <v>4070</v>
      </c>
      <c r="O90" s="144">
        <v>5869</v>
      </c>
      <c r="P90" s="143">
        <v>5057</v>
      </c>
      <c r="Q90" s="185">
        <v>6846</v>
      </c>
      <c r="R90" s="200">
        <v>6651</v>
      </c>
      <c r="S90" s="200">
        <v>6984</v>
      </c>
      <c r="T90" s="200">
        <v>7333</v>
      </c>
      <c r="U90" s="200">
        <v>7700</v>
      </c>
    </row>
    <row r="91" spans="1:21" ht="24" customHeight="1">
      <c r="B91" s="1" t="s">
        <v>441</v>
      </c>
      <c r="C91" s="88"/>
      <c r="D91" s="88"/>
      <c r="E91" s="1" t="s">
        <v>440</v>
      </c>
      <c r="F91" s="88"/>
      <c r="G91" s="88"/>
      <c r="H91" s="88"/>
      <c r="I91" s="88"/>
      <c r="J91" s="88"/>
      <c r="K91" s="88"/>
      <c r="L91" s="88"/>
      <c r="M91" s="185">
        <v>624</v>
      </c>
      <c r="N91" s="185">
        <v>508</v>
      </c>
      <c r="O91" s="143">
        <v>757</v>
      </c>
      <c r="P91" s="143">
        <v>775</v>
      </c>
      <c r="Q91" s="185">
        <v>776</v>
      </c>
      <c r="R91" s="200">
        <v>823</v>
      </c>
      <c r="S91" s="200">
        <v>848</v>
      </c>
      <c r="T91" s="200">
        <v>873</v>
      </c>
      <c r="U91" s="200">
        <v>899</v>
      </c>
    </row>
    <row r="92" spans="1:21" ht="24" customHeight="1">
      <c r="B92" s="1" t="s">
        <v>99</v>
      </c>
      <c r="C92" s="92"/>
      <c r="D92" s="92"/>
      <c r="E92" s="1" t="s">
        <v>86</v>
      </c>
      <c r="F92" s="92"/>
      <c r="G92" s="92"/>
      <c r="H92" s="92"/>
      <c r="I92" s="92"/>
      <c r="J92" s="92"/>
      <c r="K92" s="92"/>
      <c r="L92" s="92"/>
      <c r="M92" s="200">
        <v>1590</v>
      </c>
      <c r="N92" s="200">
        <v>2410</v>
      </c>
      <c r="O92" s="143">
        <v>3500</v>
      </c>
      <c r="P92" s="143">
        <v>3500</v>
      </c>
      <c r="Q92" s="200">
        <v>4000</v>
      </c>
      <c r="R92" s="200">
        <v>4000</v>
      </c>
      <c r="S92" s="200">
        <v>4000</v>
      </c>
      <c r="T92" s="200">
        <v>4000</v>
      </c>
      <c r="U92" s="200">
        <v>4000</v>
      </c>
    </row>
    <row r="93" spans="1:21" ht="24" customHeight="1">
      <c r="B93" s="1" t="s">
        <v>180</v>
      </c>
      <c r="C93" s="88"/>
      <c r="D93" s="88"/>
      <c r="E93" s="1" t="s">
        <v>100</v>
      </c>
      <c r="F93" s="88"/>
      <c r="G93" s="88"/>
      <c r="H93" s="88"/>
      <c r="I93" s="88"/>
      <c r="J93" s="88"/>
      <c r="K93" s="88"/>
      <c r="L93" s="88"/>
      <c r="M93" s="200">
        <v>28695</v>
      </c>
      <c r="N93" s="200">
        <v>29300</v>
      </c>
      <c r="O93" s="143">
        <v>32905</v>
      </c>
      <c r="P93" s="143">
        <v>27505</v>
      </c>
      <c r="Q93" s="200">
        <v>30510</v>
      </c>
      <c r="R93" s="200">
        <v>31115</v>
      </c>
      <c r="S93" s="200">
        <v>40000</v>
      </c>
      <c r="T93" s="200">
        <v>40000</v>
      </c>
      <c r="U93" s="200">
        <v>40000</v>
      </c>
    </row>
    <row r="94" spans="1:21" ht="24" customHeight="1">
      <c r="B94" s="1" t="s">
        <v>98</v>
      </c>
      <c r="C94" s="88"/>
      <c r="D94" s="88"/>
      <c r="E94" s="1" t="s">
        <v>790</v>
      </c>
      <c r="F94" s="88"/>
      <c r="G94" s="88"/>
      <c r="H94" s="88"/>
      <c r="I94" s="88"/>
      <c r="J94" s="88"/>
      <c r="K94" s="88"/>
      <c r="L94" s="88"/>
      <c r="M94" s="200">
        <v>0</v>
      </c>
      <c r="N94" s="200">
        <v>0</v>
      </c>
      <c r="O94" s="143">
        <v>750</v>
      </c>
      <c r="P94" s="143">
        <v>100</v>
      </c>
      <c r="Q94" s="174">
        <v>750</v>
      </c>
      <c r="R94" s="174">
        <v>750</v>
      </c>
      <c r="S94" s="174">
        <v>750</v>
      </c>
      <c r="T94" s="174">
        <v>750</v>
      </c>
      <c r="U94" s="174">
        <v>750</v>
      </c>
    </row>
    <row r="95" spans="1:21" ht="24" customHeight="1">
      <c r="B95" s="1" t="s">
        <v>962</v>
      </c>
      <c r="C95" s="88"/>
      <c r="D95" s="88"/>
      <c r="E95" s="1" t="s">
        <v>961</v>
      </c>
      <c r="F95" s="88"/>
      <c r="G95" s="88"/>
      <c r="H95" s="88"/>
      <c r="I95" s="88"/>
      <c r="J95" s="88"/>
      <c r="K95" s="88"/>
      <c r="L95" s="88"/>
      <c r="M95" s="185">
        <v>1622</v>
      </c>
      <c r="N95" s="185">
        <v>2941</v>
      </c>
      <c r="O95" s="144">
        <v>2973</v>
      </c>
      <c r="P95" s="144">
        <v>5065</v>
      </c>
      <c r="Q95" s="185">
        <v>0</v>
      </c>
      <c r="R95" s="185">
        <v>3821</v>
      </c>
      <c r="S95" s="185">
        <v>7582</v>
      </c>
      <c r="T95" s="185">
        <v>4054</v>
      </c>
      <c r="U95" s="185">
        <v>0</v>
      </c>
    </row>
    <row r="96" spans="1:21" ht="24" customHeight="1">
      <c r="B96" s="1" t="s">
        <v>97</v>
      </c>
      <c r="C96" s="92"/>
      <c r="D96" s="92"/>
      <c r="E96" s="1" t="s">
        <v>791</v>
      </c>
      <c r="F96" s="92"/>
      <c r="G96" s="92"/>
      <c r="H96" s="88"/>
      <c r="I96" s="88"/>
      <c r="J96" s="88"/>
      <c r="K96" s="88"/>
      <c r="L96" s="88"/>
      <c r="M96" s="200">
        <v>3169</v>
      </c>
      <c r="N96" s="200">
        <v>2552</v>
      </c>
      <c r="O96" s="143">
        <v>4000</v>
      </c>
      <c r="P96" s="143">
        <v>3300</v>
      </c>
      <c r="Q96" s="174">
        <v>4000</v>
      </c>
      <c r="R96" s="174">
        <v>4000</v>
      </c>
      <c r="S96" s="174">
        <v>4000</v>
      </c>
      <c r="T96" s="174">
        <v>4000</v>
      </c>
      <c r="U96" s="174">
        <v>4000</v>
      </c>
    </row>
    <row r="97" spans="1:21" ht="24" customHeight="1">
      <c r="B97" s="1" t="s">
        <v>96</v>
      </c>
      <c r="C97" s="88"/>
      <c r="D97" s="88"/>
      <c r="E97" s="1" t="s">
        <v>202</v>
      </c>
      <c r="F97" s="88"/>
      <c r="G97" s="88"/>
      <c r="H97" s="88"/>
      <c r="I97" s="88"/>
      <c r="J97" s="88"/>
      <c r="K97" s="88"/>
      <c r="L97" s="88"/>
      <c r="M97" s="200">
        <v>2384</v>
      </c>
      <c r="N97" s="200">
        <v>3186</v>
      </c>
      <c r="O97" s="143">
        <v>3000</v>
      </c>
      <c r="P97" s="143">
        <v>3250</v>
      </c>
      <c r="Q97" s="174">
        <v>3500</v>
      </c>
      <c r="R97" s="174">
        <v>3500</v>
      </c>
      <c r="S97" s="174">
        <v>3500</v>
      </c>
      <c r="T97" s="174">
        <v>3500</v>
      </c>
      <c r="U97" s="174">
        <v>3500</v>
      </c>
    </row>
    <row r="98" spans="1:21" ht="24" customHeight="1">
      <c r="B98" s="1" t="s">
        <v>95</v>
      </c>
      <c r="C98" s="88"/>
      <c r="D98" s="88"/>
      <c r="E98" s="1" t="s">
        <v>84</v>
      </c>
      <c r="F98" s="88"/>
      <c r="G98" s="88"/>
      <c r="H98" s="92"/>
      <c r="I98" s="92"/>
      <c r="J98" s="92"/>
      <c r="K98" s="92"/>
      <c r="L98" s="92"/>
      <c r="M98" s="200">
        <v>2177</v>
      </c>
      <c r="N98" s="200">
        <v>1439</v>
      </c>
      <c r="O98" s="143">
        <v>2000</v>
      </c>
      <c r="P98" s="143">
        <v>2000</v>
      </c>
      <c r="Q98" s="174">
        <v>2000</v>
      </c>
      <c r="R98" s="174">
        <v>2000</v>
      </c>
      <c r="S98" s="174">
        <v>2000</v>
      </c>
      <c r="T98" s="174">
        <v>2000</v>
      </c>
      <c r="U98" s="174">
        <v>2000</v>
      </c>
    </row>
    <row r="99" spans="1:21" ht="24" customHeight="1">
      <c r="B99" s="1" t="s">
        <v>181</v>
      </c>
      <c r="C99" s="92"/>
      <c r="D99" s="92"/>
      <c r="E99" s="1" t="s">
        <v>792</v>
      </c>
      <c r="F99" s="92"/>
      <c r="G99" s="92"/>
      <c r="H99" s="92"/>
      <c r="I99" s="92"/>
      <c r="J99" s="92"/>
      <c r="K99" s="88"/>
      <c r="L99" s="88"/>
      <c r="M99" s="200">
        <v>835</v>
      </c>
      <c r="N99" s="200">
        <v>570</v>
      </c>
      <c r="O99" s="143">
        <v>1500</v>
      </c>
      <c r="P99" s="143">
        <v>1500</v>
      </c>
      <c r="Q99" s="174">
        <v>1500</v>
      </c>
      <c r="R99" s="174">
        <v>1500</v>
      </c>
      <c r="S99" s="174">
        <v>1500</v>
      </c>
      <c r="T99" s="174">
        <v>1500</v>
      </c>
      <c r="U99" s="174">
        <v>1500</v>
      </c>
    </row>
    <row r="100" spans="1:21" ht="24" customHeight="1">
      <c r="B100" s="1" t="s">
        <v>94</v>
      </c>
      <c r="C100" s="92"/>
      <c r="D100" s="92"/>
      <c r="E100" s="1" t="s">
        <v>10</v>
      </c>
      <c r="F100" s="92"/>
      <c r="G100" s="92"/>
      <c r="H100" s="88"/>
      <c r="I100" s="88"/>
      <c r="J100" s="88"/>
      <c r="K100" s="88"/>
      <c r="L100" s="88"/>
      <c r="M100" s="255">
        <v>78043</v>
      </c>
      <c r="N100" s="255">
        <v>87178</v>
      </c>
      <c r="O100" s="151">
        <v>95000</v>
      </c>
      <c r="P100" s="151">
        <v>95000</v>
      </c>
      <c r="Q100" s="255">
        <v>100000</v>
      </c>
      <c r="R100" s="255">
        <v>100000</v>
      </c>
      <c r="S100" s="255">
        <v>100000</v>
      </c>
      <c r="T100" s="255">
        <v>100000</v>
      </c>
      <c r="U100" s="255">
        <v>100000</v>
      </c>
    </row>
    <row r="101" spans="1:21" ht="24" customHeight="1">
      <c r="B101" s="1" t="s">
        <v>93</v>
      </c>
      <c r="C101" s="88"/>
      <c r="D101" s="88"/>
      <c r="E101" s="1" t="s">
        <v>81</v>
      </c>
      <c r="F101" s="88"/>
      <c r="G101" s="88"/>
      <c r="H101" s="88"/>
      <c r="I101" s="88"/>
      <c r="J101" s="88"/>
      <c r="K101" s="92"/>
      <c r="L101" s="92"/>
      <c r="M101" s="200">
        <v>2059</v>
      </c>
      <c r="N101" s="185">
        <v>5266</v>
      </c>
      <c r="O101" s="144">
        <v>5000</v>
      </c>
      <c r="P101" s="144">
        <v>5000</v>
      </c>
      <c r="Q101" s="185">
        <v>6000</v>
      </c>
      <c r="R101" s="200">
        <v>6000</v>
      </c>
      <c r="S101" s="200">
        <v>6000</v>
      </c>
      <c r="T101" s="200">
        <v>6000</v>
      </c>
      <c r="U101" s="200">
        <v>6000</v>
      </c>
    </row>
    <row r="102" spans="1:21" ht="24" customHeight="1">
      <c r="B102" s="1" t="s">
        <v>1325</v>
      </c>
      <c r="C102" s="88"/>
      <c r="D102" s="88"/>
      <c r="E102" s="1" t="s">
        <v>82</v>
      </c>
      <c r="F102" s="88"/>
      <c r="G102" s="88"/>
      <c r="H102" s="88"/>
      <c r="I102" s="88"/>
      <c r="J102" s="88"/>
      <c r="K102" s="88"/>
      <c r="L102" s="88"/>
      <c r="M102" s="429">
        <v>0</v>
      </c>
      <c r="N102" s="185">
        <v>5552</v>
      </c>
      <c r="O102" s="144">
        <v>4325</v>
      </c>
      <c r="P102" s="144">
        <v>4325</v>
      </c>
      <c r="Q102" s="185">
        <v>4582</v>
      </c>
      <c r="R102" s="185">
        <v>4811</v>
      </c>
      <c r="S102" s="185">
        <v>5052</v>
      </c>
      <c r="T102" s="185">
        <v>5305</v>
      </c>
      <c r="U102" s="185">
        <v>5570</v>
      </c>
    </row>
    <row r="103" spans="1:21" ht="24" customHeight="1">
      <c r="B103" s="1" t="s">
        <v>101</v>
      </c>
      <c r="C103" s="88"/>
      <c r="D103" s="88"/>
      <c r="E103" s="1" t="s">
        <v>11</v>
      </c>
      <c r="F103" s="88"/>
      <c r="G103" s="88"/>
      <c r="H103" s="88"/>
      <c r="I103" s="88"/>
      <c r="J103" s="88"/>
      <c r="K103" s="88"/>
      <c r="L103" s="88"/>
      <c r="M103" s="191">
        <v>2067</v>
      </c>
      <c r="N103" s="222">
        <v>2247</v>
      </c>
      <c r="O103" s="146">
        <v>2500</v>
      </c>
      <c r="P103" s="146">
        <v>2500</v>
      </c>
      <c r="Q103" s="187">
        <v>3000</v>
      </c>
      <c r="R103" s="187">
        <v>3000</v>
      </c>
      <c r="S103" s="187">
        <v>3000</v>
      </c>
      <c r="T103" s="187">
        <v>3000</v>
      </c>
      <c r="U103" s="187">
        <v>3000</v>
      </c>
    </row>
    <row r="104" spans="1:21" s="88" customFormat="1" ht="24" customHeight="1">
      <c r="A104" s="382"/>
      <c r="B104" s="1"/>
      <c r="C104" s="498" t="s">
        <v>1056</v>
      </c>
      <c r="D104" s="498"/>
      <c r="E104" s="498"/>
      <c r="F104" s="498"/>
      <c r="G104" s="498"/>
      <c r="H104" s="498"/>
      <c r="I104" s="498"/>
      <c r="J104" s="498"/>
      <c r="K104" s="498"/>
      <c r="L104" s="498"/>
      <c r="M104" s="282">
        <f t="shared" ref="M104:U104" si="2">SUM(M85:M103)</f>
        <v>568379</v>
      </c>
      <c r="N104" s="435">
        <f t="shared" si="2"/>
        <v>628245</v>
      </c>
      <c r="O104" s="279">
        <f t="shared" si="2"/>
        <v>741086</v>
      </c>
      <c r="P104" s="279">
        <f t="shared" si="2"/>
        <v>679290</v>
      </c>
      <c r="Q104" s="282">
        <f t="shared" si="2"/>
        <v>778409</v>
      </c>
      <c r="R104" s="282">
        <f t="shared" si="2"/>
        <v>816021</v>
      </c>
      <c r="S104" s="282">
        <f t="shared" si="2"/>
        <v>853596</v>
      </c>
      <c r="T104" s="282">
        <f t="shared" si="2"/>
        <v>876211</v>
      </c>
      <c r="U104" s="282">
        <f t="shared" si="2"/>
        <v>899477</v>
      </c>
    </row>
    <row r="105" spans="1:21" s="88" customFormat="1" ht="15" customHeight="1">
      <c r="A105" s="382"/>
      <c r="B105" s="122"/>
      <c r="C105" s="379"/>
      <c r="D105" s="379"/>
      <c r="E105" s="379"/>
      <c r="F105" s="379"/>
      <c r="G105" s="379"/>
      <c r="H105" s="379"/>
      <c r="I105" s="379"/>
      <c r="J105" s="379"/>
      <c r="K105" s="379"/>
      <c r="L105" s="379"/>
      <c r="M105" s="380"/>
      <c r="N105" s="380"/>
      <c r="O105" s="436" t="str">
        <f>IF(P104&gt;O104,"Over Budget","Under Budget")</f>
        <v>Under Budget</v>
      </c>
      <c r="P105" s="437">
        <f>P104-O104</f>
        <v>-61796</v>
      </c>
      <c r="Q105" s="380"/>
      <c r="R105" s="380"/>
      <c r="S105" s="380"/>
      <c r="T105" s="380"/>
      <c r="U105" s="380"/>
    </row>
    <row r="106" spans="1:21" ht="15" customHeight="1">
      <c r="B106" s="1"/>
      <c r="C106" s="88"/>
      <c r="D106" s="88"/>
      <c r="E106" s="1"/>
      <c r="F106" s="88"/>
      <c r="G106" s="88"/>
      <c r="H106" s="88"/>
      <c r="I106" s="88"/>
      <c r="J106" s="88"/>
      <c r="K106" s="88"/>
      <c r="L106" s="88"/>
      <c r="M106" s="184"/>
      <c r="N106" s="200"/>
      <c r="O106" s="143"/>
      <c r="P106" s="143"/>
      <c r="Q106" s="200"/>
      <c r="R106" s="200"/>
      <c r="S106" s="200"/>
      <c r="T106" s="200"/>
      <c r="U106" s="200"/>
    </row>
    <row r="107" spans="1:21" ht="24" customHeight="1">
      <c r="B107" s="94" t="s">
        <v>400</v>
      </c>
      <c r="C107" s="88"/>
      <c r="D107" s="88"/>
      <c r="E107" s="88"/>
      <c r="F107" s="88"/>
      <c r="G107" s="88"/>
      <c r="H107" s="88"/>
      <c r="I107" s="88"/>
      <c r="J107" s="88"/>
      <c r="K107" s="88"/>
      <c r="L107" s="88"/>
      <c r="M107" s="182"/>
      <c r="N107" s="182"/>
      <c r="O107" s="147"/>
      <c r="P107" s="147"/>
      <c r="Q107" s="182"/>
      <c r="R107" s="182"/>
      <c r="S107" s="182"/>
      <c r="T107" s="182"/>
      <c r="U107" s="182"/>
    </row>
    <row r="108" spans="1:21" ht="24" customHeight="1">
      <c r="B108" s="1" t="s">
        <v>784</v>
      </c>
      <c r="C108" s="256"/>
      <c r="D108" s="256"/>
      <c r="E108" s="1" t="s">
        <v>109</v>
      </c>
      <c r="F108" s="256"/>
      <c r="G108" s="256"/>
      <c r="H108" s="256"/>
      <c r="I108" s="256"/>
      <c r="J108" s="256"/>
      <c r="K108" s="256"/>
      <c r="L108" s="256"/>
      <c r="M108" s="276">
        <v>2023682</v>
      </c>
      <c r="N108" s="276">
        <v>2177838</v>
      </c>
      <c r="O108" s="277">
        <v>2481593</v>
      </c>
      <c r="P108" s="277">
        <v>2400000</v>
      </c>
      <c r="Q108" s="276">
        <v>2612487</v>
      </c>
      <c r="R108" s="276">
        <v>2756174</v>
      </c>
      <c r="S108" s="276">
        <v>2838859</v>
      </c>
      <c r="T108" s="276">
        <v>2924025</v>
      </c>
      <c r="U108" s="276">
        <v>3011746</v>
      </c>
    </row>
    <row r="109" spans="1:21" ht="24" customHeight="1">
      <c r="B109" s="1" t="s">
        <v>537</v>
      </c>
      <c r="C109" s="256"/>
      <c r="D109" s="256"/>
      <c r="E109" s="93" t="s">
        <v>1029</v>
      </c>
      <c r="F109" s="256"/>
      <c r="G109" s="256"/>
      <c r="H109" s="256"/>
      <c r="I109" s="256"/>
      <c r="J109" s="256"/>
      <c r="K109" s="256"/>
      <c r="L109" s="256"/>
      <c r="M109" s="185">
        <v>545168</v>
      </c>
      <c r="N109" s="185">
        <v>578647</v>
      </c>
      <c r="O109" s="144">
        <v>601808</v>
      </c>
      <c r="P109" s="144">
        <v>601808</v>
      </c>
      <c r="Q109" s="227">
        <v>665716</v>
      </c>
      <c r="R109" s="185">
        <v>702330</v>
      </c>
      <c r="S109" s="185">
        <v>723400</v>
      </c>
      <c r="T109" s="185">
        <v>745102</v>
      </c>
      <c r="U109" s="185">
        <v>767455</v>
      </c>
    </row>
    <row r="110" spans="1:21" ht="24" customHeight="1">
      <c r="B110" s="1" t="s">
        <v>106</v>
      </c>
      <c r="C110" s="256"/>
      <c r="D110" s="256"/>
      <c r="E110" s="1" t="s">
        <v>538</v>
      </c>
      <c r="F110" s="256"/>
      <c r="G110" s="256"/>
      <c r="H110" s="256"/>
      <c r="I110" s="256"/>
      <c r="J110" s="256"/>
      <c r="K110" s="256"/>
      <c r="L110" s="256"/>
      <c r="M110" s="185">
        <v>573255</v>
      </c>
      <c r="N110" s="185">
        <v>614810</v>
      </c>
      <c r="O110" s="144">
        <v>633049</v>
      </c>
      <c r="P110" s="144">
        <v>620000</v>
      </c>
      <c r="Q110" s="227">
        <v>664381</v>
      </c>
      <c r="R110" s="185">
        <v>700922</v>
      </c>
      <c r="S110" s="185">
        <v>721950</v>
      </c>
      <c r="T110" s="185">
        <v>743609</v>
      </c>
      <c r="U110" s="185">
        <v>765917</v>
      </c>
    </row>
    <row r="111" spans="1:21" ht="24" customHeight="1">
      <c r="B111" s="1" t="s">
        <v>105</v>
      </c>
      <c r="C111" s="256"/>
      <c r="D111" s="256"/>
      <c r="E111" s="1" t="s">
        <v>108</v>
      </c>
      <c r="F111" s="256"/>
      <c r="G111" s="256"/>
      <c r="H111" s="256"/>
      <c r="I111" s="256"/>
      <c r="J111" s="256"/>
      <c r="K111" s="256"/>
      <c r="L111" s="256"/>
      <c r="M111" s="185">
        <v>164708</v>
      </c>
      <c r="N111" s="185">
        <v>172664</v>
      </c>
      <c r="O111" s="144">
        <v>185895</v>
      </c>
      <c r="P111" s="144">
        <v>183500</v>
      </c>
      <c r="Q111" s="227">
        <v>195877</v>
      </c>
      <c r="R111" s="185">
        <v>201753</v>
      </c>
      <c r="S111" s="185">
        <v>207806</v>
      </c>
      <c r="T111" s="185">
        <v>214040</v>
      </c>
      <c r="U111" s="185">
        <v>220461</v>
      </c>
    </row>
    <row r="112" spans="1:21" ht="24" customHeight="1">
      <c r="B112" s="1" t="s">
        <v>104</v>
      </c>
      <c r="C112" s="256"/>
      <c r="D112" s="256"/>
      <c r="E112" s="1" t="s">
        <v>107</v>
      </c>
      <c r="F112" s="256"/>
      <c r="G112" s="256"/>
      <c r="H112" s="256"/>
      <c r="I112" s="256"/>
      <c r="J112" s="256"/>
      <c r="K112" s="256"/>
      <c r="L112" s="256"/>
      <c r="M112" s="200">
        <v>20530</v>
      </c>
      <c r="N112" s="200">
        <v>23602</v>
      </c>
      <c r="O112" s="143">
        <v>30000</v>
      </c>
      <c r="P112" s="143">
        <v>3915</v>
      </c>
      <c r="Q112" s="200">
        <v>0</v>
      </c>
      <c r="R112" s="200">
        <v>0</v>
      </c>
      <c r="S112" s="200">
        <v>0</v>
      </c>
      <c r="T112" s="200">
        <v>0</v>
      </c>
      <c r="U112" s="200">
        <v>0</v>
      </c>
    </row>
    <row r="113" spans="2:21" ht="24" customHeight="1">
      <c r="B113" s="1" t="s">
        <v>103</v>
      </c>
      <c r="C113" s="256"/>
      <c r="D113" s="256"/>
      <c r="E113" s="1" t="s">
        <v>66</v>
      </c>
      <c r="F113" s="256"/>
      <c r="G113" s="256"/>
      <c r="H113" s="256"/>
      <c r="I113" s="256"/>
      <c r="J113" s="256"/>
      <c r="K113" s="256"/>
      <c r="L113" s="256"/>
      <c r="M113" s="200">
        <v>59206</v>
      </c>
      <c r="N113" s="200">
        <v>67758</v>
      </c>
      <c r="O113" s="143">
        <v>70000</v>
      </c>
      <c r="P113" s="143">
        <v>70000</v>
      </c>
      <c r="Q113" s="200">
        <v>73000</v>
      </c>
      <c r="R113" s="200">
        <v>73000</v>
      </c>
      <c r="S113" s="200">
        <v>73000</v>
      </c>
      <c r="T113" s="200">
        <v>73000</v>
      </c>
      <c r="U113" s="200">
        <v>73000</v>
      </c>
    </row>
    <row r="114" spans="2:21" ht="24" customHeight="1">
      <c r="B114" s="1" t="s">
        <v>102</v>
      </c>
      <c r="C114" s="92"/>
      <c r="D114" s="92"/>
      <c r="E114" s="1" t="s">
        <v>14</v>
      </c>
      <c r="F114" s="92"/>
      <c r="G114" s="92"/>
      <c r="H114" s="92"/>
      <c r="I114" s="92"/>
      <c r="J114" s="92"/>
      <c r="K114" s="92"/>
      <c r="L114" s="92"/>
      <c r="M114" s="200">
        <v>98758</v>
      </c>
      <c r="N114" s="200">
        <v>98098</v>
      </c>
      <c r="O114" s="143">
        <v>114000</v>
      </c>
      <c r="P114" s="143">
        <v>120000</v>
      </c>
      <c r="Q114" s="200">
        <v>116000</v>
      </c>
      <c r="R114" s="200">
        <v>116000</v>
      </c>
      <c r="S114" s="200">
        <v>116000</v>
      </c>
      <c r="T114" s="200">
        <v>116000</v>
      </c>
      <c r="U114" s="200">
        <v>116000</v>
      </c>
    </row>
    <row r="115" spans="2:21" ht="24" customHeight="1">
      <c r="B115" s="1" t="s">
        <v>112</v>
      </c>
      <c r="C115" s="92"/>
      <c r="D115" s="92"/>
      <c r="E115" s="1" t="s">
        <v>8</v>
      </c>
      <c r="F115" s="92"/>
      <c r="G115" s="92"/>
      <c r="H115" s="92"/>
      <c r="I115" s="92"/>
      <c r="J115" s="92"/>
      <c r="K115" s="92"/>
      <c r="L115" s="92"/>
      <c r="M115" s="185">
        <v>13276</v>
      </c>
      <c r="N115" s="200">
        <v>11604</v>
      </c>
      <c r="O115" s="143">
        <v>10975</v>
      </c>
      <c r="P115" s="143">
        <v>12000</v>
      </c>
      <c r="Q115" s="227">
        <v>13171</v>
      </c>
      <c r="R115" s="200">
        <v>14345</v>
      </c>
      <c r="S115" s="200">
        <v>14775</v>
      </c>
      <c r="T115" s="200">
        <v>15689</v>
      </c>
      <c r="U115" s="200">
        <v>16645</v>
      </c>
    </row>
    <row r="116" spans="2:21" ht="24" customHeight="1">
      <c r="B116" s="1" t="s">
        <v>111</v>
      </c>
      <c r="C116" s="88"/>
      <c r="D116" s="88"/>
      <c r="E116" s="508" t="s">
        <v>832</v>
      </c>
      <c r="F116" s="508"/>
      <c r="G116" s="508"/>
      <c r="H116" s="508"/>
      <c r="I116" s="508"/>
      <c r="J116" s="508"/>
      <c r="K116" s="508"/>
      <c r="L116" s="508"/>
      <c r="M116" s="184">
        <v>1334771</v>
      </c>
      <c r="N116" s="184">
        <v>1378837</v>
      </c>
      <c r="O116" s="145">
        <v>1386265</v>
      </c>
      <c r="P116" s="145">
        <v>1386285</v>
      </c>
      <c r="Q116" s="184">
        <v>1465973</v>
      </c>
      <c r="R116" s="184">
        <v>1475000</v>
      </c>
      <c r="S116" s="184">
        <v>1525000</v>
      </c>
      <c r="T116" s="184">
        <v>1575000</v>
      </c>
      <c r="U116" s="184">
        <v>1625000</v>
      </c>
    </row>
    <row r="117" spans="2:21" ht="24" customHeight="1">
      <c r="B117" s="1" t="s">
        <v>110</v>
      </c>
      <c r="C117" s="92"/>
      <c r="D117" s="92"/>
      <c r="E117" s="1" t="s">
        <v>9</v>
      </c>
      <c r="F117" s="92"/>
      <c r="G117" s="92"/>
      <c r="H117" s="92"/>
      <c r="I117" s="92"/>
      <c r="J117" s="92"/>
      <c r="K117" s="92"/>
      <c r="L117" s="92"/>
      <c r="M117" s="185">
        <v>258918</v>
      </c>
      <c r="N117" s="185">
        <v>278270</v>
      </c>
      <c r="O117" s="143">
        <v>307125</v>
      </c>
      <c r="P117" s="143">
        <v>305000</v>
      </c>
      <c r="Q117" s="227">
        <v>322237</v>
      </c>
      <c r="R117" s="185">
        <v>339960</v>
      </c>
      <c r="S117" s="185">
        <v>350159</v>
      </c>
      <c r="T117" s="185">
        <v>360664</v>
      </c>
      <c r="U117" s="185">
        <v>371484</v>
      </c>
    </row>
    <row r="118" spans="2:21" ht="24" customHeight="1">
      <c r="B118" s="1" t="s">
        <v>420</v>
      </c>
      <c r="C118" s="92"/>
      <c r="D118" s="92"/>
      <c r="E118" s="1" t="s">
        <v>13</v>
      </c>
      <c r="F118" s="92"/>
      <c r="G118" s="92"/>
      <c r="H118" s="92"/>
      <c r="I118" s="92"/>
      <c r="J118" s="92"/>
      <c r="K118" s="92"/>
      <c r="L118" s="92"/>
      <c r="M118" s="185">
        <v>590268</v>
      </c>
      <c r="N118" s="185">
        <v>615113</v>
      </c>
      <c r="O118" s="144">
        <v>673013</v>
      </c>
      <c r="P118" s="144">
        <v>628297</v>
      </c>
      <c r="Q118" s="227">
        <v>798077</v>
      </c>
      <c r="R118" s="227">
        <v>820134</v>
      </c>
      <c r="S118" s="200">
        <v>885745</v>
      </c>
      <c r="T118" s="200">
        <v>956605</v>
      </c>
      <c r="U118" s="200">
        <v>1033133</v>
      </c>
    </row>
    <row r="119" spans="2:21" ht="24" customHeight="1">
      <c r="B119" s="1" t="s">
        <v>421</v>
      </c>
      <c r="C119" s="92"/>
      <c r="D119" s="92"/>
      <c r="E119" s="1" t="s">
        <v>159</v>
      </c>
      <c r="F119" s="92"/>
      <c r="G119" s="92"/>
      <c r="H119" s="92"/>
      <c r="I119" s="92"/>
      <c r="J119" s="92"/>
      <c r="K119" s="92"/>
      <c r="L119" s="92"/>
      <c r="M119" s="185">
        <v>4107</v>
      </c>
      <c r="N119" s="185">
        <v>4153</v>
      </c>
      <c r="O119" s="144">
        <v>4318</v>
      </c>
      <c r="P119" s="144">
        <v>4328</v>
      </c>
      <c r="Q119" s="227">
        <v>4711</v>
      </c>
      <c r="R119" s="227">
        <v>4901</v>
      </c>
      <c r="S119" s="200">
        <v>4950</v>
      </c>
      <c r="T119" s="200">
        <v>5000</v>
      </c>
      <c r="U119" s="200">
        <v>5050</v>
      </c>
    </row>
    <row r="120" spans="2:21" ht="24" customHeight="1">
      <c r="B120" s="1" t="s">
        <v>422</v>
      </c>
      <c r="C120" s="92"/>
      <c r="D120" s="92"/>
      <c r="E120" s="1" t="s">
        <v>438</v>
      </c>
      <c r="F120" s="92"/>
      <c r="G120" s="92"/>
      <c r="H120" s="92"/>
      <c r="I120" s="92"/>
      <c r="J120" s="92"/>
      <c r="K120" s="92"/>
      <c r="L120" s="92"/>
      <c r="M120" s="185">
        <v>43330</v>
      </c>
      <c r="N120" s="185">
        <v>45564</v>
      </c>
      <c r="O120" s="144">
        <v>51276</v>
      </c>
      <c r="P120" s="144">
        <v>48507</v>
      </c>
      <c r="Q120" s="227">
        <v>59724</v>
      </c>
      <c r="R120" s="227">
        <v>58014</v>
      </c>
      <c r="S120" s="200">
        <v>60915</v>
      </c>
      <c r="T120" s="200">
        <v>63961</v>
      </c>
      <c r="U120" s="200">
        <v>67159</v>
      </c>
    </row>
    <row r="121" spans="2:21" ht="24" customHeight="1">
      <c r="B121" s="1" t="s">
        <v>442</v>
      </c>
      <c r="C121" s="92"/>
      <c r="D121" s="92"/>
      <c r="E121" s="1" t="s">
        <v>440</v>
      </c>
      <c r="F121" s="92"/>
      <c r="G121" s="92"/>
      <c r="H121" s="92"/>
      <c r="I121" s="92"/>
      <c r="J121" s="92"/>
      <c r="K121" s="92"/>
      <c r="L121" s="92"/>
      <c r="M121" s="185">
        <v>6206</v>
      </c>
      <c r="N121" s="185">
        <v>6250</v>
      </c>
      <c r="O121" s="143">
        <v>6442</v>
      </c>
      <c r="P121" s="144">
        <v>6385</v>
      </c>
      <c r="Q121" s="227">
        <v>6613</v>
      </c>
      <c r="R121" s="227">
        <v>7015</v>
      </c>
      <c r="S121" s="200">
        <v>7225</v>
      </c>
      <c r="T121" s="200">
        <v>7442</v>
      </c>
      <c r="U121" s="200">
        <v>7665</v>
      </c>
    </row>
    <row r="122" spans="2:21" ht="24" customHeight="1">
      <c r="B122" s="1" t="s">
        <v>182</v>
      </c>
      <c r="C122" s="88"/>
      <c r="D122" s="88"/>
      <c r="E122" s="1" t="s">
        <v>87</v>
      </c>
      <c r="F122" s="88"/>
      <c r="G122" s="88"/>
      <c r="H122" s="88"/>
      <c r="I122" s="88"/>
      <c r="J122" s="88"/>
      <c r="K122" s="88"/>
      <c r="L122" s="88"/>
      <c r="M122" s="200">
        <v>3618</v>
      </c>
      <c r="N122" s="200">
        <v>13266</v>
      </c>
      <c r="O122" s="143">
        <v>9650</v>
      </c>
      <c r="P122" s="143">
        <v>9650</v>
      </c>
      <c r="Q122" s="200">
        <v>2412</v>
      </c>
      <c r="R122" s="200">
        <v>0</v>
      </c>
      <c r="S122" s="200">
        <v>0</v>
      </c>
      <c r="T122" s="200">
        <v>0</v>
      </c>
      <c r="U122" s="200">
        <v>0</v>
      </c>
    </row>
    <row r="123" spans="2:21" ht="24" customHeight="1">
      <c r="B123" s="1" t="s">
        <v>209</v>
      </c>
      <c r="C123" s="88"/>
      <c r="D123" s="88"/>
      <c r="E123" s="1" t="s">
        <v>208</v>
      </c>
      <c r="F123" s="88"/>
      <c r="G123" s="88"/>
      <c r="H123" s="88"/>
      <c r="I123" s="88"/>
      <c r="J123" s="88"/>
      <c r="K123" s="88"/>
      <c r="L123" s="88"/>
      <c r="M123" s="200">
        <v>6435</v>
      </c>
      <c r="N123" s="200">
        <v>15668</v>
      </c>
      <c r="O123" s="143">
        <v>11200</v>
      </c>
      <c r="P123" s="143">
        <v>11200</v>
      </c>
      <c r="Q123" s="200">
        <v>11200</v>
      </c>
      <c r="R123" s="200">
        <v>20000</v>
      </c>
      <c r="S123" s="200">
        <v>11200</v>
      </c>
      <c r="T123" s="200">
        <v>11200</v>
      </c>
      <c r="U123" s="200">
        <v>20000</v>
      </c>
    </row>
    <row r="124" spans="2:21" ht="24" customHeight="1">
      <c r="B124" s="1" t="s">
        <v>183</v>
      </c>
      <c r="C124" s="88"/>
      <c r="D124" s="88"/>
      <c r="E124" s="1" t="s">
        <v>86</v>
      </c>
      <c r="F124" s="88"/>
      <c r="G124" s="88"/>
      <c r="H124" s="88"/>
      <c r="I124" s="88"/>
      <c r="J124" s="88"/>
      <c r="K124" s="88"/>
      <c r="L124" s="88"/>
      <c r="M124" s="200">
        <v>23791</v>
      </c>
      <c r="N124" s="200">
        <v>27866</v>
      </c>
      <c r="O124" s="143">
        <v>27000</v>
      </c>
      <c r="P124" s="143">
        <v>37000</v>
      </c>
      <c r="Q124" s="200">
        <v>38000</v>
      </c>
      <c r="R124" s="200">
        <v>38000</v>
      </c>
      <c r="S124" s="200">
        <v>38000</v>
      </c>
      <c r="T124" s="200">
        <v>40000</v>
      </c>
      <c r="U124" s="200">
        <v>40000</v>
      </c>
    </row>
    <row r="125" spans="2:21" ht="24" customHeight="1">
      <c r="B125" s="1" t="s">
        <v>1268</v>
      </c>
      <c r="C125" s="88"/>
      <c r="D125" s="88"/>
      <c r="E125" s="1" t="s">
        <v>1267</v>
      </c>
      <c r="F125" s="88"/>
      <c r="G125" s="88"/>
      <c r="H125" s="88"/>
      <c r="I125" s="88"/>
      <c r="J125" s="88"/>
      <c r="K125" s="88"/>
      <c r="L125" s="88"/>
      <c r="M125" s="200">
        <v>0</v>
      </c>
      <c r="N125" s="200">
        <v>27308</v>
      </c>
      <c r="O125" s="143">
        <v>52000</v>
      </c>
      <c r="P125" s="143">
        <v>56000</v>
      </c>
      <c r="Q125" s="200">
        <v>39200</v>
      </c>
      <c r="R125" s="200">
        <v>0</v>
      </c>
      <c r="S125" s="200">
        <v>0</v>
      </c>
      <c r="T125" s="200">
        <v>0</v>
      </c>
      <c r="U125" s="200">
        <v>0</v>
      </c>
    </row>
    <row r="126" spans="2:21" ht="24" customHeight="1">
      <c r="B126" s="1" t="s">
        <v>119</v>
      </c>
      <c r="C126" s="88"/>
      <c r="D126" s="88"/>
      <c r="E126" s="1" t="s">
        <v>790</v>
      </c>
      <c r="F126" s="88"/>
      <c r="G126" s="88"/>
      <c r="H126" s="88"/>
      <c r="I126" s="88"/>
      <c r="J126" s="88"/>
      <c r="K126" s="88"/>
      <c r="L126" s="88"/>
      <c r="M126" s="200">
        <v>6851</v>
      </c>
      <c r="N126" s="200">
        <v>10032</v>
      </c>
      <c r="O126" s="143">
        <v>12900</v>
      </c>
      <c r="P126" s="143">
        <v>14000</v>
      </c>
      <c r="Q126" s="200">
        <v>14200</v>
      </c>
      <c r="R126" s="200">
        <v>15000</v>
      </c>
      <c r="S126" s="200">
        <v>15000</v>
      </c>
      <c r="T126" s="200">
        <v>17000</v>
      </c>
      <c r="U126" s="200">
        <v>17000</v>
      </c>
    </row>
    <row r="127" spans="2:21" ht="24" customHeight="1">
      <c r="B127" s="1" t="s">
        <v>1432</v>
      </c>
      <c r="C127" s="88"/>
      <c r="D127" s="88"/>
      <c r="E127" s="1" t="s">
        <v>1433</v>
      </c>
      <c r="F127" s="88"/>
      <c r="G127" s="88"/>
      <c r="H127" s="88"/>
      <c r="I127" s="88"/>
      <c r="J127" s="88"/>
      <c r="K127" s="88"/>
      <c r="L127" s="88"/>
      <c r="M127" s="200">
        <v>0</v>
      </c>
      <c r="N127" s="200">
        <v>0</v>
      </c>
      <c r="O127" s="143">
        <v>0</v>
      </c>
      <c r="P127" s="143">
        <v>0</v>
      </c>
      <c r="Q127" s="200">
        <v>25000</v>
      </c>
      <c r="R127" s="200">
        <v>25000</v>
      </c>
      <c r="S127" s="200">
        <v>25000</v>
      </c>
      <c r="T127" s="200">
        <v>25000</v>
      </c>
      <c r="U127" s="200">
        <v>25000</v>
      </c>
    </row>
    <row r="128" spans="2:21" ht="24" customHeight="1">
      <c r="B128" s="1" t="s">
        <v>749</v>
      </c>
      <c r="C128" s="88"/>
      <c r="D128" s="88"/>
      <c r="E128" s="1" t="s">
        <v>750</v>
      </c>
      <c r="F128" s="88"/>
      <c r="G128" s="88"/>
      <c r="H128" s="88"/>
      <c r="I128" s="88"/>
      <c r="J128" s="88"/>
      <c r="K128" s="88"/>
      <c r="L128" s="88"/>
      <c r="M128" s="200">
        <v>47825</v>
      </c>
      <c r="N128" s="200">
        <v>129173</v>
      </c>
      <c r="O128" s="143">
        <v>152078</v>
      </c>
      <c r="P128" s="143">
        <v>155714</v>
      </c>
      <c r="Q128" s="200">
        <v>80000</v>
      </c>
      <c r="R128" s="200">
        <v>161242</v>
      </c>
      <c r="S128" s="200">
        <v>409620</v>
      </c>
      <c r="T128" s="200">
        <v>214852</v>
      </c>
      <c r="U128" s="200">
        <v>285260</v>
      </c>
    </row>
    <row r="129" spans="2:21" ht="24" customHeight="1">
      <c r="B129" s="1" t="s">
        <v>963</v>
      </c>
      <c r="C129" s="88"/>
      <c r="D129" s="88"/>
      <c r="E129" s="1" t="s">
        <v>961</v>
      </c>
      <c r="F129" s="88"/>
      <c r="G129" s="88"/>
      <c r="H129" s="88"/>
      <c r="I129" s="88"/>
      <c r="J129" s="88"/>
      <c r="K129" s="88"/>
      <c r="L129" s="88"/>
      <c r="M129" s="185">
        <v>17627</v>
      </c>
      <c r="N129" s="185">
        <v>4654</v>
      </c>
      <c r="O129" s="144">
        <v>3624</v>
      </c>
      <c r="P129" s="144">
        <v>5065</v>
      </c>
      <c r="Q129" s="185">
        <v>28728</v>
      </c>
      <c r="R129" s="185">
        <v>39544</v>
      </c>
      <c r="S129" s="185">
        <v>15172</v>
      </c>
      <c r="T129" s="185">
        <v>4054</v>
      </c>
      <c r="U129" s="185">
        <v>32334</v>
      </c>
    </row>
    <row r="130" spans="2:21" ht="24" customHeight="1">
      <c r="B130" s="1" t="s">
        <v>118</v>
      </c>
      <c r="C130" s="88"/>
      <c r="D130" s="88"/>
      <c r="E130" s="1" t="s">
        <v>791</v>
      </c>
      <c r="F130" s="88"/>
      <c r="G130" s="88"/>
      <c r="H130" s="88"/>
      <c r="I130" s="88"/>
      <c r="J130" s="88"/>
      <c r="K130" s="88"/>
      <c r="L130" s="88"/>
      <c r="M130" s="200">
        <v>3152</v>
      </c>
      <c r="N130" s="200">
        <v>2088</v>
      </c>
      <c r="O130" s="143">
        <v>4400</v>
      </c>
      <c r="P130" s="143">
        <v>3500</v>
      </c>
      <c r="Q130" s="174">
        <v>4400</v>
      </c>
      <c r="R130" s="174">
        <v>4400</v>
      </c>
      <c r="S130" s="174">
        <v>4400</v>
      </c>
      <c r="T130" s="174">
        <v>4400</v>
      </c>
      <c r="U130" s="174">
        <v>4400</v>
      </c>
    </row>
    <row r="131" spans="2:21" ht="24" customHeight="1">
      <c r="B131" s="1" t="s">
        <v>1298</v>
      </c>
      <c r="C131" s="88"/>
      <c r="D131" s="88"/>
      <c r="E131" s="1" t="s">
        <v>1297</v>
      </c>
      <c r="F131" s="88"/>
      <c r="G131" s="88"/>
      <c r="H131" s="88"/>
      <c r="I131" s="88"/>
      <c r="J131" s="88"/>
      <c r="K131" s="88"/>
      <c r="L131" s="88"/>
      <c r="M131" s="200">
        <v>0</v>
      </c>
      <c r="N131" s="200">
        <v>0</v>
      </c>
      <c r="O131" s="143">
        <v>0</v>
      </c>
      <c r="P131" s="143">
        <v>0</v>
      </c>
      <c r="Q131" s="174">
        <v>0</v>
      </c>
      <c r="R131" s="200">
        <v>55260</v>
      </c>
      <c r="S131" s="200">
        <v>42771</v>
      </c>
      <c r="T131" s="200">
        <v>44474</v>
      </c>
      <c r="U131" s="200">
        <v>46262</v>
      </c>
    </row>
    <row r="132" spans="2:21" ht="24" customHeight="1">
      <c r="B132" s="1" t="s">
        <v>117</v>
      </c>
      <c r="C132" s="88"/>
      <c r="D132" s="88"/>
      <c r="E132" s="1" t="s">
        <v>202</v>
      </c>
      <c r="F132" s="88"/>
      <c r="G132" s="88"/>
      <c r="H132" s="88"/>
      <c r="I132" s="88"/>
      <c r="J132" s="88"/>
      <c r="K132" s="88"/>
      <c r="L132" s="88"/>
      <c r="M132" s="200">
        <v>39451</v>
      </c>
      <c r="N132" s="200">
        <v>43203</v>
      </c>
      <c r="O132" s="144">
        <v>43000</v>
      </c>
      <c r="P132" s="144">
        <v>40000</v>
      </c>
      <c r="Q132" s="185">
        <v>46000</v>
      </c>
      <c r="R132" s="185">
        <v>47000</v>
      </c>
      <c r="S132" s="185">
        <v>48000</v>
      </c>
      <c r="T132" s="185">
        <v>49000</v>
      </c>
      <c r="U132" s="185">
        <v>50000</v>
      </c>
    </row>
    <row r="133" spans="2:21" ht="24" customHeight="1">
      <c r="B133" s="1" t="s">
        <v>116</v>
      </c>
      <c r="C133" s="88"/>
      <c r="D133" s="88"/>
      <c r="E133" s="1" t="s">
        <v>84</v>
      </c>
      <c r="F133" s="88"/>
      <c r="G133" s="88"/>
      <c r="H133" s="88"/>
      <c r="I133" s="88"/>
      <c r="J133" s="88"/>
      <c r="K133" s="88"/>
      <c r="L133" s="88"/>
      <c r="M133" s="200">
        <v>750</v>
      </c>
      <c r="N133" s="200">
        <v>639</v>
      </c>
      <c r="O133" s="143">
        <v>1100</v>
      </c>
      <c r="P133" s="143">
        <v>800</v>
      </c>
      <c r="Q133" s="174">
        <v>1100</v>
      </c>
      <c r="R133" s="174">
        <v>1100</v>
      </c>
      <c r="S133" s="174">
        <v>1100</v>
      </c>
      <c r="T133" s="174">
        <v>1100</v>
      </c>
      <c r="U133" s="174">
        <v>1100</v>
      </c>
    </row>
    <row r="134" spans="2:21" ht="24" customHeight="1">
      <c r="B134" s="1" t="s">
        <v>184</v>
      </c>
      <c r="C134" s="88"/>
      <c r="D134" s="88"/>
      <c r="E134" s="1" t="s">
        <v>792</v>
      </c>
      <c r="F134" s="88"/>
      <c r="G134" s="88"/>
      <c r="H134" s="88"/>
      <c r="I134" s="88"/>
      <c r="J134" s="88"/>
      <c r="K134" s="88"/>
      <c r="L134" s="88"/>
      <c r="M134" s="200">
        <v>11980</v>
      </c>
      <c r="N134" s="200">
        <v>10430</v>
      </c>
      <c r="O134" s="143">
        <v>12000</v>
      </c>
      <c r="P134" s="143">
        <v>12000</v>
      </c>
      <c r="Q134" s="200">
        <v>12000</v>
      </c>
      <c r="R134" s="200">
        <v>12000</v>
      </c>
      <c r="S134" s="200">
        <v>12000</v>
      </c>
      <c r="T134" s="200">
        <v>12000</v>
      </c>
      <c r="U134" s="200">
        <v>12000</v>
      </c>
    </row>
    <row r="135" spans="2:21" ht="24" customHeight="1">
      <c r="B135" s="1" t="s">
        <v>115</v>
      </c>
      <c r="C135" s="88"/>
      <c r="D135" s="88"/>
      <c r="E135" s="1" t="s">
        <v>10</v>
      </c>
      <c r="F135" s="88"/>
      <c r="G135" s="88"/>
      <c r="H135" s="88"/>
      <c r="I135" s="88"/>
      <c r="J135" s="88"/>
      <c r="K135" s="88"/>
      <c r="L135" s="88"/>
      <c r="M135" s="200">
        <v>36376</v>
      </c>
      <c r="N135" s="200">
        <v>40460</v>
      </c>
      <c r="O135" s="143">
        <v>46000</v>
      </c>
      <c r="P135" s="143">
        <v>46000</v>
      </c>
      <c r="Q135" s="200">
        <v>75000</v>
      </c>
      <c r="R135" s="200">
        <v>75000</v>
      </c>
      <c r="S135" s="200">
        <v>75000</v>
      </c>
      <c r="T135" s="200">
        <v>75000</v>
      </c>
      <c r="U135" s="200">
        <v>50000</v>
      </c>
    </row>
    <row r="136" spans="2:21" ht="24" customHeight="1">
      <c r="B136" s="1" t="s">
        <v>114</v>
      </c>
      <c r="C136" s="88"/>
      <c r="D136" s="88"/>
      <c r="E136" s="1" t="s">
        <v>743</v>
      </c>
      <c r="F136" s="88"/>
      <c r="G136" s="88"/>
      <c r="H136" s="88"/>
      <c r="I136" s="88"/>
      <c r="J136" s="88"/>
      <c r="K136" s="88"/>
      <c r="L136" s="88"/>
      <c r="M136" s="200">
        <v>14172</v>
      </c>
      <c r="N136" s="200">
        <v>13522</v>
      </c>
      <c r="O136" s="143">
        <v>18800</v>
      </c>
      <c r="P136" s="143">
        <v>18800</v>
      </c>
      <c r="Q136" s="200">
        <v>20000</v>
      </c>
      <c r="R136" s="200">
        <v>20000</v>
      </c>
      <c r="S136" s="200">
        <v>20000</v>
      </c>
      <c r="T136" s="200">
        <v>20000</v>
      </c>
      <c r="U136" s="200">
        <v>20000</v>
      </c>
    </row>
    <row r="137" spans="2:21" ht="24" customHeight="1">
      <c r="B137" s="1" t="s">
        <v>113</v>
      </c>
      <c r="C137" s="88"/>
      <c r="D137" s="88"/>
      <c r="E137" s="1" t="s">
        <v>910</v>
      </c>
      <c r="F137" s="88"/>
      <c r="G137" s="92"/>
      <c r="H137" s="92"/>
      <c r="I137" s="92"/>
      <c r="J137" s="92"/>
      <c r="K137" s="92"/>
      <c r="L137" s="92"/>
      <c r="M137" s="200">
        <v>1995</v>
      </c>
      <c r="N137" s="200">
        <v>1995</v>
      </c>
      <c r="O137" s="143">
        <v>2000</v>
      </c>
      <c r="P137" s="143">
        <v>1995</v>
      </c>
      <c r="Q137" s="200">
        <v>2000</v>
      </c>
      <c r="R137" s="200">
        <v>2000</v>
      </c>
      <c r="S137" s="200">
        <v>2000</v>
      </c>
      <c r="T137" s="200">
        <v>2000</v>
      </c>
      <c r="U137" s="200">
        <v>2000</v>
      </c>
    </row>
    <row r="138" spans="2:21" ht="24" customHeight="1">
      <c r="B138" s="1" t="s">
        <v>220</v>
      </c>
      <c r="C138" s="88"/>
      <c r="D138" s="88"/>
      <c r="E138" s="1" t="s">
        <v>1409</v>
      </c>
      <c r="F138" s="88"/>
      <c r="G138" s="88"/>
      <c r="H138" s="88"/>
      <c r="I138" s="88"/>
      <c r="J138" s="88"/>
      <c r="K138" s="88"/>
      <c r="L138" s="88"/>
      <c r="M138" s="200">
        <v>5173</v>
      </c>
      <c r="N138" s="200">
        <v>6800</v>
      </c>
      <c r="O138" s="143">
        <v>6600</v>
      </c>
      <c r="P138" s="143">
        <v>6600</v>
      </c>
      <c r="Q138" s="200">
        <v>7100</v>
      </c>
      <c r="R138" s="200">
        <v>7100</v>
      </c>
      <c r="S138" s="200">
        <v>7100</v>
      </c>
      <c r="T138" s="200">
        <v>7100</v>
      </c>
      <c r="U138" s="200">
        <v>7100</v>
      </c>
    </row>
    <row r="139" spans="2:21" ht="24" customHeight="1">
      <c r="B139" s="1" t="s">
        <v>490</v>
      </c>
      <c r="C139" s="92"/>
      <c r="D139" s="92"/>
      <c r="E139" s="1" t="s">
        <v>81</v>
      </c>
      <c r="F139" s="92"/>
      <c r="G139" s="88"/>
      <c r="H139" s="88"/>
      <c r="I139" s="88"/>
      <c r="J139" s="88"/>
      <c r="K139" s="88"/>
      <c r="L139" s="88"/>
      <c r="M139" s="200">
        <v>5101</v>
      </c>
      <c r="N139" s="185">
        <v>10279</v>
      </c>
      <c r="O139" s="144">
        <v>10000</v>
      </c>
      <c r="P139" s="144">
        <v>10000</v>
      </c>
      <c r="Q139" s="185">
        <v>10000</v>
      </c>
      <c r="R139" s="185">
        <v>10000</v>
      </c>
      <c r="S139" s="185">
        <v>10000</v>
      </c>
      <c r="T139" s="185">
        <v>10000</v>
      </c>
      <c r="U139" s="185">
        <v>10000</v>
      </c>
    </row>
    <row r="140" spans="2:21" ht="24" customHeight="1">
      <c r="B140" s="1" t="s">
        <v>919</v>
      </c>
      <c r="C140" s="88"/>
      <c r="D140" s="88"/>
      <c r="E140" s="1" t="s">
        <v>82</v>
      </c>
      <c r="F140" s="88"/>
      <c r="G140" s="88"/>
      <c r="H140" s="88"/>
      <c r="I140" s="88"/>
      <c r="J140" s="88"/>
      <c r="K140" s="88"/>
      <c r="L140" s="88"/>
      <c r="M140" s="185">
        <v>12754</v>
      </c>
      <c r="N140" s="185">
        <v>20258</v>
      </c>
      <c r="O140" s="144">
        <v>12422</v>
      </c>
      <c r="P140" s="144">
        <v>12422</v>
      </c>
      <c r="Q140" s="185">
        <v>13220</v>
      </c>
      <c r="R140" s="185">
        <v>13881</v>
      </c>
      <c r="S140" s="185">
        <v>14575</v>
      </c>
      <c r="T140" s="185">
        <v>15304</v>
      </c>
      <c r="U140" s="185">
        <v>16069</v>
      </c>
    </row>
    <row r="141" spans="2:21" ht="24" customHeight="1">
      <c r="B141" s="1" t="s">
        <v>192</v>
      </c>
      <c r="C141" s="88"/>
      <c r="D141" s="88"/>
      <c r="E141" s="1" t="s">
        <v>794</v>
      </c>
      <c r="F141" s="88"/>
      <c r="G141" s="88"/>
      <c r="H141" s="88"/>
      <c r="I141" s="88"/>
      <c r="J141" s="88"/>
      <c r="K141" s="88"/>
      <c r="L141" s="88"/>
      <c r="M141" s="200">
        <v>41600</v>
      </c>
      <c r="N141" s="200">
        <v>45807</v>
      </c>
      <c r="O141" s="143">
        <v>60000</v>
      </c>
      <c r="P141" s="143">
        <v>50000</v>
      </c>
      <c r="Q141" s="174">
        <v>62000</v>
      </c>
      <c r="R141" s="260">
        <v>40200</v>
      </c>
      <c r="S141" s="260">
        <v>30000</v>
      </c>
      <c r="T141" s="260">
        <v>30000</v>
      </c>
      <c r="U141" s="260">
        <v>30000</v>
      </c>
    </row>
    <row r="142" spans="2:21" ht="24" customHeight="1">
      <c r="B142" s="1" t="s">
        <v>125</v>
      </c>
      <c r="C142" s="88"/>
      <c r="D142" s="88"/>
      <c r="E142" s="1" t="s">
        <v>89</v>
      </c>
      <c r="F142" s="88"/>
      <c r="G142" s="88"/>
      <c r="H142" s="88"/>
      <c r="I142" s="88"/>
      <c r="J142" s="88"/>
      <c r="K142" s="88"/>
      <c r="L142" s="88"/>
      <c r="M142" s="200">
        <v>15044</v>
      </c>
      <c r="N142" s="200">
        <v>16295</v>
      </c>
      <c r="O142" s="143">
        <v>15000</v>
      </c>
      <c r="P142" s="143">
        <v>15000</v>
      </c>
      <c r="Q142" s="174">
        <v>17000</v>
      </c>
      <c r="R142" s="174">
        <v>17000</v>
      </c>
      <c r="S142" s="174">
        <v>17000</v>
      </c>
      <c r="T142" s="174">
        <v>17000</v>
      </c>
      <c r="U142" s="174">
        <v>17000</v>
      </c>
    </row>
    <row r="143" spans="2:21" ht="24" customHeight="1">
      <c r="B143" s="1" t="s">
        <v>124</v>
      </c>
      <c r="C143" s="88"/>
      <c r="D143" s="88"/>
      <c r="E143" s="1" t="s">
        <v>11</v>
      </c>
      <c r="F143" s="88"/>
      <c r="G143" s="88"/>
      <c r="H143" s="88"/>
      <c r="I143" s="88"/>
      <c r="J143" s="88"/>
      <c r="K143" s="88"/>
      <c r="L143" s="88"/>
      <c r="M143" s="200">
        <v>4701</v>
      </c>
      <c r="N143" s="200">
        <v>4392</v>
      </c>
      <c r="O143" s="143">
        <v>4500</v>
      </c>
      <c r="P143" s="143">
        <v>4500</v>
      </c>
      <c r="Q143" s="174">
        <v>4500</v>
      </c>
      <c r="R143" s="174">
        <v>4500</v>
      </c>
      <c r="S143" s="174">
        <v>4500</v>
      </c>
      <c r="T143" s="174">
        <v>4500</v>
      </c>
      <c r="U143" s="174">
        <v>4500</v>
      </c>
    </row>
    <row r="144" spans="2:21" ht="24" customHeight="1">
      <c r="B144" s="1" t="s">
        <v>123</v>
      </c>
      <c r="C144" s="88"/>
      <c r="D144" s="88"/>
      <c r="E144" s="1" t="s">
        <v>12</v>
      </c>
      <c r="F144" s="88"/>
      <c r="G144" s="88"/>
      <c r="H144" s="88"/>
      <c r="I144" s="88"/>
      <c r="J144" s="88"/>
      <c r="K144" s="88"/>
      <c r="L144" s="88"/>
      <c r="M144" s="200">
        <v>41033</v>
      </c>
      <c r="N144" s="200">
        <v>25202</v>
      </c>
      <c r="O144" s="143">
        <v>17000</v>
      </c>
      <c r="P144" s="143">
        <v>17000</v>
      </c>
      <c r="Q144" s="174">
        <v>18000</v>
      </c>
      <c r="R144" s="174">
        <v>18000</v>
      </c>
      <c r="S144" s="174">
        <v>18000</v>
      </c>
      <c r="T144" s="174">
        <v>18000</v>
      </c>
      <c r="U144" s="174">
        <v>18000</v>
      </c>
    </row>
    <row r="145" spans="1:21" ht="24" customHeight="1">
      <c r="B145" s="1" t="s">
        <v>540</v>
      </c>
      <c r="C145" s="88"/>
      <c r="D145" s="88"/>
      <c r="E145" s="1" t="s">
        <v>541</v>
      </c>
      <c r="F145" s="88"/>
      <c r="G145" s="88"/>
      <c r="H145" s="88"/>
      <c r="I145" s="88"/>
      <c r="J145" s="88"/>
      <c r="K145" s="88"/>
      <c r="L145" s="88"/>
      <c r="M145" s="200">
        <v>3297</v>
      </c>
      <c r="N145" s="200">
        <v>3834</v>
      </c>
      <c r="O145" s="143">
        <v>3500</v>
      </c>
      <c r="P145" s="143">
        <v>3500</v>
      </c>
      <c r="Q145" s="200">
        <v>3500</v>
      </c>
      <c r="R145" s="200">
        <v>3500</v>
      </c>
      <c r="S145" s="200">
        <v>3500</v>
      </c>
      <c r="T145" s="200">
        <v>3500</v>
      </c>
      <c r="U145" s="200">
        <v>3500</v>
      </c>
    </row>
    <row r="146" spans="1:21" ht="24" customHeight="1">
      <c r="B146" s="1" t="s">
        <v>197</v>
      </c>
      <c r="C146" s="88"/>
      <c r="D146" s="88"/>
      <c r="E146" s="1" t="s">
        <v>1009</v>
      </c>
      <c r="F146" s="88"/>
      <c r="G146" s="88"/>
      <c r="H146" s="88"/>
      <c r="I146" s="88"/>
      <c r="J146" s="88"/>
      <c r="K146" s="88"/>
      <c r="L146" s="88"/>
      <c r="M146" s="200">
        <v>1920</v>
      </c>
      <c r="N146" s="200">
        <v>6400</v>
      </c>
      <c r="O146" s="143">
        <v>6400</v>
      </c>
      <c r="P146" s="143">
        <v>3910</v>
      </c>
      <c r="Q146" s="200">
        <v>4480</v>
      </c>
      <c r="R146" s="200">
        <v>4050</v>
      </c>
      <c r="S146" s="200">
        <v>2700</v>
      </c>
      <c r="T146" s="200">
        <v>6075</v>
      </c>
      <c r="U146" s="200">
        <v>4050</v>
      </c>
    </row>
    <row r="147" spans="1:21" ht="24" customHeight="1">
      <c r="B147" s="1" t="s">
        <v>122</v>
      </c>
      <c r="C147" s="88"/>
      <c r="D147" s="88"/>
      <c r="E147" s="1" t="s">
        <v>127</v>
      </c>
      <c r="F147" s="88"/>
      <c r="G147" s="88"/>
      <c r="H147" s="88"/>
      <c r="I147" s="88"/>
      <c r="J147" s="88"/>
      <c r="K147" s="88"/>
      <c r="L147" s="88"/>
      <c r="M147" s="200">
        <v>87289</v>
      </c>
      <c r="N147" s="200">
        <v>80752</v>
      </c>
      <c r="O147" s="143">
        <v>97720</v>
      </c>
      <c r="P147" s="143">
        <v>90000</v>
      </c>
      <c r="Q147" s="200">
        <v>96300</v>
      </c>
      <c r="R147" s="200">
        <v>103041</v>
      </c>
      <c r="S147" s="200">
        <v>110254</v>
      </c>
      <c r="T147" s="200">
        <v>117972</v>
      </c>
      <c r="U147" s="200">
        <v>126230</v>
      </c>
    </row>
    <row r="148" spans="1:21" ht="24" customHeight="1">
      <c r="B148" s="1" t="s">
        <v>121</v>
      </c>
      <c r="C148" s="88"/>
      <c r="D148" s="88"/>
      <c r="E148" s="1" t="s">
        <v>126</v>
      </c>
      <c r="F148" s="88"/>
      <c r="G148" s="88"/>
      <c r="H148" s="88"/>
      <c r="I148" s="88"/>
      <c r="J148" s="88"/>
      <c r="K148" s="88"/>
      <c r="L148" s="88"/>
      <c r="M148" s="222">
        <v>8921</v>
      </c>
      <c r="N148" s="222">
        <v>7931</v>
      </c>
      <c r="O148" s="146">
        <v>8000</v>
      </c>
      <c r="P148" s="146">
        <v>7934</v>
      </c>
      <c r="Q148" s="187">
        <v>9000</v>
      </c>
      <c r="R148" s="187">
        <v>9000</v>
      </c>
      <c r="S148" s="187">
        <v>9000</v>
      </c>
      <c r="T148" s="187">
        <v>9000</v>
      </c>
      <c r="U148" s="187">
        <v>9000</v>
      </c>
    </row>
    <row r="149" spans="1:21" s="88" customFormat="1" ht="24" customHeight="1">
      <c r="A149" s="382"/>
      <c r="B149" s="1"/>
      <c r="C149" s="498" t="s">
        <v>1057</v>
      </c>
      <c r="D149" s="498"/>
      <c r="E149" s="498"/>
      <c r="F149" s="498"/>
      <c r="G149" s="498"/>
      <c r="H149" s="498"/>
      <c r="I149" s="498"/>
      <c r="J149" s="498"/>
      <c r="K149" s="498"/>
      <c r="L149" s="498"/>
      <c r="M149" s="284">
        <f t="shared" ref="M149:U149" si="3">SUM(M108:M148)</f>
        <v>6177039</v>
      </c>
      <c r="N149" s="438">
        <f t="shared" si="3"/>
        <v>6641462</v>
      </c>
      <c r="O149" s="285">
        <f t="shared" si="3"/>
        <v>7192653</v>
      </c>
      <c r="P149" s="285">
        <f t="shared" si="3"/>
        <v>7022615</v>
      </c>
      <c r="Q149" s="284">
        <f t="shared" si="3"/>
        <v>7642307</v>
      </c>
      <c r="R149" s="284">
        <f t="shared" si="3"/>
        <v>8015366</v>
      </c>
      <c r="S149" s="284">
        <f t="shared" si="3"/>
        <v>8475676</v>
      </c>
      <c r="T149" s="284">
        <f t="shared" si="3"/>
        <v>8558668</v>
      </c>
      <c r="U149" s="284">
        <f t="shared" si="3"/>
        <v>8931520</v>
      </c>
    </row>
    <row r="150" spans="1:21" s="88" customFormat="1" ht="15" customHeight="1">
      <c r="A150" s="382"/>
      <c r="B150" s="122"/>
      <c r="C150" s="379"/>
      <c r="D150" s="379"/>
      <c r="E150" s="379"/>
      <c r="F150" s="379"/>
      <c r="G150" s="379"/>
      <c r="H150" s="379"/>
      <c r="I150" s="379"/>
      <c r="J150" s="379"/>
      <c r="K150" s="379"/>
      <c r="L150" s="379"/>
      <c r="M150" s="380"/>
      <c r="N150" s="380"/>
      <c r="O150" s="436" t="str">
        <f>IF(P149&gt;O149,"Over Budget","Under Budget")</f>
        <v>Under Budget</v>
      </c>
      <c r="P150" s="437">
        <f>P149-O149</f>
        <v>-170038</v>
      </c>
      <c r="Q150" s="380"/>
      <c r="R150" s="380"/>
      <c r="S150" s="380"/>
      <c r="T150" s="380"/>
      <c r="U150" s="380"/>
    </row>
    <row r="151" spans="1:21" ht="15" customHeight="1">
      <c r="B151" s="1"/>
      <c r="C151" s="88"/>
      <c r="D151" s="88"/>
      <c r="E151" s="1"/>
      <c r="F151" s="88"/>
      <c r="G151" s="88"/>
      <c r="H151" s="88"/>
      <c r="I151" s="88"/>
      <c r="J151" s="88"/>
      <c r="K151" s="88"/>
      <c r="L151" s="88"/>
      <c r="M151" s="183"/>
      <c r="N151" s="200"/>
      <c r="O151" s="143"/>
      <c r="P151" s="143"/>
      <c r="Q151" s="174"/>
      <c r="R151" s="174"/>
      <c r="S151" s="174"/>
      <c r="T151" s="174"/>
      <c r="U151" s="174"/>
    </row>
    <row r="152" spans="1:21" ht="24" customHeight="1">
      <c r="B152" s="94" t="s">
        <v>453</v>
      </c>
      <c r="C152" s="88"/>
      <c r="D152" s="88"/>
      <c r="E152" s="88"/>
      <c r="F152" s="88"/>
      <c r="G152" s="88"/>
      <c r="H152" s="88"/>
      <c r="I152" s="88"/>
      <c r="J152" s="88"/>
      <c r="K152" s="88"/>
      <c r="L152" s="88"/>
      <c r="M152" s="188"/>
      <c r="N152" s="182"/>
      <c r="O152" s="147"/>
      <c r="P152" s="147"/>
      <c r="Q152" s="182"/>
      <c r="R152" s="182"/>
      <c r="S152" s="182"/>
      <c r="T152" s="182"/>
      <c r="U152" s="182"/>
    </row>
    <row r="153" spans="1:21" ht="24" customHeight="1">
      <c r="B153" s="1" t="s">
        <v>128</v>
      </c>
      <c r="C153" s="92"/>
      <c r="D153" s="92"/>
      <c r="E153" s="1" t="s">
        <v>690</v>
      </c>
      <c r="F153" s="92"/>
      <c r="G153" s="92"/>
      <c r="H153" s="92"/>
      <c r="I153" s="92"/>
      <c r="J153" s="92"/>
      <c r="K153" s="92"/>
      <c r="L153" s="92"/>
      <c r="M153" s="276">
        <v>745841</v>
      </c>
      <c r="N153" s="276">
        <v>740567</v>
      </c>
      <c r="O153" s="277">
        <v>802901</v>
      </c>
      <c r="P153" s="277">
        <v>790000</v>
      </c>
      <c r="Q153" s="276">
        <v>1011721</v>
      </c>
      <c r="R153" s="276">
        <v>1067366</v>
      </c>
      <c r="S153" s="276">
        <v>1099387</v>
      </c>
      <c r="T153" s="276">
        <v>1132369</v>
      </c>
      <c r="U153" s="276">
        <v>1166340</v>
      </c>
    </row>
    <row r="154" spans="1:21" ht="24" customHeight="1">
      <c r="B154" s="1" t="s">
        <v>1434</v>
      </c>
      <c r="C154" s="92"/>
      <c r="D154" s="92"/>
      <c r="E154" s="1" t="s">
        <v>66</v>
      </c>
      <c r="F154" s="92"/>
      <c r="G154" s="92"/>
      <c r="H154" s="92"/>
      <c r="I154" s="92"/>
      <c r="J154" s="92"/>
      <c r="K154" s="92"/>
      <c r="L154" s="92"/>
      <c r="M154" s="227">
        <v>0</v>
      </c>
      <c r="N154" s="227">
        <v>0</v>
      </c>
      <c r="O154" s="368">
        <v>0</v>
      </c>
      <c r="P154" s="368">
        <v>6250</v>
      </c>
      <c r="Q154" s="227">
        <v>6900</v>
      </c>
      <c r="R154" s="227">
        <v>6900</v>
      </c>
      <c r="S154" s="227">
        <v>6900</v>
      </c>
      <c r="T154" s="227">
        <v>6900</v>
      </c>
      <c r="U154" s="227">
        <v>6900</v>
      </c>
    </row>
    <row r="155" spans="1:21" ht="24" customHeight="1">
      <c r="B155" s="1" t="s">
        <v>130</v>
      </c>
      <c r="C155" s="92"/>
      <c r="D155" s="92"/>
      <c r="E155" s="1" t="s">
        <v>8</v>
      </c>
      <c r="F155" s="92"/>
      <c r="G155" s="92"/>
      <c r="H155" s="92"/>
      <c r="I155" s="92"/>
      <c r="J155" s="92"/>
      <c r="K155" s="92"/>
      <c r="L155" s="92"/>
      <c r="M155" s="185">
        <v>60301</v>
      </c>
      <c r="N155" s="185">
        <v>46776</v>
      </c>
      <c r="O155" s="144">
        <v>47403</v>
      </c>
      <c r="P155" s="144">
        <v>49000</v>
      </c>
      <c r="Q155" s="227">
        <v>68030</v>
      </c>
      <c r="R155" s="200">
        <v>73755</v>
      </c>
      <c r="S155" s="200">
        <v>78166</v>
      </c>
      <c r="T155" s="200">
        <v>83003</v>
      </c>
      <c r="U155" s="200">
        <v>88059</v>
      </c>
    </row>
    <row r="156" spans="1:21" ht="24" customHeight="1">
      <c r="B156" s="1" t="s">
        <v>129</v>
      </c>
      <c r="C156" s="88"/>
      <c r="D156" s="88"/>
      <c r="E156" s="1" t="s">
        <v>9</v>
      </c>
      <c r="F156" s="88"/>
      <c r="G156" s="88"/>
      <c r="H156" s="88"/>
      <c r="I156" s="88"/>
      <c r="J156" s="88"/>
      <c r="K156" s="88"/>
      <c r="L156" s="88"/>
      <c r="M156" s="185">
        <v>55514</v>
      </c>
      <c r="N156" s="185">
        <v>54967</v>
      </c>
      <c r="O156" s="144">
        <v>60043</v>
      </c>
      <c r="P156" s="144">
        <v>60043</v>
      </c>
      <c r="Q156" s="227">
        <v>75525</v>
      </c>
      <c r="R156" s="185">
        <v>79679</v>
      </c>
      <c r="S156" s="185">
        <v>82069</v>
      </c>
      <c r="T156" s="185">
        <v>84531</v>
      </c>
      <c r="U156" s="185">
        <v>87067</v>
      </c>
    </row>
    <row r="157" spans="1:21" ht="24" customHeight="1">
      <c r="B157" s="1" t="s">
        <v>423</v>
      </c>
      <c r="C157" s="88"/>
      <c r="D157" s="88"/>
      <c r="E157" s="1" t="s">
        <v>13</v>
      </c>
      <c r="F157" s="88"/>
      <c r="G157" s="88"/>
      <c r="H157" s="88"/>
      <c r="I157" s="88"/>
      <c r="J157" s="88"/>
      <c r="K157" s="88"/>
      <c r="L157" s="88"/>
      <c r="M157" s="185">
        <v>101800</v>
      </c>
      <c r="N157" s="185">
        <v>116271</v>
      </c>
      <c r="O157" s="144">
        <v>138471</v>
      </c>
      <c r="P157" s="144">
        <v>124481</v>
      </c>
      <c r="Q157" s="227">
        <v>211572</v>
      </c>
      <c r="R157" s="200">
        <v>217540</v>
      </c>
      <c r="S157" s="200">
        <v>234943</v>
      </c>
      <c r="T157" s="200">
        <v>253738</v>
      </c>
      <c r="U157" s="200">
        <v>274037</v>
      </c>
    </row>
    <row r="158" spans="1:21" ht="24" customHeight="1">
      <c r="B158" s="1" t="s">
        <v>424</v>
      </c>
      <c r="C158" s="88"/>
      <c r="D158" s="88"/>
      <c r="E158" s="1" t="s">
        <v>159</v>
      </c>
      <c r="F158" s="88"/>
      <c r="G158" s="88"/>
      <c r="H158" s="88"/>
      <c r="I158" s="88"/>
      <c r="J158" s="88"/>
      <c r="K158" s="88"/>
      <c r="L158" s="88"/>
      <c r="M158" s="185">
        <v>899</v>
      </c>
      <c r="N158" s="185">
        <v>839</v>
      </c>
      <c r="O158" s="144">
        <v>916</v>
      </c>
      <c r="P158" s="144">
        <v>935</v>
      </c>
      <c r="Q158" s="227">
        <v>1191</v>
      </c>
      <c r="R158" s="200">
        <v>1239</v>
      </c>
      <c r="S158" s="200">
        <v>1251</v>
      </c>
      <c r="T158" s="200">
        <v>1264</v>
      </c>
      <c r="U158" s="200">
        <v>1277</v>
      </c>
    </row>
    <row r="159" spans="1:21" ht="24" customHeight="1">
      <c r="B159" s="1" t="s">
        <v>425</v>
      </c>
      <c r="C159" s="88"/>
      <c r="D159" s="88"/>
      <c r="E159" s="1" t="s">
        <v>438</v>
      </c>
      <c r="F159" s="88"/>
      <c r="G159" s="88"/>
      <c r="H159" s="88"/>
      <c r="I159" s="88"/>
      <c r="J159" s="88"/>
      <c r="K159" s="88"/>
      <c r="L159" s="88"/>
      <c r="M159" s="185">
        <v>9550</v>
      </c>
      <c r="N159" s="185">
        <v>10032</v>
      </c>
      <c r="O159" s="144">
        <v>11321</v>
      </c>
      <c r="P159" s="144">
        <v>11202</v>
      </c>
      <c r="Q159" s="227">
        <v>15114</v>
      </c>
      <c r="R159" s="200">
        <v>14681</v>
      </c>
      <c r="S159" s="200">
        <v>15415</v>
      </c>
      <c r="T159" s="200">
        <v>16186</v>
      </c>
      <c r="U159" s="200">
        <v>16995</v>
      </c>
    </row>
    <row r="160" spans="1:21" ht="24" customHeight="1">
      <c r="B160" s="1" t="s">
        <v>443</v>
      </c>
      <c r="C160" s="88"/>
      <c r="D160" s="88"/>
      <c r="E160" s="1" t="s">
        <v>440</v>
      </c>
      <c r="F160" s="88"/>
      <c r="G160" s="88"/>
      <c r="H160" s="88"/>
      <c r="I160" s="88"/>
      <c r="J160" s="88"/>
      <c r="K160" s="88"/>
      <c r="L160" s="88"/>
      <c r="M160" s="185">
        <v>1431</v>
      </c>
      <c r="N160" s="185">
        <v>1444</v>
      </c>
      <c r="O160" s="143">
        <v>1464</v>
      </c>
      <c r="P160" s="144">
        <v>1503</v>
      </c>
      <c r="Q160" s="227">
        <v>1721</v>
      </c>
      <c r="R160" s="200">
        <v>1825</v>
      </c>
      <c r="S160" s="200">
        <v>1880</v>
      </c>
      <c r="T160" s="200">
        <v>1936</v>
      </c>
      <c r="U160" s="200">
        <v>1994</v>
      </c>
    </row>
    <row r="161" spans="2:21" ht="24" customHeight="1">
      <c r="B161" s="1" t="s">
        <v>137</v>
      </c>
      <c r="C161" s="92"/>
      <c r="D161" s="92"/>
      <c r="E161" s="1" t="s">
        <v>86</v>
      </c>
      <c r="F161" s="92"/>
      <c r="G161" s="92"/>
      <c r="H161" s="92"/>
      <c r="I161" s="92"/>
      <c r="J161" s="92"/>
      <c r="K161" s="92"/>
      <c r="L161" s="92"/>
      <c r="M161" s="200">
        <v>4074</v>
      </c>
      <c r="N161" s="200">
        <v>2244</v>
      </c>
      <c r="O161" s="143">
        <v>7850</v>
      </c>
      <c r="P161" s="143">
        <v>3000</v>
      </c>
      <c r="Q161" s="200">
        <v>9500</v>
      </c>
      <c r="R161" s="200">
        <v>9500</v>
      </c>
      <c r="S161" s="200">
        <v>9500</v>
      </c>
      <c r="T161" s="200">
        <v>9500</v>
      </c>
      <c r="U161" s="200">
        <v>9500</v>
      </c>
    </row>
    <row r="162" spans="2:21" ht="24" customHeight="1">
      <c r="B162" s="1" t="s">
        <v>136</v>
      </c>
      <c r="C162" s="88"/>
      <c r="D162" s="88"/>
      <c r="E162" s="1" t="s">
        <v>790</v>
      </c>
      <c r="F162" s="88"/>
      <c r="G162" s="88"/>
      <c r="H162" s="88"/>
      <c r="I162" s="88"/>
      <c r="J162" s="88"/>
      <c r="K162" s="88"/>
      <c r="L162" s="88"/>
      <c r="M162" s="200">
        <v>4852</v>
      </c>
      <c r="N162" s="200">
        <v>1073</v>
      </c>
      <c r="O162" s="143">
        <v>7000</v>
      </c>
      <c r="P162" s="143">
        <v>4500</v>
      </c>
      <c r="Q162" s="200">
        <v>8200</v>
      </c>
      <c r="R162" s="200">
        <v>8200</v>
      </c>
      <c r="S162" s="200">
        <v>8200</v>
      </c>
      <c r="T162" s="200">
        <v>8200</v>
      </c>
      <c r="U162" s="200">
        <v>8200</v>
      </c>
    </row>
    <row r="163" spans="2:21" ht="24" customHeight="1">
      <c r="B163" s="1" t="s">
        <v>1438</v>
      </c>
      <c r="C163" s="88"/>
      <c r="D163" s="88"/>
      <c r="E163" s="1" t="s">
        <v>750</v>
      </c>
      <c r="F163" s="88"/>
      <c r="G163" s="88"/>
      <c r="H163" s="88"/>
      <c r="I163" s="88"/>
      <c r="J163" s="88"/>
      <c r="K163" s="88"/>
      <c r="L163" s="88"/>
      <c r="M163" s="200">
        <v>0</v>
      </c>
      <c r="N163" s="200">
        <v>0</v>
      </c>
      <c r="O163" s="143">
        <v>0</v>
      </c>
      <c r="P163" s="143">
        <v>0</v>
      </c>
      <c r="Q163" s="200">
        <v>0</v>
      </c>
      <c r="R163" s="200">
        <v>43308</v>
      </c>
      <c r="S163" s="200">
        <v>0</v>
      </c>
      <c r="T163" s="200">
        <v>0</v>
      </c>
      <c r="U163" s="200">
        <v>0</v>
      </c>
    </row>
    <row r="164" spans="2:21" ht="24" customHeight="1">
      <c r="B164" s="1" t="s">
        <v>964</v>
      </c>
      <c r="C164" s="88"/>
      <c r="D164" s="88"/>
      <c r="E164" s="1" t="s">
        <v>961</v>
      </c>
      <c r="F164" s="88"/>
      <c r="G164" s="88"/>
      <c r="H164" s="88"/>
      <c r="I164" s="88"/>
      <c r="J164" s="88"/>
      <c r="K164" s="88"/>
      <c r="L164" s="88"/>
      <c r="M164" s="185">
        <v>8428</v>
      </c>
      <c r="N164" s="185">
        <v>3936</v>
      </c>
      <c r="O164" s="144">
        <v>3150</v>
      </c>
      <c r="P164" s="144">
        <v>8441</v>
      </c>
      <c r="Q164" s="200">
        <v>6951</v>
      </c>
      <c r="R164" s="185">
        <v>10102</v>
      </c>
      <c r="S164" s="185">
        <v>12859</v>
      </c>
      <c r="T164" s="200">
        <v>8108</v>
      </c>
      <c r="U164" s="200">
        <v>4528</v>
      </c>
    </row>
    <row r="165" spans="2:21" ht="24" customHeight="1">
      <c r="B165" s="1" t="s">
        <v>135</v>
      </c>
      <c r="C165" s="92"/>
      <c r="D165" s="92"/>
      <c r="E165" s="1" t="s">
        <v>85</v>
      </c>
      <c r="F165" s="92"/>
      <c r="G165" s="92"/>
      <c r="H165" s="92"/>
      <c r="I165" s="92"/>
      <c r="J165" s="92"/>
      <c r="K165" s="92"/>
      <c r="L165" s="92"/>
      <c r="M165" s="200">
        <v>397</v>
      </c>
      <c r="N165" s="200">
        <v>1846</v>
      </c>
      <c r="O165" s="143">
        <v>2500</v>
      </c>
      <c r="P165" s="143">
        <v>2500</v>
      </c>
      <c r="Q165" s="200">
        <v>2500</v>
      </c>
      <c r="R165" s="200">
        <v>2500</v>
      </c>
      <c r="S165" s="200">
        <v>2500</v>
      </c>
      <c r="T165" s="200">
        <v>2500</v>
      </c>
      <c r="U165" s="200">
        <v>2500</v>
      </c>
    </row>
    <row r="166" spans="2:21" ht="24" customHeight="1">
      <c r="B166" s="1" t="s">
        <v>134</v>
      </c>
      <c r="C166" s="88"/>
      <c r="D166" s="88"/>
      <c r="E166" s="1" t="s">
        <v>791</v>
      </c>
      <c r="F166" s="88"/>
      <c r="G166" s="88"/>
      <c r="H166" s="88"/>
      <c r="I166" s="88"/>
      <c r="J166" s="88"/>
      <c r="K166" s="88"/>
      <c r="L166" s="88"/>
      <c r="M166" s="200">
        <v>915</v>
      </c>
      <c r="N166" s="200">
        <v>63</v>
      </c>
      <c r="O166" s="144">
        <v>3000</v>
      </c>
      <c r="P166" s="144">
        <v>2000</v>
      </c>
      <c r="Q166" s="185">
        <v>3000</v>
      </c>
      <c r="R166" s="200">
        <v>3000</v>
      </c>
      <c r="S166" s="200">
        <v>3000</v>
      </c>
      <c r="T166" s="200">
        <v>3000</v>
      </c>
      <c r="U166" s="200">
        <v>3000</v>
      </c>
    </row>
    <row r="167" spans="2:21" ht="24" customHeight="1">
      <c r="B167" s="1" t="s">
        <v>1299</v>
      </c>
      <c r="C167" s="88"/>
      <c r="D167" s="88"/>
      <c r="E167" s="1" t="s">
        <v>1297</v>
      </c>
      <c r="F167" s="88"/>
      <c r="G167" s="88"/>
      <c r="H167" s="88"/>
      <c r="I167" s="88"/>
      <c r="J167" s="88"/>
      <c r="K167" s="88"/>
      <c r="L167" s="88"/>
      <c r="M167" s="200">
        <v>0</v>
      </c>
      <c r="N167" s="200">
        <v>0</v>
      </c>
      <c r="O167" s="143">
        <v>0</v>
      </c>
      <c r="P167" s="143">
        <v>0</v>
      </c>
      <c r="Q167" s="174">
        <v>0</v>
      </c>
      <c r="R167" s="200">
        <v>9528</v>
      </c>
      <c r="S167" s="200">
        <v>7374</v>
      </c>
      <c r="T167" s="200">
        <v>7668</v>
      </c>
      <c r="U167" s="200">
        <v>7976</v>
      </c>
    </row>
    <row r="168" spans="2:21" ht="24" customHeight="1">
      <c r="B168" s="1" t="s">
        <v>133</v>
      </c>
      <c r="C168" s="92"/>
      <c r="D168" s="92"/>
      <c r="E168" s="1" t="s">
        <v>202</v>
      </c>
      <c r="F168" s="92"/>
      <c r="G168" s="92"/>
      <c r="H168" s="92"/>
      <c r="I168" s="92"/>
      <c r="J168" s="92"/>
      <c r="K168" s="92"/>
      <c r="L168" s="92"/>
      <c r="M168" s="200">
        <v>3890</v>
      </c>
      <c r="N168" s="200">
        <v>7301</v>
      </c>
      <c r="O168" s="143">
        <v>7500</v>
      </c>
      <c r="P168" s="143">
        <v>7500</v>
      </c>
      <c r="Q168" s="200">
        <v>8000</v>
      </c>
      <c r="R168" s="200">
        <v>8000</v>
      </c>
      <c r="S168" s="200">
        <v>8000</v>
      </c>
      <c r="T168" s="200">
        <v>8000</v>
      </c>
      <c r="U168" s="200">
        <v>8000</v>
      </c>
    </row>
    <row r="169" spans="2:21" ht="24" customHeight="1">
      <c r="B169" s="1" t="s">
        <v>132</v>
      </c>
      <c r="C169" s="88"/>
      <c r="D169" s="88"/>
      <c r="E169" s="1" t="s">
        <v>84</v>
      </c>
      <c r="F169" s="88"/>
      <c r="G169" s="88"/>
      <c r="H169" s="88"/>
      <c r="I169" s="88"/>
      <c r="J169" s="88"/>
      <c r="K169" s="88"/>
      <c r="L169" s="88"/>
      <c r="M169" s="200">
        <v>258</v>
      </c>
      <c r="N169" s="200">
        <v>343</v>
      </c>
      <c r="O169" s="143">
        <v>500</v>
      </c>
      <c r="P169" s="143">
        <v>500</v>
      </c>
      <c r="Q169" s="200">
        <v>500</v>
      </c>
      <c r="R169" s="200">
        <v>500</v>
      </c>
      <c r="S169" s="200">
        <v>500</v>
      </c>
      <c r="T169" s="200">
        <v>500</v>
      </c>
      <c r="U169" s="200">
        <v>500</v>
      </c>
    </row>
    <row r="170" spans="2:21" ht="24" customHeight="1">
      <c r="B170" s="1" t="s">
        <v>204</v>
      </c>
      <c r="C170" s="88"/>
      <c r="D170" s="88"/>
      <c r="E170" s="1" t="s">
        <v>205</v>
      </c>
      <c r="F170" s="88"/>
      <c r="G170" s="88"/>
      <c r="H170" s="88"/>
      <c r="I170" s="88"/>
      <c r="J170" s="88"/>
      <c r="K170" s="88"/>
      <c r="L170" s="88"/>
      <c r="M170" s="200">
        <v>87120</v>
      </c>
      <c r="N170" s="200">
        <v>125200</v>
      </c>
      <c r="O170" s="143">
        <v>145000</v>
      </c>
      <c r="P170" s="143">
        <v>75000</v>
      </c>
      <c r="Q170" s="200">
        <v>120000</v>
      </c>
      <c r="R170" s="200">
        <v>120000</v>
      </c>
      <c r="S170" s="200">
        <v>120000</v>
      </c>
      <c r="T170" s="200">
        <v>120000</v>
      </c>
      <c r="U170" s="200">
        <v>120000</v>
      </c>
    </row>
    <row r="171" spans="2:21" ht="24" customHeight="1">
      <c r="B171" s="1" t="s">
        <v>185</v>
      </c>
      <c r="C171" s="92"/>
      <c r="D171" s="92"/>
      <c r="E171" s="1" t="s">
        <v>792</v>
      </c>
      <c r="F171" s="92"/>
      <c r="G171" s="92"/>
      <c r="H171" s="88"/>
      <c r="I171" s="88"/>
      <c r="J171" s="88"/>
      <c r="K171" s="88"/>
      <c r="L171" s="88"/>
      <c r="M171" s="200">
        <v>1290</v>
      </c>
      <c r="N171" s="200">
        <v>2376</v>
      </c>
      <c r="O171" s="143">
        <v>4000</v>
      </c>
      <c r="P171" s="143">
        <v>4000</v>
      </c>
      <c r="Q171" s="200">
        <v>4500</v>
      </c>
      <c r="R171" s="200">
        <v>4500</v>
      </c>
      <c r="S171" s="200">
        <v>4500</v>
      </c>
      <c r="T171" s="200">
        <v>4500</v>
      </c>
      <c r="U171" s="200">
        <v>4500</v>
      </c>
    </row>
    <row r="172" spans="2:21" ht="24" customHeight="1">
      <c r="B172" s="1" t="s">
        <v>131</v>
      </c>
      <c r="C172" s="88"/>
      <c r="D172" s="88"/>
      <c r="E172" s="1" t="s">
        <v>10</v>
      </c>
      <c r="F172" s="88"/>
      <c r="G172" s="88"/>
      <c r="H172" s="88"/>
      <c r="I172" s="88"/>
      <c r="J172" s="88"/>
      <c r="K172" s="88"/>
      <c r="L172" s="88"/>
      <c r="M172" s="200">
        <v>192143</v>
      </c>
      <c r="N172" s="200">
        <v>114719</v>
      </c>
      <c r="O172" s="143">
        <v>30000</v>
      </c>
      <c r="P172" s="143">
        <v>90000</v>
      </c>
      <c r="Q172" s="200">
        <v>50000</v>
      </c>
      <c r="R172" s="200">
        <v>77000</v>
      </c>
      <c r="S172" s="200">
        <v>130000</v>
      </c>
      <c r="T172" s="200">
        <v>95000</v>
      </c>
      <c r="U172" s="200">
        <v>50000</v>
      </c>
    </row>
    <row r="173" spans="2:21" ht="24" customHeight="1">
      <c r="B173" s="1" t="s">
        <v>491</v>
      </c>
      <c r="C173" s="92"/>
      <c r="D173" s="92"/>
      <c r="E173" s="1" t="s">
        <v>81</v>
      </c>
      <c r="F173" s="92"/>
      <c r="G173" s="92"/>
      <c r="H173" s="92"/>
      <c r="I173" s="92"/>
      <c r="J173" s="92"/>
      <c r="K173" s="92"/>
      <c r="L173" s="92"/>
      <c r="M173" s="200">
        <v>2269</v>
      </c>
      <c r="N173" s="200">
        <v>7876</v>
      </c>
      <c r="O173" s="144">
        <v>9000</v>
      </c>
      <c r="P173" s="144">
        <v>9000</v>
      </c>
      <c r="Q173" s="185">
        <v>9000</v>
      </c>
      <c r="R173" s="174">
        <v>9000</v>
      </c>
      <c r="S173" s="174">
        <v>9000</v>
      </c>
      <c r="T173" s="174">
        <v>9000</v>
      </c>
      <c r="U173" s="174">
        <v>9000</v>
      </c>
    </row>
    <row r="174" spans="2:21" ht="24" customHeight="1">
      <c r="B174" s="1" t="s">
        <v>1326</v>
      </c>
      <c r="C174" s="88"/>
      <c r="D174" s="88"/>
      <c r="E174" s="1" t="s">
        <v>82</v>
      </c>
      <c r="F174" s="88"/>
      <c r="G174" s="88"/>
      <c r="H174" s="88"/>
      <c r="I174" s="88"/>
      <c r="J174" s="88"/>
      <c r="K174" s="88"/>
      <c r="L174" s="88"/>
      <c r="M174" s="185">
        <v>0</v>
      </c>
      <c r="N174" s="185">
        <v>3607</v>
      </c>
      <c r="O174" s="144">
        <v>2381</v>
      </c>
      <c r="P174" s="144">
        <v>2381</v>
      </c>
      <c r="Q174" s="185">
        <v>2522</v>
      </c>
      <c r="R174" s="185">
        <v>2648</v>
      </c>
      <c r="S174" s="185">
        <v>2780</v>
      </c>
      <c r="T174" s="185">
        <v>2919</v>
      </c>
      <c r="U174" s="185">
        <v>3065</v>
      </c>
    </row>
    <row r="175" spans="2:21" ht="24" customHeight="1">
      <c r="B175" s="1" t="s">
        <v>1028</v>
      </c>
      <c r="C175" s="92"/>
      <c r="D175" s="92"/>
      <c r="E175" s="1" t="s">
        <v>732</v>
      </c>
      <c r="F175" s="92"/>
      <c r="G175" s="92"/>
      <c r="H175" s="92"/>
      <c r="I175" s="92"/>
      <c r="J175" s="92"/>
      <c r="K175" s="92"/>
      <c r="L175" s="92"/>
      <c r="M175" s="200">
        <v>1324</v>
      </c>
      <c r="N175" s="200">
        <v>3146</v>
      </c>
      <c r="O175" s="143">
        <v>4725</v>
      </c>
      <c r="P175" s="143">
        <v>5000</v>
      </c>
      <c r="Q175" s="200">
        <v>4725</v>
      </c>
      <c r="R175" s="200">
        <v>4725</v>
      </c>
      <c r="S175" s="200">
        <v>4725</v>
      </c>
      <c r="T175" s="200">
        <v>4725</v>
      </c>
      <c r="U175" s="200">
        <v>4725</v>
      </c>
    </row>
    <row r="176" spans="2:21" ht="24" customHeight="1">
      <c r="B176" s="1" t="s">
        <v>139</v>
      </c>
      <c r="C176" s="92"/>
      <c r="D176" s="92"/>
      <c r="E176" s="1" t="s">
        <v>11</v>
      </c>
      <c r="F176" s="92"/>
      <c r="G176" s="92"/>
      <c r="H176" s="92"/>
      <c r="I176" s="92"/>
      <c r="J176" s="92"/>
      <c r="K176" s="92"/>
      <c r="L176" s="92"/>
      <c r="M176" s="200">
        <v>1785</v>
      </c>
      <c r="N176" s="200">
        <v>2894</v>
      </c>
      <c r="O176" s="143">
        <v>2500</v>
      </c>
      <c r="P176" s="143">
        <v>2500</v>
      </c>
      <c r="Q176" s="200">
        <v>3500</v>
      </c>
      <c r="R176" s="174">
        <v>3500</v>
      </c>
      <c r="S176" s="174">
        <v>3500</v>
      </c>
      <c r="T176" s="174">
        <v>3500</v>
      </c>
      <c r="U176" s="174">
        <v>3500</v>
      </c>
    </row>
    <row r="177" spans="1:21" ht="24" customHeight="1">
      <c r="B177" s="1" t="s">
        <v>138</v>
      </c>
      <c r="C177" s="88"/>
      <c r="D177" s="88"/>
      <c r="E177" s="1" t="s">
        <v>12</v>
      </c>
      <c r="F177" s="88"/>
      <c r="G177" s="88"/>
      <c r="H177" s="88"/>
      <c r="I177" s="88"/>
      <c r="J177" s="88"/>
      <c r="K177" s="88"/>
      <c r="L177" s="88"/>
      <c r="M177" s="200">
        <v>18342</v>
      </c>
      <c r="N177" s="200">
        <v>11435</v>
      </c>
      <c r="O177" s="143">
        <v>21000</v>
      </c>
      <c r="P177" s="143">
        <v>21000</v>
      </c>
      <c r="Q177" s="200">
        <v>11000</v>
      </c>
      <c r="R177" s="200">
        <v>11000</v>
      </c>
      <c r="S177" s="200">
        <v>11000</v>
      </c>
      <c r="T177" s="200">
        <v>11000</v>
      </c>
      <c r="U177" s="200">
        <v>11000</v>
      </c>
    </row>
    <row r="178" spans="1:21" ht="24" customHeight="1">
      <c r="B178" s="1" t="s">
        <v>509</v>
      </c>
      <c r="C178" s="92"/>
      <c r="D178" s="92"/>
      <c r="E178" s="1" t="s">
        <v>127</v>
      </c>
      <c r="F178" s="92"/>
      <c r="G178" s="92"/>
      <c r="H178" s="92"/>
      <c r="I178" s="92"/>
      <c r="J178" s="92"/>
      <c r="K178" s="92"/>
      <c r="L178" s="92"/>
      <c r="M178" s="222">
        <v>9583</v>
      </c>
      <c r="N178" s="222">
        <v>8032</v>
      </c>
      <c r="O178" s="146">
        <v>10700</v>
      </c>
      <c r="P178" s="146">
        <v>9750</v>
      </c>
      <c r="Q178" s="222">
        <v>10433</v>
      </c>
      <c r="R178" s="222">
        <v>11163</v>
      </c>
      <c r="S178" s="222">
        <v>11944</v>
      </c>
      <c r="T178" s="222">
        <v>12780</v>
      </c>
      <c r="U178" s="222">
        <v>13675</v>
      </c>
    </row>
    <row r="179" spans="1:21" s="88" customFormat="1" ht="24" customHeight="1">
      <c r="A179" s="382"/>
      <c r="B179" s="1"/>
      <c r="C179" s="498" t="s">
        <v>1058</v>
      </c>
      <c r="D179" s="498"/>
      <c r="E179" s="498"/>
      <c r="F179" s="498"/>
      <c r="G179" s="498"/>
      <c r="H179" s="498"/>
      <c r="I179" s="498"/>
      <c r="J179" s="498"/>
      <c r="K179" s="498"/>
      <c r="L179" s="498"/>
      <c r="M179" s="284">
        <f t="shared" ref="M179:U179" si="4">SUM(M153:M178)</f>
        <v>1312006</v>
      </c>
      <c r="N179" s="438">
        <f t="shared" si="4"/>
        <v>1266987</v>
      </c>
      <c r="O179" s="285">
        <f t="shared" si="4"/>
        <v>1323325</v>
      </c>
      <c r="P179" s="285">
        <f t="shared" si="4"/>
        <v>1290486</v>
      </c>
      <c r="Q179" s="284">
        <f t="shared" si="4"/>
        <v>1646105</v>
      </c>
      <c r="R179" s="284">
        <f t="shared" si="4"/>
        <v>1801159</v>
      </c>
      <c r="S179" s="284">
        <f t="shared" si="4"/>
        <v>1869393</v>
      </c>
      <c r="T179" s="284">
        <f t="shared" si="4"/>
        <v>1890827</v>
      </c>
      <c r="U179" s="284">
        <f t="shared" si="4"/>
        <v>1906338</v>
      </c>
    </row>
    <row r="180" spans="1:21" s="88" customFormat="1" ht="15" customHeight="1">
      <c r="A180" s="382"/>
      <c r="B180" s="122"/>
      <c r="C180" s="379"/>
      <c r="D180" s="379"/>
      <c r="E180" s="379"/>
      <c r="F180" s="379"/>
      <c r="G180" s="379"/>
      <c r="H180" s="379"/>
      <c r="I180" s="379"/>
      <c r="J180" s="379"/>
      <c r="K180" s="379"/>
      <c r="L180" s="379"/>
      <c r="M180" s="380"/>
      <c r="N180" s="380"/>
      <c r="O180" s="436" t="str">
        <f>IF(P179&gt;O179,"Over Budget","Under Budget")</f>
        <v>Under Budget</v>
      </c>
      <c r="P180" s="437">
        <f>P179-O179</f>
        <v>-32839</v>
      </c>
      <c r="Q180" s="380"/>
      <c r="R180" s="380"/>
      <c r="S180" s="380"/>
      <c r="T180" s="380"/>
      <c r="U180" s="380"/>
    </row>
    <row r="181" spans="1:21" ht="15" customHeight="1">
      <c r="B181" s="1"/>
      <c r="C181" s="92"/>
      <c r="D181" s="92"/>
      <c r="E181" s="1"/>
      <c r="F181" s="92"/>
      <c r="G181" s="92"/>
      <c r="H181" s="92"/>
      <c r="I181" s="92"/>
      <c r="J181" s="92"/>
      <c r="K181" s="92"/>
      <c r="L181" s="92"/>
      <c r="M181" s="183"/>
      <c r="N181" s="200"/>
      <c r="O181" s="143"/>
      <c r="P181" s="143"/>
      <c r="Q181" s="174"/>
      <c r="R181" s="174"/>
      <c r="S181" s="174"/>
      <c r="T181" s="174"/>
      <c r="U181" s="174"/>
    </row>
    <row r="182" spans="1:21" ht="24" customHeight="1">
      <c r="B182" s="94" t="s">
        <v>841</v>
      </c>
      <c r="C182" s="88"/>
      <c r="D182" s="88"/>
      <c r="E182" s="88"/>
      <c r="F182" s="88"/>
      <c r="G182" s="88"/>
      <c r="H182" s="88"/>
      <c r="I182" s="88"/>
      <c r="J182" s="88"/>
      <c r="K182" s="88"/>
      <c r="L182" s="88"/>
      <c r="M182" s="188"/>
      <c r="N182" s="182"/>
      <c r="O182" s="147"/>
      <c r="P182" s="147"/>
      <c r="Q182" s="182"/>
      <c r="R182" s="182"/>
      <c r="S182" s="182"/>
      <c r="T182" s="182"/>
      <c r="U182" s="182"/>
    </row>
    <row r="183" spans="1:21" ht="24" customHeight="1">
      <c r="B183" s="1" t="s">
        <v>141</v>
      </c>
      <c r="C183" s="92"/>
      <c r="D183" s="92"/>
      <c r="E183" s="1" t="s">
        <v>690</v>
      </c>
      <c r="F183" s="92"/>
      <c r="G183" s="92"/>
      <c r="H183" s="92"/>
      <c r="I183" s="92"/>
      <c r="J183" s="92"/>
      <c r="K183" s="92"/>
      <c r="L183" s="92"/>
      <c r="M183" s="276">
        <v>585881</v>
      </c>
      <c r="N183" s="276">
        <v>626979</v>
      </c>
      <c r="O183" s="277">
        <v>909659</v>
      </c>
      <c r="P183" s="277">
        <v>730000</v>
      </c>
      <c r="Q183" s="276">
        <v>928794</v>
      </c>
      <c r="R183" s="276">
        <v>979878</v>
      </c>
      <c r="S183" s="276">
        <v>1009274</v>
      </c>
      <c r="T183" s="276">
        <v>1039552</v>
      </c>
      <c r="U183" s="276">
        <v>1070739</v>
      </c>
    </row>
    <row r="184" spans="1:21" ht="24" customHeight="1">
      <c r="B184" s="1" t="s">
        <v>845</v>
      </c>
      <c r="C184" s="92"/>
      <c r="D184" s="92"/>
      <c r="E184" s="1" t="s">
        <v>66</v>
      </c>
      <c r="F184" s="92"/>
      <c r="G184" s="92"/>
      <c r="H184" s="92"/>
      <c r="I184" s="92"/>
      <c r="J184" s="92"/>
      <c r="K184" s="92"/>
      <c r="L184" s="92"/>
      <c r="M184" s="185">
        <v>0</v>
      </c>
      <c r="N184" s="185">
        <v>0</v>
      </c>
      <c r="O184" s="144">
        <v>40000</v>
      </c>
      <c r="P184" s="144">
        <v>1300</v>
      </c>
      <c r="Q184" s="185">
        <v>0</v>
      </c>
      <c r="R184" s="185">
        <v>0</v>
      </c>
      <c r="S184" s="185">
        <v>0</v>
      </c>
      <c r="T184" s="185">
        <v>0</v>
      </c>
      <c r="U184" s="185">
        <v>0</v>
      </c>
    </row>
    <row r="185" spans="1:21" ht="24" customHeight="1">
      <c r="B185" s="1" t="s">
        <v>140</v>
      </c>
      <c r="C185" s="92"/>
      <c r="D185" s="92"/>
      <c r="E185" s="1" t="s">
        <v>14</v>
      </c>
      <c r="F185" s="92"/>
      <c r="G185" s="92"/>
      <c r="H185" s="92"/>
      <c r="I185" s="92"/>
      <c r="J185" s="92"/>
      <c r="K185" s="92"/>
      <c r="L185" s="92"/>
      <c r="M185" s="200">
        <v>15821</v>
      </c>
      <c r="N185" s="200">
        <v>25593</v>
      </c>
      <c r="O185" s="143">
        <v>30000</v>
      </c>
      <c r="P185" s="143">
        <v>30000</v>
      </c>
      <c r="Q185" s="200">
        <v>30000</v>
      </c>
      <c r="R185" s="200">
        <v>30000</v>
      </c>
      <c r="S185" s="200">
        <v>30000</v>
      </c>
      <c r="T185" s="200">
        <v>30000</v>
      </c>
      <c r="U185" s="200">
        <v>30000</v>
      </c>
    </row>
    <row r="186" spans="1:21" ht="24" customHeight="1">
      <c r="B186" s="1" t="s">
        <v>143</v>
      </c>
      <c r="C186" s="92"/>
      <c r="D186" s="92"/>
      <c r="E186" s="1" t="s">
        <v>8</v>
      </c>
      <c r="F186" s="92"/>
      <c r="G186" s="92"/>
      <c r="H186" s="92"/>
      <c r="I186" s="92"/>
      <c r="J186" s="92"/>
      <c r="K186" s="92"/>
      <c r="L186" s="92"/>
      <c r="M186" s="185">
        <v>48355</v>
      </c>
      <c r="N186" s="185">
        <v>41038</v>
      </c>
      <c r="O186" s="144">
        <v>55477</v>
      </c>
      <c r="P186" s="144">
        <v>48000</v>
      </c>
      <c r="Q186" s="185">
        <v>64471</v>
      </c>
      <c r="R186" s="200">
        <v>69783</v>
      </c>
      <c r="S186" s="200">
        <v>73892</v>
      </c>
      <c r="T186" s="200">
        <v>78398</v>
      </c>
      <c r="U186" s="200">
        <v>83106</v>
      </c>
    </row>
    <row r="187" spans="1:21" ht="24" customHeight="1">
      <c r="B187" s="1" t="s">
        <v>142</v>
      </c>
      <c r="C187" s="88"/>
      <c r="D187" s="88"/>
      <c r="E187" s="1" t="s">
        <v>9</v>
      </c>
      <c r="F187" s="88"/>
      <c r="G187" s="88"/>
      <c r="H187" s="88"/>
      <c r="I187" s="88"/>
      <c r="J187" s="88"/>
      <c r="K187" s="88"/>
      <c r="L187" s="88"/>
      <c r="M187" s="185">
        <v>45443</v>
      </c>
      <c r="N187" s="185">
        <v>48959</v>
      </c>
      <c r="O187" s="144">
        <v>72699</v>
      </c>
      <c r="P187" s="144">
        <v>58000</v>
      </c>
      <c r="Q187" s="185">
        <v>70915</v>
      </c>
      <c r="R187" s="185">
        <v>74815</v>
      </c>
      <c r="S187" s="185">
        <v>77059</v>
      </c>
      <c r="T187" s="185">
        <v>79371</v>
      </c>
      <c r="U187" s="185">
        <v>81752</v>
      </c>
    </row>
    <row r="188" spans="1:21" ht="24" customHeight="1">
      <c r="B188" s="1" t="s">
        <v>426</v>
      </c>
      <c r="C188" s="88"/>
      <c r="D188" s="88"/>
      <c r="E188" s="1" t="s">
        <v>13</v>
      </c>
      <c r="F188" s="88"/>
      <c r="G188" s="88"/>
      <c r="H188" s="88"/>
      <c r="I188" s="88"/>
      <c r="J188" s="88"/>
      <c r="K188" s="88"/>
      <c r="L188" s="88"/>
      <c r="M188" s="185">
        <v>138437</v>
      </c>
      <c r="N188" s="185">
        <v>128163</v>
      </c>
      <c r="O188" s="144">
        <v>220948</v>
      </c>
      <c r="P188" s="144">
        <v>157475</v>
      </c>
      <c r="Q188" s="185">
        <v>239066</v>
      </c>
      <c r="R188" s="185">
        <v>244628</v>
      </c>
      <c r="S188" s="185">
        <v>264198</v>
      </c>
      <c r="T188" s="185">
        <v>285334</v>
      </c>
      <c r="U188" s="185">
        <v>308161</v>
      </c>
    </row>
    <row r="189" spans="1:21" ht="24" customHeight="1">
      <c r="B189" s="1" t="s">
        <v>427</v>
      </c>
      <c r="C189" s="88"/>
      <c r="D189" s="88"/>
      <c r="E189" s="1" t="s">
        <v>159</v>
      </c>
      <c r="F189" s="88"/>
      <c r="G189" s="88"/>
      <c r="H189" s="88"/>
      <c r="I189" s="88"/>
      <c r="J189" s="88"/>
      <c r="K189" s="88"/>
      <c r="L189" s="88"/>
      <c r="M189" s="185">
        <v>1037</v>
      </c>
      <c r="N189" s="185">
        <v>909</v>
      </c>
      <c r="O189" s="143">
        <v>1099</v>
      </c>
      <c r="P189" s="144">
        <v>1263</v>
      </c>
      <c r="Q189" s="185">
        <v>1217</v>
      </c>
      <c r="R189" s="200">
        <v>1267</v>
      </c>
      <c r="S189" s="200">
        <v>1280</v>
      </c>
      <c r="T189" s="200">
        <v>1293</v>
      </c>
      <c r="U189" s="200">
        <v>1306</v>
      </c>
    </row>
    <row r="190" spans="1:21" ht="24" customHeight="1">
      <c r="B190" s="1" t="s">
        <v>428</v>
      </c>
      <c r="C190" s="88"/>
      <c r="D190" s="88"/>
      <c r="E190" s="1" t="s">
        <v>438</v>
      </c>
      <c r="F190" s="88"/>
      <c r="G190" s="88"/>
      <c r="H190" s="88"/>
      <c r="I190" s="88"/>
      <c r="J190" s="88"/>
      <c r="K190" s="88"/>
      <c r="L190" s="88"/>
      <c r="M190" s="185">
        <v>10387</v>
      </c>
      <c r="N190" s="185">
        <v>10157</v>
      </c>
      <c r="O190" s="144">
        <v>17032</v>
      </c>
      <c r="P190" s="144">
        <v>11998</v>
      </c>
      <c r="Q190" s="185">
        <v>17544</v>
      </c>
      <c r="R190" s="200">
        <v>17042</v>
      </c>
      <c r="S190" s="200">
        <v>17894</v>
      </c>
      <c r="T190" s="200">
        <v>18789</v>
      </c>
      <c r="U190" s="200">
        <v>19728</v>
      </c>
    </row>
    <row r="191" spans="1:21" ht="24" customHeight="1">
      <c r="B191" s="1" t="s">
        <v>444</v>
      </c>
      <c r="C191" s="88"/>
      <c r="D191" s="88"/>
      <c r="E191" s="1" t="s">
        <v>440</v>
      </c>
      <c r="F191" s="88"/>
      <c r="G191" s="88"/>
      <c r="H191" s="88"/>
      <c r="I191" s="88"/>
      <c r="J191" s="88"/>
      <c r="K191" s="88"/>
      <c r="L191" s="88"/>
      <c r="M191" s="185">
        <v>1454</v>
      </c>
      <c r="N191" s="185">
        <v>1393</v>
      </c>
      <c r="O191" s="143">
        <v>2294</v>
      </c>
      <c r="P191" s="144">
        <v>1564</v>
      </c>
      <c r="Q191" s="185">
        <v>2133</v>
      </c>
      <c r="R191" s="200">
        <v>2263</v>
      </c>
      <c r="S191" s="200">
        <v>2331</v>
      </c>
      <c r="T191" s="200">
        <v>2401</v>
      </c>
      <c r="U191" s="200">
        <v>2473</v>
      </c>
    </row>
    <row r="192" spans="1:21" ht="24" customHeight="1">
      <c r="B192" s="1" t="s">
        <v>147</v>
      </c>
      <c r="C192" s="92"/>
      <c r="D192" s="92"/>
      <c r="E192" s="1" t="s">
        <v>86</v>
      </c>
      <c r="F192" s="92"/>
      <c r="G192" s="92"/>
      <c r="H192" s="92"/>
      <c r="I192" s="92"/>
      <c r="J192" s="92"/>
      <c r="K192" s="92"/>
      <c r="L192" s="92"/>
      <c r="M192" s="200">
        <v>1311</v>
      </c>
      <c r="N192" s="200">
        <v>3605</v>
      </c>
      <c r="O192" s="143">
        <v>10000</v>
      </c>
      <c r="P192" s="143">
        <v>1500</v>
      </c>
      <c r="Q192" s="200">
        <v>15000</v>
      </c>
      <c r="R192" s="200">
        <v>15000</v>
      </c>
      <c r="S192" s="200">
        <v>15000</v>
      </c>
      <c r="T192" s="200">
        <v>15000</v>
      </c>
      <c r="U192" s="200">
        <v>15000</v>
      </c>
    </row>
    <row r="193" spans="2:21" ht="24" customHeight="1">
      <c r="B193" s="1" t="s">
        <v>895</v>
      </c>
      <c r="C193" s="92"/>
      <c r="D193" s="92"/>
      <c r="E193" s="1" t="s">
        <v>790</v>
      </c>
      <c r="F193" s="92"/>
      <c r="G193" s="92"/>
      <c r="H193" s="92"/>
      <c r="I193" s="92"/>
      <c r="J193" s="92"/>
      <c r="K193" s="92"/>
      <c r="L193" s="92"/>
      <c r="M193" s="200">
        <v>725</v>
      </c>
      <c r="N193" s="200">
        <v>2861</v>
      </c>
      <c r="O193" s="143">
        <v>3000</v>
      </c>
      <c r="P193" s="143">
        <v>500</v>
      </c>
      <c r="Q193" s="200">
        <v>3000</v>
      </c>
      <c r="R193" s="200">
        <v>3000</v>
      </c>
      <c r="S193" s="200">
        <v>3000</v>
      </c>
      <c r="T193" s="200">
        <v>3000</v>
      </c>
      <c r="U193" s="200">
        <v>3000</v>
      </c>
    </row>
    <row r="194" spans="2:21" ht="24" customHeight="1">
      <c r="B194" s="1" t="s">
        <v>753</v>
      </c>
      <c r="C194" s="92"/>
      <c r="D194" s="92"/>
      <c r="E194" s="1" t="s">
        <v>750</v>
      </c>
      <c r="F194" s="92"/>
      <c r="G194" s="92"/>
      <c r="H194" s="92"/>
      <c r="I194" s="92"/>
      <c r="J194" s="92"/>
      <c r="K194" s="92"/>
      <c r="L194" s="92"/>
      <c r="M194" s="200">
        <v>549408</v>
      </c>
      <c r="N194" s="200">
        <v>1113569</v>
      </c>
      <c r="O194" s="143">
        <v>941887</v>
      </c>
      <c r="P194" s="143">
        <v>1176032</v>
      </c>
      <c r="Q194" s="200">
        <v>0</v>
      </c>
      <c r="R194" s="200">
        <v>663896</v>
      </c>
      <c r="S194" s="200">
        <v>787396</v>
      </c>
      <c r="T194" s="200">
        <v>213481</v>
      </c>
      <c r="U194" s="200">
        <v>5000</v>
      </c>
    </row>
    <row r="195" spans="2:21" ht="24" customHeight="1">
      <c r="B195" s="1" t="s">
        <v>965</v>
      </c>
      <c r="C195" s="88"/>
      <c r="D195" s="88"/>
      <c r="E195" s="1" t="s">
        <v>961</v>
      </c>
      <c r="F195" s="88"/>
      <c r="G195" s="88"/>
      <c r="H195" s="88"/>
      <c r="I195" s="88"/>
      <c r="J195" s="88"/>
      <c r="K195" s="88"/>
      <c r="L195" s="88"/>
      <c r="M195" s="185">
        <v>6866</v>
      </c>
      <c r="N195" s="185">
        <v>0</v>
      </c>
      <c r="O195" s="144">
        <v>2802</v>
      </c>
      <c r="P195" s="144">
        <v>5065</v>
      </c>
      <c r="Q195" s="185">
        <v>13897</v>
      </c>
      <c r="R195" s="185">
        <v>10129</v>
      </c>
      <c r="S195" s="185">
        <v>10146</v>
      </c>
      <c r="T195" s="185">
        <v>0</v>
      </c>
      <c r="U195" s="185">
        <v>15641</v>
      </c>
    </row>
    <row r="196" spans="2:21" ht="24" customHeight="1">
      <c r="B196" s="1" t="s">
        <v>741</v>
      </c>
      <c r="C196" s="92"/>
      <c r="D196" s="92"/>
      <c r="E196" s="1" t="s">
        <v>742</v>
      </c>
      <c r="F196" s="92"/>
      <c r="G196" s="92"/>
      <c r="H196" s="92"/>
      <c r="I196" s="92"/>
      <c r="J196" s="92"/>
      <c r="K196" s="92"/>
      <c r="L196" s="92"/>
      <c r="M196" s="200">
        <v>42176</v>
      </c>
      <c r="N196" s="200">
        <v>70856</v>
      </c>
      <c r="O196" s="143">
        <v>60000</v>
      </c>
      <c r="P196" s="143">
        <v>50000</v>
      </c>
      <c r="Q196" s="200">
        <v>45000</v>
      </c>
      <c r="R196" s="200">
        <v>45000</v>
      </c>
      <c r="S196" s="200">
        <v>45000</v>
      </c>
      <c r="T196" s="200">
        <v>45000</v>
      </c>
      <c r="U196" s="200">
        <v>45000</v>
      </c>
    </row>
    <row r="197" spans="2:21" ht="24" customHeight="1">
      <c r="B197" s="1" t="s">
        <v>1300</v>
      </c>
      <c r="C197" s="88"/>
      <c r="D197" s="88"/>
      <c r="E197" s="1" t="s">
        <v>1297</v>
      </c>
      <c r="F197" s="88"/>
      <c r="G197" s="88"/>
      <c r="H197" s="88"/>
      <c r="I197" s="88"/>
      <c r="J197" s="88"/>
      <c r="K197" s="88"/>
      <c r="L197" s="88"/>
      <c r="M197" s="200">
        <v>0</v>
      </c>
      <c r="N197" s="200">
        <v>0</v>
      </c>
      <c r="O197" s="143">
        <v>0</v>
      </c>
      <c r="P197" s="143">
        <v>0</v>
      </c>
      <c r="Q197" s="200">
        <v>0</v>
      </c>
      <c r="R197" s="200">
        <v>57166</v>
      </c>
      <c r="S197" s="200">
        <v>44247</v>
      </c>
      <c r="T197" s="200">
        <v>46007</v>
      </c>
      <c r="U197" s="200">
        <v>47856</v>
      </c>
    </row>
    <row r="198" spans="2:21" ht="24" customHeight="1">
      <c r="B198" s="1" t="s">
        <v>146</v>
      </c>
      <c r="C198" s="88"/>
      <c r="D198" s="88"/>
      <c r="E198" s="1" t="s">
        <v>202</v>
      </c>
      <c r="F198" s="88"/>
      <c r="G198" s="88"/>
      <c r="H198" s="88"/>
      <c r="I198" s="88"/>
      <c r="J198" s="88"/>
      <c r="K198" s="88"/>
      <c r="L198" s="88"/>
      <c r="M198" s="200">
        <v>5208</v>
      </c>
      <c r="N198" s="200">
        <v>5600</v>
      </c>
      <c r="O198" s="143">
        <v>13700</v>
      </c>
      <c r="P198" s="143">
        <v>8500</v>
      </c>
      <c r="Q198" s="200">
        <v>13700</v>
      </c>
      <c r="R198" s="200">
        <v>13700</v>
      </c>
      <c r="S198" s="200">
        <v>13700</v>
      </c>
      <c r="T198" s="200">
        <v>13700</v>
      </c>
      <c r="U198" s="200">
        <v>13700</v>
      </c>
    </row>
    <row r="199" spans="2:21" ht="24" customHeight="1">
      <c r="B199" s="1" t="s">
        <v>210</v>
      </c>
      <c r="C199" s="88"/>
      <c r="D199" s="88"/>
      <c r="E199" s="1" t="s">
        <v>151</v>
      </c>
      <c r="F199" s="88"/>
      <c r="G199" s="88"/>
      <c r="H199" s="88"/>
      <c r="I199" s="88"/>
      <c r="J199" s="88"/>
      <c r="K199" s="88"/>
      <c r="L199" s="88"/>
      <c r="M199" s="200">
        <v>7404</v>
      </c>
      <c r="N199" s="200">
        <v>7404</v>
      </c>
      <c r="O199" s="143">
        <v>7774</v>
      </c>
      <c r="P199" s="143">
        <v>7648</v>
      </c>
      <c r="Q199" s="200">
        <v>8183</v>
      </c>
      <c r="R199" s="200">
        <v>8592</v>
      </c>
      <c r="S199" s="200">
        <v>9022</v>
      </c>
      <c r="T199" s="200">
        <v>9473</v>
      </c>
      <c r="U199" s="200">
        <v>9947</v>
      </c>
    </row>
    <row r="200" spans="2:21" ht="24" customHeight="1">
      <c r="B200" s="1" t="s">
        <v>206</v>
      </c>
      <c r="C200" s="88"/>
      <c r="D200" s="88"/>
      <c r="E200" s="1" t="s">
        <v>873</v>
      </c>
      <c r="F200" s="92"/>
      <c r="G200" s="92"/>
      <c r="H200" s="92"/>
      <c r="I200" s="92"/>
      <c r="J200" s="92"/>
      <c r="K200" s="92"/>
      <c r="L200" s="92"/>
      <c r="M200" s="200">
        <v>17974</v>
      </c>
      <c r="N200" s="200">
        <v>13560</v>
      </c>
      <c r="O200" s="143">
        <v>30000</v>
      </c>
      <c r="P200" s="143">
        <v>30000</v>
      </c>
      <c r="Q200" s="200">
        <v>30000</v>
      </c>
      <c r="R200" s="200">
        <v>30000</v>
      </c>
      <c r="S200" s="200">
        <v>30000</v>
      </c>
      <c r="T200" s="200">
        <v>30000</v>
      </c>
      <c r="U200" s="200">
        <v>30000</v>
      </c>
    </row>
    <row r="201" spans="2:21" ht="24" customHeight="1">
      <c r="B201" s="1" t="s">
        <v>145</v>
      </c>
      <c r="C201" s="88"/>
      <c r="D201" s="88"/>
      <c r="E201" s="1" t="s">
        <v>10</v>
      </c>
      <c r="F201" s="88"/>
      <c r="G201" s="88"/>
      <c r="H201" s="88"/>
      <c r="I201" s="88"/>
      <c r="J201" s="88"/>
      <c r="K201" s="88"/>
      <c r="L201" s="88"/>
      <c r="M201" s="200">
        <v>9503</v>
      </c>
      <c r="N201" s="200">
        <v>7043</v>
      </c>
      <c r="O201" s="143">
        <v>30000</v>
      </c>
      <c r="P201" s="143">
        <v>25000</v>
      </c>
      <c r="Q201" s="200">
        <v>30000</v>
      </c>
      <c r="R201" s="200">
        <v>30000</v>
      </c>
      <c r="S201" s="200">
        <v>30000</v>
      </c>
      <c r="T201" s="200">
        <v>30000</v>
      </c>
      <c r="U201" s="200">
        <v>30000</v>
      </c>
    </row>
    <row r="202" spans="2:21" ht="24" customHeight="1">
      <c r="B202" s="1" t="s">
        <v>956</v>
      </c>
      <c r="C202" s="88"/>
      <c r="D202" s="88"/>
      <c r="E202" s="1" t="s">
        <v>281</v>
      </c>
      <c r="F202" s="88"/>
      <c r="G202" s="88"/>
      <c r="H202" s="88"/>
      <c r="I202" s="88"/>
      <c r="J202" s="88"/>
      <c r="K202" s="88"/>
      <c r="L202" s="88"/>
      <c r="M202" s="259">
        <v>3439</v>
      </c>
      <c r="N202" s="259">
        <v>3778</v>
      </c>
      <c r="O202" s="153">
        <v>4500</v>
      </c>
      <c r="P202" s="153">
        <v>4500</v>
      </c>
      <c r="Q202" s="259">
        <v>4500</v>
      </c>
      <c r="R202" s="259">
        <v>4500</v>
      </c>
      <c r="S202" s="259">
        <v>4500</v>
      </c>
      <c r="T202" s="259">
        <v>4500</v>
      </c>
      <c r="U202" s="259">
        <v>4500</v>
      </c>
    </row>
    <row r="203" spans="2:21" ht="24" customHeight="1">
      <c r="B203" s="1" t="s">
        <v>144</v>
      </c>
      <c r="C203" s="92"/>
      <c r="D203" s="92"/>
      <c r="E203" s="1" t="s">
        <v>81</v>
      </c>
      <c r="F203" s="88"/>
      <c r="G203" s="88"/>
      <c r="H203" s="88"/>
      <c r="I203" s="88"/>
      <c r="J203" s="88"/>
      <c r="K203" s="88"/>
      <c r="L203" s="88"/>
      <c r="M203" s="259">
        <v>10059</v>
      </c>
      <c r="N203" s="185">
        <v>8169</v>
      </c>
      <c r="O203" s="144">
        <v>10000</v>
      </c>
      <c r="P203" s="144">
        <v>10000</v>
      </c>
      <c r="Q203" s="185">
        <v>10000</v>
      </c>
      <c r="R203" s="259">
        <v>10000</v>
      </c>
      <c r="S203" s="259">
        <v>10000</v>
      </c>
      <c r="T203" s="259">
        <v>10000</v>
      </c>
      <c r="U203" s="259">
        <v>10000</v>
      </c>
    </row>
    <row r="204" spans="2:21" ht="24" customHeight="1">
      <c r="B204" s="1" t="s">
        <v>920</v>
      </c>
      <c r="C204" s="88"/>
      <c r="D204" s="88"/>
      <c r="E204" s="1" t="s">
        <v>82</v>
      </c>
      <c r="F204" s="88"/>
      <c r="G204" s="88"/>
      <c r="H204" s="88"/>
      <c r="I204" s="88"/>
      <c r="J204" s="88"/>
      <c r="K204" s="88"/>
      <c r="L204" s="88"/>
      <c r="M204" s="185">
        <v>1260</v>
      </c>
      <c r="N204" s="185">
        <v>1437</v>
      </c>
      <c r="O204" s="144">
        <v>1801</v>
      </c>
      <c r="P204" s="144">
        <v>1801</v>
      </c>
      <c r="Q204" s="185">
        <v>1897</v>
      </c>
      <c r="R204" s="185">
        <v>9000</v>
      </c>
      <c r="S204" s="185">
        <v>9450</v>
      </c>
      <c r="T204" s="185">
        <v>9923</v>
      </c>
      <c r="U204" s="185">
        <v>10419</v>
      </c>
    </row>
    <row r="205" spans="2:21" ht="24" customHeight="1">
      <c r="B205" s="1" t="s">
        <v>731</v>
      </c>
      <c r="C205" s="92"/>
      <c r="D205" s="92"/>
      <c r="E205" s="1" t="s">
        <v>732</v>
      </c>
      <c r="F205" s="92"/>
      <c r="G205" s="92"/>
      <c r="H205" s="92"/>
      <c r="I205" s="92"/>
      <c r="J205" s="92"/>
      <c r="K205" s="92"/>
      <c r="L205" s="92"/>
      <c r="M205" s="260">
        <v>104338</v>
      </c>
      <c r="N205" s="260">
        <v>85252</v>
      </c>
      <c r="O205" s="154">
        <v>80000</v>
      </c>
      <c r="P205" s="154">
        <v>125000</v>
      </c>
      <c r="Q205" s="260">
        <v>65000</v>
      </c>
      <c r="R205" s="260">
        <v>43550</v>
      </c>
      <c r="S205" s="260">
        <v>32500</v>
      </c>
      <c r="T205" s="260">
        <v>32500</v>
      </c>
      <c r="U205" s="260">
        <v>32500</v>
      </c>
    </row>
    <row r="206" spans="2:21" ht="24" customHeight="1">
      <c r="B206" s="1" t="s">
        <v>150</v>
      </c>
      <c r="C206" s="92"/>
      <c r="D206" s="92"/>
      <c r="E206" s="1" t="s">
        <v>89</v>
      </c>
      <c r="F206" s="92"/>
      <c r="G206" s="92"/>
      <c r="H206" s="92"/>
      <c r="I206" s="92"/>
      <c r="J206" s="92"/>
      <c r="K206" s="92"/>
      <c r="L206" s="92"/>
      <c r="M206" s="200">
        <v>11212</v>
      </c>
      <c r="N206" s="200">
        <v>6940</v>
      </c>
      <c r="O206" s="143">
        <v>8000</v>
      </c>
      <c r="P206" s="143">
        <v>8500</v>
      </c>
      <c r="Q206" s="200">
        <v>10000</v>
      </c>
      <c r="R206" s="200">
        <v>10000</v>
      </c>
      <c r="S206" s="200">
        <v>10000</v>
      </c>
      <c r="T206" s="200">
        <v>10000</v>
      </c>
      <c r="U206" s="200">
        <v>10000</v>
      </c>
    </row>
    <row r="207" spans="2:21" ht="24" customHeight="1">
      <c r="B207" s="1" t="s">
        <v>149</v>
      </c>
      <c r="C207" s="92"/>
      <c r="D207" s="92"/>
      <c r="E207" s="1" t="s">
        <v>12</v>
      </c>
      <c r="F207" s="92"/>
      <c r="G207" s="92"/>
      <c r="H207" s="92"/>
      <c r="I207" s="92"/>
      <c r="J207" s="92"/>
      <c r="K207" s="92"/>
      <c r="L207" s="92"/>
      <c r="M207" s="200">
        <v>11101</v>
      </c>
      <c r="N207" s="200">
        <v>9860</v>
      </c>
      <c r="O207" s="143">
        <v>20000</v>
      </c>
      <c r="P207" s="143">
        <v>18000</v>
      </c>
      <c r="Q207" s="200">
        <v>20000</v>
      </c>
      <c r="R207" s="200">
        <v>20000</v>
      </c>
      <c r="S207" s="200">
        <v>20000</v>
      </c>
      <c r="T207" s="200">
        <v>20000</v>
      </c>
      <c r="U207" s="200">
        <v>20000</v>
      </c>
    </row>
    <row r="208" spans="2:21" ht="24" customHeight="1">
      <c r="B208" s="1" t="s">
        <v>733</v>
      </c>
      <c r="C208" s="92"/>
      <c r="D208" s="92"/>
      <c r="E208" s="1" t="s">
        <v>734</v>
      </c>
      <c r="F208" s="92"/>
      <c r="G208" s="92"/>
      <c r="H208" s="92"/>
      <c r="I208" s="92"/>
      <c r="J208" s="92"/>
      <c r="K208" s="92"/>
      <c r="L208" s="92"/>
      <c r="M208" s="200">
        <v>26382</v>
      </c>
      <c r="N208" s="200">
        <v>45689</v>
      </c>
      <c r="O208" s="143">
        <v>35000</v>
      </c>
      <c r="P208" s="143">
        <v>30000</v>
      </c>
      <c r="Q208" s="200">
        <v>35000</v>
      </c>
      <c r="R208" s="174">
        <v>35000</v>
      </c>
      <c r="S208" s="174">
        <v>35000</v>
      </c>
      <c r="T208" s="174">
        <v>35000</v>
      </c>
      <c r="U208" s="174">
        <v>35000</v>
      </c>
    </row>
    <row r="209" spans="1:21" ht="24" customHeight="1">
      <c r="B209" s="1" t="s">
        <v>203</v>
      </c>
      <c r="C209" s="92"/>
      <c r="D209" s="92"/>
      <c r="E209" s="1" t="s">
        <v>16</v>
      </c>
      <c r="F209" s="92"/>
      <c r="G209" s="92"/>
      <c r="H209" s="92"/>
      <c r="I209" s="92"/>
      <c r="J209" s="92"/>
      <c r="K209" s="92"/>
      <c r="L209" s="92"/>
      <c r="M209" s="200">
        <v>13957</v>
      </c>
      <c r="N209" s="200">
        <v>8964</v>
      </c>
      <c r="O209" s="143">
        <v>25000</v>
      </c>
      <c r="P209" s="143">
        <v>25000</v>
      </c>
      <c r="Q209" s="200">
        <v>15000</v>
      </c>
      <c r="R209" s="200">
        <v>15000</v>
      </c>
      <c r="S209" s="200">
        <v>15000</v>
      </c>
      <c r="T209" s="200">
        <v>15000</v>
      </c>
      <c r="U209" s="200">
        <v>15000</v>
      </c>
    </row>
    <row r="210" spans="1:21" ht="24" customHeight="1">
      <c r="B210" s="1" t="s">
        <v>193</v>
      </c>
      <c r="C210" s="92"/>
      <c r="D210" s="92"/>
      <c r="E210" s="1" t="s">
        <v>793</v>
      </c>
      <c r="F210" s="92"/>
      <c r="G210" s="92"/>
      <c r="H210" s="92"/>
      <c r="I210" s="92"/>
      <c r="J210" s="92"/>
      <c r="K210" s="92"/>
      <c r="L210" s="92"/>
      <c r="M210" s="200">
        <v>9212</v>
      </c>
      <c r="N210" s="200">
        <v>22598</v>
      </c>
      <c r="O210" s="143">
        <v>45000</v>
      </c>
      <c r="P210" s="143">
        <v>45000</v>
      </c>
      <c r="Q210" s="200">
        <v>45000</v>
      </c>
      <c r="R210" s="174">
        <v>45000</v>
      </c>
      <c r="S210" s="174">
        <v>45000</v>
      </c>
      <c r="T210" s="174">
        <v>45000</v>
      </c>
      <c r="U210" s="174">
        <v>45000</v>
      </c>
    </row>
    <row r="211" spans="1:21" ht="24" customHeight="1">
      <c r="B211" s="1" t="s">
        <v>958</v>
      </c>
      <c r="C211" s="88"/>
      <c r="D211" s="88"/>
      <c r="E211" s="1" t="s">
        <v>810</v>
      </c>
      <c r="F211" s="88"/>
      <c r="G211" s="88"/>
      <c r="H211" s="88"/>
      <c r="I211" s="88"/>
      <c r="J211" s="88"/>
      <c r="K211" s="88"/>
      <c r="L211" s="88"/>
      <c r="M211" s="200">
        <v>1005</v>
      </c>
      <c r="N211" s="259">
        <v>1864</v>
      </c>
      <c r="O211" s="153">
        <v>1200</v>
      </c>
      <c r="P211" s="153">
        <v>1200</v>
      </c>
      <c r="Q211" s="259">
        <v>1200</v>
      </c>
      <c r="R211" s="197">
        <v>1200</v>
      </c>
      <c r="S211" s="197">
        <v>1200</v>
      </c>
      <c r="T211" s="197">
        <v>1200</v>
      </c>
      <c r="U211" s="197">
        <v>1200</v>
      </c>
    </row>
    <row r="212" spans="1:21" ht="24" customHeight="1">
      <c r="B212" s="1" t="s">
        <v>148</v>
      </c>
      <c r="C212" s="92"/>
      <c r="D212" s="92"/>
      <c r="E212" s="1" t="s">
        <v>127</v>
      </c>
      <c r="F212" s="92"/>
      <c r="G212" s="92"/>
      <c r="H212" s="92"/>
      <c r="I212" s="92"/>
      <c r="J212" s="92"/>
      <c r="K212" s="92"/>
      <c r="L212" s="92"/>
      <c r="M212" s="222">
        <v>38572</v>
      </c>
      <c r="N212" s="222">
        <v>26716</v>
      </c>
      <c r="O212" s="146">
        <v>32100</v>
      </c>
      <c r="P212" s="146">
        <v>32100</v>
      </c>
      <c r="Q212" s="222">
        <v>34347</v>
      </c>
      <c r="R212" s="222">
        <v>36751</v>
      </c>
      <c r="S212" s="222">
        <v>39324</v>
      </c>
      <c r="T212" s="222">
        <v>42077</v>
      </c>
      <c r="U212" s="222">
        <v>45022</v>
      </c>
    </row>
    <row r="213" spans="1:21" s="88" customFormat="1" ht="24" customHeight="1">
      <c r="A213" s="382"/>
      <c r="B213" s="1"/>
      <c r="C213" s="524" t="s">
        <v>1125</v>
      </c>
      <c r="D213" s="524"/>
      <c r="E213" s="524"/>
      <c r="F213" s="524"/>
      <c r="G213" s="524"/>
      <c r="H213" s="524"/>
      <c r="I213" s="524"/>
      <c r="J213" s="524"/>
      <c r="K213" s="524"/>
      <c r="L213" s="524"/>
      <c r="M213" s="282">
        <f t="shared" ref="M213:U213" si="5">SUM(M183:M212)</f>
        <v>1717927</v>
      </c>
      <c r="N213" s="435">
        <f t="shared" si="5"/>
        <v>2328956</v>
      </c>
      <c r="O213" s="279">
        <f t="shared" si="5"/>
        <v>2710972</v>
      </c>
      <c r="P213" s="279">
        <f t="shared" si="5"/>
        <v>2644946</v>
      </c>
      <c r="Q213" s="282">
        <f t="shared" si="5"/>
        <v>1754864</v>
      </c>
      <c r="R213" s="282">
        <f t="shared" si="5"/>
        <v>2526160</v>
      </c>
      <c r="S213" s="282">
        <f t="shared" si="5"/>
        <v>2685413</v>
      </c>
      <c r="T213" s="282">
        <f t="shared" si="5"/>
        <v>2165999</v>
      </c>
      <c r="U213" s="282">
        <f t="shared" si="5"/>
        <v>2041050</v>
      </c>
    </row>
    <row r="214" spans="1:21" s="88" customFormat="1" ht="15" customHeight="1">
      <c r="A214" s="382"/>
      <c r="B214" s="122"/>
      <c r="C214" s="379"/>
      <c r="D214" s="379"/>
      <c r="E214" s="379"/>
      <c r="F214" s="379"/>
      <c r="G214" s="379"/>
      <c r="H214" s="379"/>
      <c r="I214" s="379"/>
      <c r="J214" s="379"/>
      <c r="K214" s="379"/>
      <c r="L214" s="379"/>
      <c r="M214" s="380"/>
      <c r="N214" s="380"/>
      <c r="O214" s="436" t="str">
        <f>IF(P213&gt;O213,"Over Budget","Under Budget")</f>
        <v>Under Budget</v>
      </c>
      <c r="P214" s="437">
        <f>P213-O213</f>
        <v>-66026</v>
      </c>
      <c r="Q214" s="380"/>
      <c r="R214" s="380"/>
      <c r="S214" s="380"/>
      <c r="T214" s="380"/>
      <c r="U214" s="380"/>
    </row>
    <row r="215" spans="1:21" s="88" customFormat="1" ht="15" customHeight="1">
      <c r="A215" s="382"/>
      <c r="B215" s="1"/>
      <c r="C215" s="256"/>
      <c r="D215" s="256"/>
      <c r="E215" s="1"/>
      <c r="F215" s="256"/>
      <c r="G215" s="256"/>
      <c r="H215" s="256"/>
      <c r="I215" s="256"/>
      <c r="J215" s="256"/>
      <c r="K215" s="256"/>
      <c r="L215" s="256"/>
      <c r="M215" s="192"/>
      <c r="N215" s="441"/>
      <c r="O215" s="152"/>
      <c r="P215" s="152"/>
      <c r="Q215" s="192"/>
      <c r="R215" s="192"/>
      <c r="S215" s="192"/>
      <c r="T215" s="192"/>
      <c r="U215" s="192"/>
    </row>
    <row r="216" spans="1:21" ht="24" customHeight="1">
      <c r="B216" s="94" t="s">
        <v>842</v>
      </c>
      <c r="C216" s="88"/>
      <c r="D216" s="88"/>
      <c r="E216" s="88"/>
      <c r="F216" s="88"/>
      <c r="G216" s="88"/>
      <c r="H216" s="88"/>
      <c r="I216" s="88"/>
      <c r="J216" s="88"/>
      <c r="K216" s="88"/>
      <c r="L216" s="88"/>
      <c r="M216" s="188"/>
      <c r="N216" s="182"/>
      <c r="O216" s="147"/>
      <c r="P216" s="147"/>
      <c r="Q216" s="182"/>
      <c r="R216" s="182"/>
      <c r="S216" s="182"/>
      <c r="T216" s="182"/>
      <c r="U216" s="182"/>
    </row>
    <row r="217" spans="1:21" ht="24" customHeight="1">
      <c r="B217" s="88" t="s">
        <v>535</v>
      </c>
      <c r="C217" s="88"/>
      <c r="D217" s="88"/>
      <c r="E217" s="1" t="s">
        <v>536</v>
      </c>
      <c r="F217" s="88"/>
      <c r="G217" s="88"/>
      <c r="H217" s="88"/>
      <c r="I217" s="88"/>
      <c r="J217" s="88"/>
      <c r="K217" s="88"/>
      <c r="L217" s="88"/>
      <c r="M217" s="276">
        <v>42457</v>
      </c>
      <c r="N217" s="276">
        <v>47156</v>
      </c>
      <c r="O217" s="277">
        <v>50290</v>
      </c>
      <c r="P217" s="277">
        <v>55000</v>
      </c>
      <c r="Q217" s="276">
        <v>58850</v>
      </c>
      <c r="R217" s="276">
        <v>62970</v>
      </c>
      <c r="S217" s="276">
        <v>67378</v>
      </c>
      <c r="T217" s="276">
        <v>72094</v>
      </c>
      <c r="U217" s="276">
        <v>77141</v>
      </c>
    </row>
    <row r="218" spans="1:21" ht="24" customHeight="1">
      <c r="B218" s="1" t="s">
        <v>153</v>
      </c>
      <c r="C218" s="92"/>
      <c r="D218" s="92"/>
      <c r="E218" s="1" t="s">
        <v>155</v>
      </c>
      <c r="F218" s="92"/>
      <c r="G218" s="92"/>
      <c r="H218" s="92"/>
      <c r="I218" s="92"/>
      <c r="J218" s="92"/>
      <c r="K218" s="92"/>
      <c r="L218" s="92"/>
      <c r="M218" s="200">
        <v>1565018</v>
      </c>
      <c r="N218" s="276">
        <v>1696046</v>
      </c>
      <c r="O218" s="143">
        <v>1804020</v>
      </c>
      <c r="P218" s="143">
        <v>1840000</v>
      </c>
      <c r="Q218" s="200">
        <v>1968800</v>
      </c>
      <c r="R218" s="200">
        <v>2106616</v>
      </c>
      <c r="S218" s="200">
        <v>2254079</v>
      </c>
      <c r="T218" s="200">
        <v>2411865</v>
      </c>
      <c r="U218" s="200">
        <v>2580696</v>
      </c>
    </row>
    <row r="219" spans="1:21" ht="24" customHeight="1">
      <c r="B219" s="1" t="s">
        <v>152</v>
      </c>
      <c r="C219" s="88"/>
      <c r="D219" s="88"/>
      <c r="E219" s="1" t="s">
        <v>154</v>
      </c>
      <c r="F219" s="88"/>
      <c r="G219" s="88"/>
      <c r="H219" s="88"/>
      <c r="I219" s="88"/>
      <c r="J219" s="88"/>
      <c r="K219" s="88"/>
      <c r="L219" s="88"/>
      <c r="M219" s="222">
        <v>7620</v>
      </c>
      <c r="N219" s="222">
        <v>7680</v>
      </c>
      <c r="O219" s="146">
        <v>8280</v>
      </c>
      <c r="P219" s="146">
        <v>9264</v>
      </c>
      <c r="Q219" s="222">
        <v>9588</v>
      </c>
      <c r="R219" s="222">
        <v>10547</v>
      </c>
      <c r="S219" s="222">
        <v>10916</v>
      </c>
      <c r="T219" s="222">
        <v>11298</v>
      </c>
      <c r="U219" s="222">
        <v>12428</v>
      </c>
    </row>
    <row r="220" spans="1:21" s="88" customFormat="1" ht="24" customHeight="1">
      <c r="A220" s="382"/>
      <c r="B220" s="498" t="s">
        <v>1123</v>
      </c>
      <c r="C220" s="498"/>
      <c r="D220" s="498"/>
      <c r="E220" s="498"/>
      <c r="F220" s="498"/>
      <c r="G220" s="498"/>
      <c r="H220" s="498"/>
      <c r="I220" s="498"/>
      <c r="J220" s="498"/>
      <c r="K220" s="498"/>
      <c r="L220" s="498"/>
      <c r="M220" s="284">
        <f t="shared" ref="M220:U220" si="6">SUM(M217:M219)</f>
        <v>1615095</v>
      </c>
      <c r="N220" s="438">
        <f t="shared" si="6"/>
        <v>1750882</v>
      </c>
      <c r="O220" s="285">
        <f t="shared" si="6"/>
        <v>1862590</v>
      </c>
      <c r="P220" s="285">
        <f t="shared" si="6"/>
        <v>1904264</v>
      </c>
      <c r="Q220" s="338">
        <f t="shared" si="6"/>
        <v>2037238</v>
      </c>
      <c r="R220" s="338">
        <f t="shared" si="6"/>
        <v>2180133</v>
      </c>
      <c r="S220" s="338">
        <f t="shared" si="6"/>
        <v>2332373</v>
      </c>
      <c r="T220" s="338">
        <f t="shared" si="6"/>
        <v>2495257</v>
      </c>
      <c r="U220" s="338">
        <f t="shared" si="6"/>
        <v>2670265</v>
      </c>
    </row>
    <row r="221" spans="1:21" s="88" customFormat="1" ht="15" customHeight="1">
      <c r="A221" s="382"/>
      <c r="B221" s="122"/>
      <c r="C221" s="379"/>
      <c r="D221" s="379"/>
      <c r="E221" s="379"/>
      <c r="F221" s="379"/>
      <c r="G221" s="379"/>
      <c r="H221" s="379"/>
      <c r="I221" s="379"/>
      <c r="J221" s="379"/>
      <c r="K221" s="379"/>
      <c r="L221" s="379"/>
      <c r="M221" s="380"/>
      <c r="N221" s="380"/>
      <c r="O221" s="436" t="str">
        <f>IF(P220&gt;O220,"Over Budget","Under Budget")</f>
        <v>Over Budget</v>
      </c>
      <c r="P221" s="437">
        <f>P220-O220</f>
        <v>41674</v>
      </c>
      <c r="Q221" s="380"/>
      <c r="R221" s="380"/>
      <c r="S221" s="380"/>
      <c r="T221" s="380"/>
      <c r="U221" s="380"/>
    </row>
    <row r="222" spans="1:21" s="88" customFormat="1" ht="6.95" customHeight="1">
      <c r="A222" s="382"/>
      <c r="B222" s="1"/>
      <c r="E222" s="1"/>
      <c r="M222" s="442"/>
      <c r="N222" s="442"/>
      <c r="O222" s="195"/>
      <c r="P222" s="195"/>
      <c r="Q222" s="195"/>
      <c r="R222" s="195"/>
      <c r="S222" s="195"/>
      <c r="T222" s="195"/>
      <c r="U222" s="195"/>
    </row>
    <row r="223" spans="1:21" s="88" customFormat="1" ht="24" customHeight="1">
      <c r="A223" s="382"/>
      <c r="B223" s="498" t="s">
        <v>1126</v>
      </c>
      <c r="C223" s="498"/>
      <c r="D223" s="498"/>
      <c r="E223" s="498"/>
      <c r="F223" s="498"/>
      <c r="G223" s="498"/>
      <c r="H223" s="498"/>
      <c r="I223" s="498"/>
      <c r="J223" s="498"/>
      <c r="K223" s="498"/>
      <c r="L223" s="498"/>
      <c r="M223" s="338">
        <f t="shared" ref="M223:U223" si="7">M213+M220</f>
        <v>3333022</v>
      </c>
      <c r="N223" s="438">
        <f t="shared" si="7"/>
        <v>4079838</v>
      </c>
      <c r="O223" s="284">
        <f t="shared" si="7"/>
        <v>4573562</v>
      </c>
      <c r="P223" s="284">
        <f t="shared" si="7"/>
        <v>4549210</v>
      </c>
      <c r="Q223" s="284">
        <f t="shared" si="7"/>
        <v>3792102</v>
      </c>
      <c r="R223" s="284">
        <f t="shared" si="7"/>
        <v>4706293</v>
      </c>
      <c r="S223" s="284">
        <f t="shared" si="7"/>
        <v>5017786</v>
      </c>
      <c r="T223" s="284">
        <f t="shared" si="7"/>
        <v>4661256</v>
      </c>
      <c r="U223" s="284">
        <f t="shared" si="7"/>
        <v>4711315</v>
      </c>
    </row>
    <row r="224" spans="1:21" s="88" customFormat="1" ht="15" customHeight="1">
      <c r="A224" s="382"/>
      <c r="B224" s="122"/>
      <c r="C224" s="379"/>
      <c r="D224" s="379"/>
      <c r="E224" s="379"/>
      <c r="F224" s="379"/>
      <c r="G224" s="379"/>
      <c r="H224" s="379"/>
      <c r="I224" s="379"/>
      <c r="J224" s="379"/>
      <c r="K224" s="379"/>
      <c r="L224" s="379"/>
      <c r="M224" s="380"/>
      <c r="N224" s="380"/>
      <c r="O224" s="436" t="str">
        <f>IF(P223&gt;O223,"Over Budget","Under Budget")</f>
        <v>Under Budget</v>
      </c>
      <c r="P224" s="437">
        <f>P223-O223</f>
        <v>-24352</v>
      </c>
      <c r="Q224" s="380"/>
      <c r="R224" s="380"/>
      <c r="S224" s="380"/>
      <c r="T224" s="380"/>
      <c r="U224" s="380"/>
    </row>
    <row r="225" spans="2:21" ht="15" customHeight="1">
      <c r="B225" s="1"/>
      <c r="C225" s="88"/>
      <c r="D225" s="88"/>
      <c r="E225" s="1"/>
      <c r="F225" s="88"/>
      <c r="G225" s="382"/>
      <c r="H225" s="382"/>
      <c r="I225" s="382"/>
      <c r="J225" s="382"/>
      <c r="K225" s="382"/>
      <c r="L225" s="382"/>
      <c r="M225" s="195"/>
      <c r="N225" s="443"/>
      <c r="O225" s="155"/>
      <c r="P225" s="155"/>
      <c r="Q225" s="199"/>
      <c r="R225" s="199"/>
      <c r="S225" s="199"/>
      <c r="T225" s="199"/>
      <c r="U225" s="199"/>
    </row>
    <row r="226" spans="2:21" ht="24" customHeight="1">
      <c r="B226" s="6" t="s">
        <v>451</v>
      </c>
      <c r="C226" s="88"/>
      <c r="D226" s="88"/>
      <c r="E226" s="1"/>
      <c r="F226" s="88"/>
      <c r="G226" s="88"/>
      <c r="H226" s="88"/>
      <c r="I226" s="88"/>
      <c r="J226" s="88"/>
      <c r="K226" s="88"/>
      <c r="L226" s="88"/>
      <c r="M226" s="183"/>
      <c r="N226" s="200"/>
      <c r="O226" s="143"/>
      <c r="P226" s="143"/>
      <c r="Q226" s="174"/>
      <c r="R226" s="174"/>
      <c r="S226" s="174"/>
      <c r="T226" s="174"/>
      <c r="U226" s="174"/>
    </row>
    <row r="227" spans="2:21" ht="24" customHeight="1">
      <c r="B227" s="1" t="s">
        <v>214</v>
      </c>
      <c r="C227" s="92"/>
      <c r="D227" s="92"/>
      <c r="E227" s="1" t="s">
        <v>215</v>
      </c>
      <c r="F227" s="92"/>
      <c r="G227" s="92"/>
      <c r="H227" s="92"/>
      <c r="I227" s="92"/>
      <c r="J227" s="92"/>
      <c r="K227" s="92"/>
      <c r="L227" s="92"/>
      <c r="M227" s="276">
        <v>7220</v>
      </c>
      <c r="N227" s="276">
        <v>9302</v>
      </c>
      <c r="O227" s="277">
        <v>10000</v>
      </c>
      <c r="P227" s="277">
        <v>8500</v>
      </c>
      <c r="Q227" s="286">
        <v>10000</v>
      </c>
      <c r="R227" s="286">
        <v>10000</v>
      </c>
      <c r="S227" s="286">
        <v>10000</v>
      </c>
      <c r="T227" s="286">
        <v>10000</v>
      </c>
      <c r="U227" s="286">
        <v>10000</v>
      </c>
    </row>
    <row r="228" spans="2:21" ht="24" customHeight="1">
      <c r="B228" s="1" t="s">
        <v>157</v>
      </c>
      <c r="C228" s="92"/>
      <c r="D228" s="92"/>
      <c r="E228" s="1" t="s">
        <v>158</v>
      </c>
      <c r="F228" s="92"/>
      <c r="G228" s="92"/>
      <c r="H228" s="92"/>
      <c r="I228" s="92"/>
      <c r="J228" s="92"/>
      <c r="K228" s="92"/>
      <c r="L228" s="92"/>
      <c r="M228" s="200">
        <v>21197</v>
      </c>
      <c r="N228" s="200">
        <v>18296</v>
      </c>
      <c r="O228" s="143">
        <v>25000</v>
      </c>
      <c r="P228" s="143">
        <v>25000</v>
      </c>
      <c r="Q228" s="200">
        <v>25000</v>
      </c>
      <c r="R228" s="200">
        <v>25000</v>
      </c>
      <c r="S228" s="200">
        <v>25000</v>
      </c>
      <c r="T228" s="200">
        <v>25000</v>
      </c>
      <c r="U228" s="200">
        <v>25000</v>
      </c>
    </row>
    <row r="229" spans="2:21" ht="24" customHeight="1">
      <c r="B229" s="1" t="s">
        <v>156</v>
      </c>
      <c r="C229" s="88"/>
      <c r="D229" s="88"/>
      <c r="E229" s="1" t="s">
        <v>207</v>
      </c>
      <c r="F229" s="88"/>
      <c r="G229" s="88"/>
      <c r="H229" s="88"/>
      <c r="I229" s="88"/>
      <c r="J229" s="88"/>
      <c r="K229" s="88"/>
      <c r="L229" s="1"/>
      <c r="M229" s="200">
        <v>408518</v>
      </c>
      <c r="N229" s="200">
        <v>423898</v>
      </c>
      <c r="O229" s="143">
        <v>470987</v>
      </c>
      <c r="P229" s="143">
        <v>475000</v>
      </c>
      <c r="Q229" s="200">
        <v>570596</v>
      </c>
      <c r="R229" s="200">
        <v>627656</v>
      </c>
      <c r="S229" s="174">
        <v>665315</v>
      </c>
      <c r="T229" s="174">
        <v>705234</v>
      </c>
      <c r="U229" s="174">
        <v>747548</v>
      </c>
    </row>
    <row r="230" spans="2:21" ht="24" customHeight="1">
      <c r="B230" s="1" t="s">
        <v>548</v>
      </c>
      <c r="C230" s="88"/>
      <c r="D230" s="88"/>
      <c r="E230" s="93" t="s">
        <v>551</v>
      </c>
      <c r="F230" s="88"/>
      <c r="G230" s="88"/>
      <c r="H230" s="88"/>
      <c r="I230" s="88"/>
      <c r="J230" s="88"/>
      <c r="K230" s="88"/>
      <c r="L230" s="88"/>
      <c r="M230" s="185">
        <v>22464</v>
      </c>
      <c r="N230" s="185">
        <v>27946</v>
      </c>
      <c r="O230" s="143">
        <v>33790</v>
      </c>
      <c r="P230" s="143">
        <v>33790</v>
      </c>
      <c r="Q230" s="200">
        <v>27975</v>
      </c>
      <c r="R230" s="200">
        <v>27975</v>
      </c>
      <c r="S230" s="200">
        <v>27975</v>
      </c>
      <c r="T230" s="200">
        <v>27975</v>
      </c>
      <c r="U230" s="200">
        <v>27975</v>
      </c>
    </row>
    <row r="231" spans="2:21" ht="24" customHeight="1">
      <c r="B231" s="1" t="s">
        <v>549</v>
      </c>
      <c r="C231" s="88"/>
      <c r="D231" s="88"/>
      <c r="E231" s="93" t="s">
        <v>552</v>
      </c>
      <c r="F231" s="88"/>
      <c r="G231" s="88"/>
      <c r="H231" s="88"/>
      <c r="I231" s="88"/>
      <c r="J231" s="88"/>
      <c r="K231" s="88"/>
      <c r="L231" s="88"/>
      <c r="M231" s="185">
        <v>60</v>
      </c>
      <c r="N231" s="200">
        <v>-43</v>
      </c>
      <c r="O231" s="143">
        <v>0</v>
      </c>
      <c r="P231" s="143">
        <v>0</v>
      </c>
      <c r="Q231" s="200">
        <v>0</v>
      </c>
      <c r="R231" s="200">
        <v>0</v>
      </c>
      <c r="S231" s="200">
        <v>0</v>
      </c>
      <c r="T231" s="200">
        <v>0</v>
      </c>
      <c r="U231" s="200">
        <v>0</v>
      </c>
    </row>
    <row r="232" spans="2:21" ht="24" customHeight="1">
      <c r="B232" s="1" t="s">
        <v>550</v>
      </c>
      <c r="C232" s="88"/>
      <c r="D232" s="88"/>
      <c r="E232" s="93" t="s">
        <v>553</v>
      </c>
      <c r="F232" s="88"/>
      <c r="G232" s="88"/>
      <c r="H232" s="88"/>
      <c r="I232" s="88"/>
      <c r="J232" s="88"/>
      <c r="K232" s="88"/>
      <c r="L232" s="88"/>
      <c r="M232" s="185">
        <v>19</v>
      </c>
      <c r="N232" s="200">
        <v>178</v>
      </c>
      <c r="O232" s="143">
        <v>0</v>
      </c>
      <c r="P232" s="143">
        <v>0</v>
      </c>
      <c r="Q232" s="200">
        <v>0</v>
      </c>
      <c r="R232" s="200">
        <v>0</v>
      </c>
      <c r="S232" s="200">
        <v>0</v>
      </c>
      <c r="T232" s="200">
        <v>0</v>
      </c>
      <c r="U232" s="200">
        <v>0</v>
      </c>
    </row>
    <row r="233" spans="2:21" ht="24" customHeight="1">
      <c r="B233" s="1" t="s">
        <v>911</v>
      </c>
      <c r="C233" s="88"/>
      <c r="D233" s="88"/>
      <c r="E233" s="93" t="s">
        <v>912</v>
      </c>
      <c r="F233" s="88"/>
      <c r="G233" s="88"/>
      <c r="H233" s="88"/>
      <c r="I233" s="88"/>
      <c r="J233" s="88"/>
      <c r="K233" s="88"/>
      <c r="L233" s="88"/>
      <c r="M233" s="200">
        <v>11065</v>
      </c>
      <c r="N233" s="200">
        <v>0</v>
      </c>
      <c r="O233" s="143">
        <v>0</v>
      </c>
      <c r="P233" s="143">
        <v>0</v>
      </c>
      <c r="Q233" s="200">
        <v>0</v>
      </c>
      <c r="R233" s="200">
        <v>0</v>
      </c>
      <c r="S233" s="200">
        <v>0</v>
      </c>
      <c r="T233" s="200">
        <v>0</v>
      </c>
      <c r="U233" s="200">
        <v>0</v>
      </c>
    </row>
    <row r="234" spans="2:21" ht="24" customHeight="1">
      <c r="B234" s="1" t="s">
        <v>950</v>
      </c>
      <c r="C234" s="88"/>
      <c r="D234" s="88"/>
      <c r="E234" s="93" t="s">
        <v>971</v>
      </c>
      <c r="F234" s="88"/>
      <c r="G234" s="88"/>
      <c r="H234" s="88"/>
      <c r="I234" s="88"/>
      <c r="J234" s="88"/>
      <c r="K234" s="88"/>
      <c r="L234" s="88"/>
      <c r="M234" s="200">
        <v>69286</v>
      </c>
      <c r="N234" s="200">
        <v>69651</v>
      </c>
      <c r="O234" s="143">
        <v>71081</v>
      </c>
      <c r="P234" s="143">
        <v>75748</v>
      </c>
      <c r="Q234" s="200">
        <v>79234</v>
      </c>
      <c r="R234" s="200">
        <v>80710</v>
      </c>
      <c r="S234" s="200">
        <v>82218</v>
      </c>
      <c r="T234" s="200">
        <v>83759</v>
      </c>
      <c r="U234" s="200">
        <v>81423</v>
      </c>
    </row>
    <row r="235" spans="2:21" ht="24" customHeight="1">
      <c r="B235" s="1" t="s">
        <v>933</v>
      </c>
      <c r="C235" s="256"/>
      <c r="D235" s="256"/>
      <c r="E235" s="1" t="s">
        <v>925</v>
      </c>
      <c r="F235" s="256"/>
      <c r="G235" s="256"/>
      <c r="H235" s="256"/>
      <c r="I235" s="256"/>
      <c r="J235" s="256"/>
      <c r="K235" s="256"/>
      <c r="L235" s="256"/>
      <c r="M235" s="200">
        <v>10242</v>
      </c>
      <c r="N235" s="200">
        <v>11352</v>
      </c>
      <c r="O235" s="143">
        <v>11730</v>
      </c>
      <c r="P235" s="143">
        <v>11541</v>
      </c>
      <c r="Q235" s="200">
        <v>12695</v>
      </c>
      <c r="R235" s="200">
        <v>13965</v>
      </c>
      <c r="S235" s="200">
        <v>15361</v>
      </c>
      <c r="T235" s="200">
        <v>16897</v>
      </c>
      <c r="U235" s="200">
        <v>18587</v>
      </c>
    </row>
    <row r="236" spans="2:21" ht="24" customHeight="1">
      <c r="B236" s="1" t="s">
        <v>1290</v>
      </c>
      <c r="C236" s="88"/>
      <c r="D236" s="88"/>
      <c r="E236" s="93" t="s">
        <v>1291</v>
      </c>
      <c r="F236" s="88"/>
      <c r="G236" s="88"/>
      <c r="H236" s="88"/>
      <c r="I236" s="88"/>
      <c r="J236" s="88"/>
      <c r="K236" s="88"/>
      <c r="L236" s="88"/>
      <c r="M236" s="200">
        <v>0</v>
      </c>
      <c r="N236" s="200">
        <v>0</v>
      </c>
      <c r="O236" s="143">
        <v>151247</v>
      </c>
      <c r="P236" s="143">
        <v>10000</v>
      </c>
      <c r="Q236" s="200">
        <v>120000</v>
      </c>
      <c r="R236" s="200">
        <v>125000</v>
      </c>
      <c r="S236" s="200">
        <v>125000</v>
      </c>
      <c r="T236" s="200">
        <v>130000</v>
      </c>
      <c r="U236" s="200">
        <v>130000</v>
      </c>
    </row>
    <row r="237" spans="2:21" ht="24" customHeight="1">
      <c r="B237" s="1" t="s">
        <v>754</v>
      </c>
      <c r="C237" s="88"/>
      <c r="D237" s="88"/>
      <c r="E237" s="1" t="s">
        <v>755</v>
      </c>
      <c r="F237" s="88"/>
      <c r="G237" s="88"/>
      <c r="H237" s="88"/>
      <c r="I237" s="88"/>
      <c r="J237" s="88"/>
      <c r="K237" s="88"/>
      <c r="L237" s="1"/>
      <c r="M237" s="200">
        <v>32836</v>
      </c>
      <c r="N237" s="200">
        <v>15751</v>
      </c>
      <c r="O237" s="143">
        <v>0</v>
      </c>
      <c r="P237" s="143">
        <v>0</v>
      </c>
      <c r="Q237" s="200">
        <v>0</v>
      </c>
      <c r="R237" s="200">
        <v>0</v>
      </c>
      <c r="S237" s="200">
        <v>0</v>
      </c>
      <c r="T237" s="200">
        <v>0</v>
      </c>
      <c r="U237" s="200">
        <v>0</v>
      </c>
    </row>
    <row r="238" spans="2:21" ht="24" customHeight="1">
      <c r="B238" s="1" t="s">
        <v>496</v>
      </c>
      <c r="C238" s="88"/>
      <c r="D238" s="88"/>
      <c r="E238" s="1" t="s">
        <v>495</v>
      </c>
      <c r="F238" s="88"/>
      <c r="G238" s="88"/>
      <c r="H238" s="88"/>
      <c r="I238" s="88"/>
      <c r="J238" s="88"/>
      <c r="K238" s="88"/>
      <c r="L238" s="1"/>
      <c r="M238" s="200">
        <v>240925</v>
      </c>
      <c r="N238" s="200">
        <v>216754</v>
      </c>
      <c r="O238" s="143">
        <v>244649</v>
      </c>
      <c r="P238" s="143">
        <v>197720</v>
      </c>
      <c r="Q238" s="200">
        <v>217442</v>
      </c>
      <c r="R238" s="200">
        <v>242794</v>
      </c>
      <c r="S238" s="200">
        <v>257263</v>
      </c>
      <c r="T238" s="200">
        <v>272360</v>
      </c>
      <c r="U238" s="200">
        <v>288346</v>
      </c>
    </row>
    <row r="239" spans="2:21" ht="24" customHeight="1">
      <c r="B239" s="1" t="s">
        <v>499</v>
      </c>
      <c r="C239" s="256"/>
      <c r="D239" s="256"/>
      <c r="E239" s="93" t="s">
        <v>500</v>
      </c>
      <c r="F239" s="256"/>
      <c r="G239" s="256"/>
      <c r="H239" s="256"/>
      <c r="I239" s="256"/>
      <c r="J239" s="256"/>
      <c r="K239" s="256"/>
      <c r="L239" s="256"/>
      <c r="M239" s="200">
        <v>288383</v>
      </c>
      <c r="N239" s="200">
        <v>318985</v>
      </c>
      <c r="O239" s="143">
        <v>475000</v>
      </c>
      <c r="P239" s="143">
        <v>320000</v>
      </c>
      <c r="Q239" s="200">
        <v>372500</v>
      </c>
      <c r="R239" s="200">
        <v>495000</v>
      </c>
      <c r="S239" s="200">
        <v>460000</v>
      </c>
      <c r="T239" s="200">
        <v>325000</v>
      </c>
      <c r="U239" s="200">
        <v>325000</v>
      </c>
    </row>
    <row r="240" spans="2:21" ht="24" customHeight="1">
      <c r="B240" s="1" t="s">
        <v>1176</v>
      </c>
      <c r="C240" s="256"/>
      <c r="D240" s="256"/>
      <c r="E240" s="93" t="s">
        <v>1173</v>
      </c>
      <c r="F240" s="256"/>
      <c r="G240" s="256"/>
      <c r="H240" s="256"/>
      <c r="I240" s="256"/>
      <c r="J240" s="256"/>
      <c r="K240" s="256"/>
      <c r="L240" s="256"/>
      <c r="M240" s="200">
        <v>154526</v>
      </c>
      <c r="N240" s="200">
        <v>218320</v>
      </c>
      <c r="O240" s="143">
        <v>266358</v>
      </c>
      <c r="P240" s="143">
        <v>313044</v>
      </c>
      <c r="Q240" s="200">
        <v>280540</v>
      </c>
      <c r="R240" s="200">
        <v>287182</v>
      </c>
      <c r="S240" s="200">
        <v>392504</v>
      </c>
      <c r="T240" s="200">
        <v>256506</v>
      </c>
      <c r="U240" s="200">
        <v>236974</v>
      </c>
    </row>
    <row r="241" spans="2:21" ht="24" customHeight="1">
      <c r="B241" s="1" t="s">
        <v>186</v>
      </c>
      <c r="C241" s="256"/>
      <c r="D241" s="256"/>
      <c r="E241" s="1" t="s">
        <v>169</v>
      </c>
      <c r="F241" s="256"/>
      <c r="G241" s="256"/>
      <c r="H241" s="256"/>
      <c r="I241" s="256"/>
      <c r="J241" s="256"/>
      <c r="K241" s="256"/>
      <c r="L241" s="256"/>
      <c r="M241" s="200">
        <v>109642</v>
      </c>
      <c r="N241" s="200">
        <v>149717</v>
      </c>
      <c r="O241" s="143">
        <v>135000</v>
      </c>
      <c r="P241" s="143">
        <v>160000</v>
      </c>
      <c r="Q241" s="200">
        <v>160000</v>
      </c>
      <c r="R241" s="200">
        <v>160000</v>
      </c>
      <c r="S241" s="200">
        <v>160000</v>
      </c>
      <c r="T241" s="200">
        <v>160000</v>
      </c>
      <c r="U241" s="200">
        <v>160000</v>
      </c>
    </row>
    <row r="242" spans="2:21" ht="24" customHeight="1">
      <c r="B242" s="1" t="s">
        <v>165</v>
      </c>
      <c r="C242" s="256"/>
      <c r="D242" s="256"/>
      <c r="E242" s="1" t="s">
        <v>168</v>
      </c>
      <c r="F242" s="256"/>
      <c r="G242" s="256"/>
      <c r="H242" s="256"/>
      <c r="I242" s="256"/>
      <c r="J242" s="256"/>
      <c r="K242" s="256"/>
      <c r="L242" s="256"/>
      <c r="M242" s="200">
        <v>46992</v>
      </c>
      <c r="N242" s="200">
        <v>111933</v>
      </c>
      <c r="O242" s="143">
        <v>75000</v>
      </c>
      <c r="P242" s="143">
        <v>20000</v>
      </c>
      <c r="Q242" s="200">
        <v>75000</v>
      </c>
      <c r="R242" s="200">
        <v>75000</v>
      </c>
      <c r="S242" s="200">
        <v>75000</v>
      </c>
      <c r="T242" s="200">
        <v>75000</v>
      </c>
      <c r="U242" s="200">
        <v>75000</v>
      </c>
    </row>
    <row r="243" spans="2:21" ht="24" customHeight="1">
      <c r="B243" s="1" t="s">
        <v>1004</v>
      </c>
      <c r="C243" s="256"/>
      <c r="D243" s="256"/>
      <c r="E243" s="1" t="s">
        <v>10</v>
      </c>
      <c r="F243" s="256"/>
      <c r="G243" s="256"/>
      <c r="H243" s="256"/>
      <c r="I243" s="256"/>
      <c r="J243" s="256"/>
      <c r="K243" s="256"/>
      <c r="L243" s="256"/>
      <c r="M243" s="200">
        <v>33273</v>
      </c>
      <c r="N243" s="200">
        <v>34003</v>
      </c>
      <c r="O243" s="143">
        <v>38500</v>
      </c>
      <c r="P243" s="143">
        <v>38793</v>
      </c>
      <c r="Q243" s="200">
        <v>40000</v>
      </c>
      <c r="R243" s="200">
        <v>40000</v>
      </c>
      <c r="S243" s="200">
        <v>40000</v>
      </c>
      <c r="T243" s="200">
        <v>40000</v>
      </c>
      <c r="U243" s="200">
        <v>40000</v>
      </c>
    </row>
    <row r="244" spans="2:21" ht="24" customHeight="1">
      <c r="B244" s="1" t="s">
        <v>164</v>
      </c>
      <c r="C244" s="256"/>
      <c r="D244" s="256"/>
      <c r="E244" s="1" t="s">
        <v>167</v>
      </c>
      <c r="F244" s="256"/>
      <c r="G244" s="256"/>
      <c r="H244" s="256"/>
      <c r="I244" s="256"/>
      <c r="J244" s="256"/>
      <c r="K244" s="256"/>
      <c r="L244" s="256"/>
      <c r="M244" s="200">
        <v>8554</v>
      </c>
      <c r="N244" s="200">
        <v>6818</v>
      </c>
      <c r="O244" s="143">
        <v>30000</v>
      </c>
      <c r="P244" s="143">
        <v>15000</v>
      </c>
      <c r="Q244" s="200">
        <v>30000</v>
      </c>
      <c r="R244" s="200">
        <v>30000</v>
      </c>
      <c r="S244" s="200">
        <v>30000</v>
      </c>
      <c r="T244" s="200">
        <v>30000</v>
      </c>
      <c r="U244" s="200">
        <v>30000</v>
      </c>
    </row>
    <row r="245" spans="2:21" ht="24" customHeight="1">
      <c r="B245" s="1" t="s">
        <v>221</v>
      </c>
      <c r="C245" s="256"/>
      <c r="D245" s="256"/>
      <c r="E245" s="1" t="s">
        <v>222</v>
      </c>
      <c r="F245" s="256"/>
      <c r="G245" s="256"/>
      <c r="H245" s="256"/>
      <c r="I245" s="256"/>
      <c r="J245" s="256"/>
      <c r="K245" s="256"/>
      <c r="L245" s="256"/>
      <c r="M245" s="200">
        <v>399880</v>
      </c>
      <c r="N245" s="200">
        <v>349628</v>
      </c>
      <c r="O245" s="143">
        <v>425000</v>
      </c>
      <c r="P245" s="143">
        <v>439902</v>
      </c>
      <c r="Q245" s="200">
        <v>425000</v>
      </c>
      <c r="R245" s="200">
        <v>425000</v>
      </c>
      <c r="S245" s="200">
        <v>425000</v>
      </c>
      <c r="T245" s="200">
        <v>425000</v>
      </c>
      <c r="U245" s="200">
        <v>425000</v>
      </c>
    </row>
    <row r="246" spans="2:21" ht="24" customHeight="1">
      <c r="B246" s="1" t="s">
        <v>915</v>
      </c>
      <c r="C246" s="88"/>
      <c r="D246" s="88"/>
      <c r="E246" s="1" t="s">
        <v>830</v>
      </c>
      <c r="F246" s="88"/>
      <c r="G246" s="88"/>
      <c r="H246" s="88"/>
      <c r="I246" s="88"/>
      <c r="J246" s="88"/>
      <c r="K246" s="88"/>
      <c r="L246" s="88"/>
      <c r="M246" s="185">
        <v>23550</v>
      </c>
      <c r="N246" s="185">
        <v>23550</v>
      </c>
      <c r="O246" s="144">
        <v>27201</v>
      </c>
      <c r="P246" s="144">
        <v>23550</v>
      </c>
      <c r="Q246" s="185">
        <v>32000</v>
      </c>
      <c r="R246" s="185">
        <v>41000</v>
      </c>
      <c r="S246" s="185">
        <v>49000</v>
      </c>
      <c r="T246" s="185">
        <v>51450</v>
      </c>
      <c r="U246" s="185">
        <v>54023</v>
      </c>
    </row>
    <row r="247" spans="2:21" ht="24" customHeight="1">
      <c r="B247" s="1" t="s">
        <v>1279</v>
      </c>
      <c r="C247" s="256"/>
      <c r="D247" s="256"/>
      <c r="E247" s="1" t="s">
        <v>1280</v>
      </c>
      <c r="F247" s="256"/>
      <c r="G247" s="256"/>
      <c r="H247" s="256"/>
      <c r="I247" s="256"/>
      <c r="J247" s="256"/>
      <c r="K247" s="256"/>
      <c r="L247" s="256"/>
      <c r="M247" s="200">
        <v>0</v>
      </c>
      <c r="N247" s="200">
        <v>0</v>
      </c>
      <c r="O247" s="143">
        <v>900000</v>
      </c>
      <c r="P247" s="143">
        <v>899950</v>
      </c>
      <c r="Q247" s="200">
        <v>0</v>
      </c>
      <c r="R247" s="200">
        <v>0</v>
      </c>
      <c r="S247" s="200">
        <v>0</v>
      </c>
      <c r="T247" s="200">
        <v>0</v>
      </c>
      <c r="U247" s="200">
        <v>0</v>
      </c>
    </row>
    <row r="248" spans="2:21" ht="24" customHeight="1">
      <c r="B248" s="1" t="s">
        <v>187</v>
      </c>
      <c r="C248" s="256"/>
      <c r="D248" s="256"/>
      <c r="E248" s="1" t="s">
        <v>523</v>
      </c>
      <c r="F248" s="256"/>
      <c r="G248" s="256"/>
      <c r="H248" s="256"/>
      <c r="I248" s="256"/>
      <c r="J248" s="256"/>
      <c r="K248" s="256"/>
      <c r="L248" s="256"/>
      <c r="M248" s="200">
        <v>137264</v>
      </c>
      <c r="N248" s="200">
        <v>140288</v>
      </c>
      <c r="O248" s="143">
        <v>153000</v>
      </c>
      <c r="P248" s="143">
        <v>157500</v>
      </c>
      <c r="Q248" s="200">
        <v>157500</v>
      </c>
      <c r="R248" s="200">
        <v>157500</v>
      </c>
      <c r="S248" s="200">
        <v>157500</v>
      </c>
      <c r="T248" s="200">
        <v>157500</v>
      </c>
      <c r="U248" s="200">
        <v>157500</v>
      </c>
    </row>
    <row r="249" spans="2:21" ht="24" customHeight="1">
      <c r="B249" s="1" t="s">
        <v>916</v>
      </c>
      <c r="C249" s="88"/>
      <c r="D249" s="88"/>
      <c r="E249" s="1" t="s">
        <v>15</v>
      </c>
      <c r="F249" s="88"/>
      <c r="G249" s="88"/>
      <c r="H249" s="92"/>
      <c r="I249" s="92"/>
      <c r="J249" s="92"/>
      <c r="K249" s="92"/>
      <c r="L249" s="92"/>
      <c r="M249" s="200">
        <v>172820</v>
      </c>
      <c r="N249" s="200">
        <v>176205</v>
      </c>
      <c r="O249" s="143">
        <v>189368</v>
      </c>
      <c r="P249" s="143">
        <v>189368</v>
      </c>
      <c r="Q249" s="200">
        <v>198836</v>
      </c>
      <c r="R249" s="200">
        <v>204801</v>
      </c>
      <c r="S249" s="200">
        <v>210945</v>
      </c>
      <c r="T249" s="200">
        <v>217273</v>
      </c>
      <c r="U249" s="200">
        <v>223791</v>
      </c>
    </row>
    <row r="250" spans="2:21" ht="24" customHeight="1">
      <c r="B250" s="1" t="s">
        <v>163</v>
      </c>
      <c r="C250" s="256"/>
      <c r="D250" s="256"/>
      <c r="E250" s="1" t="s">
        <v>217</v>
      </c>
      <c r="F250" s="256"/>
      <c r="G250" s="256"/>
      <c r="H250" s="256"/>
      <c r="I250" s="256"/>
      <c r="J250" s="256"/>
      <c r="K250" s="256"/>
      <c r="L250" s="256"/>
      <c r="M250" s="200">
        <v>1370</v>
      </c>
      <c r="N250" s="200">
        <v>1501</v>
      </c>
      <c r="O250" s="143">
        <v>1576</v>
      </c>
      <c r="P250" s="143">
        <v>1534</v>
      </c>
      <c r="Q250" s="200">
        <v>1611</v>
      </c>
      <c r="R250" s="200">
        <v>1692</v>
      </c>
      <c r="S250" s="200">
        <v>1777</v>
      </c>
      <c r="T250" s="200">
        <v>0</v>
      </c>
      <c r="U250" s="200">
        <v>0</v>
      </c>
    </row>
    <row r="251" spans="2:21" ht="24" customHeight="1">
      <c r="B251" s="1" t="s">
        <v>162</v>
      </c>
      <c r="C251" s="256"/>
      <c r="D251" s="256"/>
      <c r="E251" s="1" t="s">
        <v>166</v>
      </c>
      <c r="F251" s="256"/>
      <c r="G251" s="256"/>
      <c r="H251" s="256"/>
      <c r="I251" s="256"/>
      <c r="J251" s="256"/>
      <c r="K251" s="256"/>
      <c r="L251" s="256"/>
      <c r="M251" s="200">
        <v>1038657</v>
      </c>
      <c r="N251" s="200">
        <v>1093188</v>
      </c>
      <c r="O251" s="143">
        <v>1215000</v>
      </c>
      <c r="P251" s="143">
        <v>1150000</v>
      </c>
      <c r="Q251" s="200">
        <v>1100000</v>
      </c>
      <c r="R251" s="200">
        <v>600000</v>
      </c>
      <c r="S251" s="200">
        <v>600000</v>
      </c>
      <c r="T251" s="200">
        <v>0</v>
      </c>
      <c r="U251" s="200">
        <v>0</v>
      </c>
    </row>
    <row r="252" spans="2:21" ht="24" customHeight="1">
      <c r="B252" s="1" t="s">
        <v>161</v>
      </c>
      <c r="C252" s="256"/>
      <c r="D252" s="256"/>
      <c r="E252" s="1" t="s">
        <v>773</v>
      </c>
      <c r="F252" s="256"/>
      <c r="G252" s="256"/>
      <c r="H252" s="256"/>
      <c r="I252" s="256"/>
      <c r="J252" s="256"/>
      <c r="K252" s="256"/>
      <c r="L252" s="256"/>
      <c r="M252" s="200">
        <v>582036</v>
      </c>
      <c r="N252" s="200">
        <v>575072</v>
      </c>
      <c r="O252" s="143">
        <v>595703</v>
      </c>
      <c r="P252" s="143">
        <v>623644</v>
      </c>
      <c r="Q252" s="200">
        <v>634058</v>
      </c>
      <c r="R252" s="200">
        <v>644681</v>
      </c>
      <c r="S252" s="200">
        <v>655517</v>
      </c>
      <c r="T252" s="200">
        <v>666570</v>
      </c>
      <c r="U252" s="200">
        <v>102900</v>
      </c>
    </row>
    <row r="253" spans="2:21" ht="24" customHeight="1">
      <c r="B253" s="1" t="s">
        <v>160</v>
      </c>
      <c r="C253" s="256"/>
      <c r="D253" s="256"/>
      <c r="E253" s="1" t="s">
        <v>216</v>
      </c>
      <c r="F253" s="256"/>
      <c r="G253" s="256"/>
      <c r="H253" s="256"/>
      <c r="I253" s="256"/>
      <c r="J253" s="256"/>
      <c r="K253" s="256"/>
      <c r="L253" s="256"/>
      <c r="M253" s="200">
        <v>208296</v>
      </c>
      <c r="N253" s="200">
        <v>223356</v>
      </c>
      <c r="O253" s="143">
        <v>220000</v>
      </c>
      <c r="P253" s="143">
        <v>258037</v>
      </c>
      <c r="Q253" s="200">
        <v>250000</v>
      </c>
      <c r="R253" s="200">
        <v>250000</v>
      </c>
      <c r="S253" s="200">
        <v>0</v>
      </c>
      <c r="T253" s="200">
        <v>0</v>
      </c>
      <c r="U253" s="200">
        <v>0</v>
      </c>
    </row>
    <row r="254" spans="2:21" ht="24" customHeight="1">
      <c r="B254" s="1" t="s">
        <v>170</v>
      </c>
      <c r="C254" s="88"/>
      <c r="D254" s="88"/>
      <c r="E254" s="1" t="s">
        <v>18</v>
      </c>
      <c r="F254" s="88"/>
      <c r="G254" s="88"/>
      <c r="H254" s="88"/>
      <c r="I254" s="88"/>
      <c r="J254" s="88"/>
      <c r="K254" s="88"/>
      <c r="L254" s="88"/>
      <c r="M254" s="200">
        <v>0</v>
      </c>
      <c r="N254" s="200">
        <v>620</v>
      </c>
      <c r="O254" s="143">
        <v>5000</v>
      </c>
      <c r="P254" s="143">
        <v>5000</v>
      </c>
      <c r="Q254" s="200">
        <v>5000</v>
      </c>
      <c r="R254" s="200">
        <v>5000</v>
      </c>
      <c r="S254" s="200">
        <v>5000</v>
      </c>
      <c r="T254" s="200">
        <v>5000</v>
      </c>
      <c r="U254" s="200">
        <v>5000</v>
      </c>
    </row>
    <row r="255" spans="2:21" ht="24" customHeight="1">
      <c r="B255" s="1" t="s">
        <v>218</v>
      </c>
      <c r="C255" s="256"/>
      <c r="D255" s="256"/>
      <c r="E255" s="1" t="s">
        <v>219</v>
      </c>
      <c r="F255" s="88"/>
      <c r="G255" s="256"/>
      <c r="H255" s="256"/>
      <c r="I255" s="256"/>
      <c r="J255" s="256"/>
      <c r="K255" s="256"/>
      <c r="L255" s="256"/>
      <c r="M255" s="200">
        <v>2131</v>
      </c>
      <c r="N255" s="200">
        <v>6312</v>
      </c>
      <c r="O255" s="143">
        <v>5000</v>
      </c>
      <c r="P255" s="143">
        <v>0</v>
      </c>
      <c r="Q255" s="200">
        <v>2837</v>
      </c>
      <c r="R255" s="200">
        <v>5000</v>
      </c>
      <c r="S255" s="200">
        <v>5000</v>
      </c>
      <c r="T255" s="200">
        <v>5000</v>
      </c>
      <c r="U255" s="200">
        <v>5000</v>
      </c>
    </row>
    <row r="256" spans="2:21" ht="24" customHeight="1">
      <c r="B256" s="1" t="s">
        <v>1031</v>
      </c>
      <c r="C256" s="92"/>
      <c r="D256" s="92"/>
      <c r="E256" s="1" t="s">
        <v>1030</v>
      </c>
      <c r="F256" s="92"/>
      <c r="G256" s="92"/>
      <c r="H256" s="92"/>
      <c r="I256" s="92"/>
      <c r="J256" s="92"/>
      <c r="K256" s="92"/>
      <c r="L256" s="92"/>
      <c r="M256" s="222">
        <v>0</v>
      </c>
      <c r="N256" s="222">
        <v>0</v>
      </c>
      <c r="O256" s="146">
        <v>75000</v>
      </c>
      <c r="P256" s="146">
        <v>0</v>
      </c>
      <c r="Q256" s="222">
        <v>0</v>
      </c>
      <c r="R256" s="222">
        <v>75000</v>
      </c>
      <c r="S256" s="222">
        <v>75000</v>
      </c>
      <c r="T256" s="222">
        <v>75000</v>
      </c>
      <c r="U256" s="222">
        <v>75000</v>
      </c>
    </row>
    <row r="257" spans="1:21" ht="24" customHeight="1">
      <c r="B257" s="1"/>
      <c r="C257" s="498" t="s">
        <v>1124</v>
      </c>
      <c r="D257" s="498"/>
      <c r="E257" s="498"/>
      <c r="F257" s="498"/>
      <c r="G257" s="498"/>
      <c r="H257" s="498"/>
      <c r="I257" s="498"/>
      <c r="J257" s="498"/>
      <c r="K257" s="498"/>
      <c r="L257" s="498"/>
      <c r="M257" s="282">
        <f t="shared" ref="M257:U257" si="8">SUM(M227:M256)</f>
        <v>4031206</v>
      </c>
      <c r="N257" s="435">
        <f t="shared" si="8"/>
        <v>4222581</v>
      </c>
      <c r="O257" s="279">
        <f t="shared" si="8"/>
        <v>5850190</v>
      </c>
      <c r="P257" s="279">
        <f t="shared" si="8"/>
        <v>5452621</v>
      </c>
      <c r="Q257" s="282">
        <f t="shared" si="8"/>
        <v>4827824</v>
      </c>
      <c r="R257" s="282">
        <f t="shared" si="8"/>
        <v>4649956</v>
      </c>
      <c r="S257" s="282">
        <f t="shared" si="8"/>
        <v>4550375</v>
      </c>
      <c r="T257" s="282">
        <f t="shared" si="8"/>
        <v>3760524</v>
      </c>
      <c r="U257" s="282">
        <f t="shared" si="8"/>
        <v>3244067</v>
      </c>
    </row>
    <row r="258" spans="1:21" ht="15" customHeight="1">
      <c r="B258" s="122"/>
      <c r="C258" s="379"/>
      <c r="D258" s="379"/>
      <c r="E258" s="379"/>
      <c r="F258" s="379"/>
      <c r="G258" s="379"/>
      <c r="H258" s="379"/>
      <c r="I258" s="379"/>
      <c r="J258" s="379"/>
      <c r="K258" s="379"/>
      <c r="L258" s="379"/>
      <c r="M258" s="380"/>
      <c r="N258" s="380"/>
      <c r="O258" s="436" t="str">
        <f>IF(P257&gt;O257,"Over Budget","Under Budget")</f>
        <v>Under Budget</v>
      </c>
      <c r="P258" s="437">
        <f>P257-O257</f>
        <v>-397569</v>
      </c>
      <c r="Q258" s="380"/>
      <c r="R258" s="380"/>
      <c r="S258" s="380"/>
      <c r="T258" s="380"/>
      <c r="U258" s="380"/>
    </row>
    <row r="259" spans="1:21" ht="6.95" customHeight="1">
      <c r="B259" s="1"/>
      <c r="C259" s="287"/>
      <c r="D259" s="287"/>
      <c r="E259" s="287"/>
      <c r="F259" s="287"/>
      <c r="G259" s="287"/>
      <c r="H259" s="287"/>
      <c r="I259" s="287"/>
      <c r="J259" s="287"/>
      <c r="K259" s="287"/>
      <c r="L259" s="287"/>
      <c r="M259" s="200"/>
      <c r="N259" s="200"/>
      <c r="O259" s="143"/>
      <c r="P259" s="143"/>
      <c r="Q259" s="200"/>
      <c r="R259" s="200"/>
      <c r="S259" s="200"/>
      <c r="T259" s="200"/>
      <c r="U259" s="200"/>
    </row>
    <row r="260" spans="1:21" ht="24" customHeight="1">
      <c r="B260" s="1" t="s">
        <v>988</v>
      </c>
      <c r="C260" s="88"/>
      <c r="D260" s="88"/>
      <c r="E260" s="1" t="s">
        <v>887</v>
      </c>
      <c r="F260" s="88"/>
      <c r="G260" s="88"/>
      <c r="H260" s="88"/>
      <c r="I260" s="88"/>
      <c r="J260" s="88"/>
      <c r="K260" s="88"/>
      <c r="L260" s="88"/>
      <c r="M260" s="276">
        <v>2902227</v>
      </c>
      <c r="N260" s="276">
        <v>1843512</v>
      </c>
      <c r="O260" s="277">
        <v>449642</v>
      </c>
      <c r="P260" s="277">
        <f t="shared" ref="P260" si="9">P365</f>
        <v>1555416</v>
      </c>
      <c r="Q260" s="276">
        <f>Q365</f>
        <v>2437018</v>
      </c>
      <c r="R260" s="276">
        <f t="shared" ref="R260:U260" si="10">R365</f>
        <v>480229</v>
      </c>
      <c r="S260" s="276">
        <f t="shared" si="10"/>
        <v>486036</v>
      </c>
      <c r="T260" s="276">
        <f t="shared" si="10"/>
        <v>1265617</v>
      </c>
      <c r="U260" s="276">
        <f t="shared" si="10"/>
        <v>1115949</v>
      </c>
    </row>
    <row r="261" spans="1:21" ht="24" customHeight="1">
      <c r="B261" s="1" t="s">
        <v>1156</v>
      </c>
      <c r="C261" s="88"/>
      <c r="D261" s="88"/>
      <c r="E261" s="1" t="s">
        <v>1157</v>
      </c>
      <c r="F261" s="88"/>
      <c r="G261" s="88"/>
      <c r="H261" s="88"/>
      <c r="I261" s="88"/>
      <c r="J261" s="88"/>
      <c r="K261" s="88"/>
      <c r="L261" s="88"/>
      <c r="M261" s="227">
        <v>803877</v>
      </c>
      <c r="N261" s="227">
        <v>799779</v>
      </c>
      <c r="O261" s="368">
        <v>387344</v>
      </c>
      <c r="P261" s="368">
        <f t="shared" ref="P261:U261" si="11">P447</f>
        <v>387344</v>
      </c>
      <c r="Q261" s="227">
        <f t="shared" si="11"/>
        <v>0</v>
      </c>
      <c r="R261" s="227">
        <f t="shared" si="11"/>
        <v>915593</v>
      </c>
      <c r="S261" s="227">
        <f t="shared" si="11"/>
        <v>1051846</v>
      </c>
      <c r="T261" s="227">
        <f t="shared" si="11"/>
        <v>1655357</v>
      </c>
      <c r="U261" s="227">
        <f t="shared" si="11"/>
        <v>1598446</v>
      </c>
    </row>
    <row r="262" spans="1:21" ht="24" customHeight="1">
      <c r="B262" s="1" t="s">
        <v>175</v>
      </c>
      <c r="C262" s="92"/>
      <c r="D262" s="92"/>
      <c r="E262" s="1" t="s">
        <v>188</v>
      </c>
      <c r="F262" s="92"/>
      <c r="G262" s="92"/>
      <c r="H262" s="92"/>
      <c r="I262" s="92"/>
      <c r="J262" s="92"/>
      <c r="K262" s="92"/>
      <c r="L262" s="92"/>
      <c r="M262" s="200">
        <v>321373</v>
      </c>
      <c r="N262" s="200">
        <v>0</v>
      </c>
      <c r="O262" s="143">
        <v>0</v>
      </c>
      <c r="P262" s="143">
        <f t="shared" ref="P262" si="12">P617</f>
        <v>0</v>
      </c>
      <c r="Q262" s="200">
        <f t="shared" ref="Q262:U262" si="13">Q617</f>
        <v>0</v>
      </c>
      <c r="R262" s="200">
        <f t="shared" si="13"/>
        <v>0</v>
      </c>
      <c r="S262" s="200">
        <f t="shared" si="13"/>
        <v>0</v>
      </c>
      <c r="T262" s="200">
        <f t="shared" si="13"/>
        <v>0</v>
      </c>
      <c r="U262" s="200">
        <f t="shared" si="13"/>
        <v>0</v>
      </c>
    </row>
    <row r="263" spans="1:21" ht="24" customHeight="1">
      <c r="B263" s="1" t="s">
        <v>176</v>
      </c>
      <c r="C263" s="92"/>
      <c r="D263" s="92"/>
      <c r="E263" s="1" t="s">
        <v>190</v>
      </c>
      <c r="F263" s="92"/>
      <c r="G263" s="92"/>
      <c r="H263" s="92"/>
      <c r="I263" s="92"/>
      <c r="J263" s="92"/>
      <c r="K263" s="92"/>
      <c r="L263" s="92"/>
      <c r="M263" s="200">
        <v>1600356</v>
      </c>
      <c r="N263" s="200">
        <v>1065723</v>
      </c>
      <c r="O263" s="143">
        <v>1069096</v>
      </c>
      <c r="P263" s="143">
        <f t="shared" ref="P263:U263" si="14">P800</f>
        <v>1069096</v>
      </c>
      <c r="Q263" s="200">
        <f t="shared" si="14"/>
        <v>538581</v>
      </c>
      <c r="R263" s="200">
        <f t="shared" si="14"/>
        <v>0</v>
      </c>
      <c r="S263" s="200">
        <f t="shared" si="14"/>
        <v>0</v>
      </c>
      <c r="T263" s="200">
        <f t="shared" si="14"/>
        <v>0</v>
      </c>
      <c r="U263" s="200">
        <f t="shared" si="14"/>
        <v>0</v>
      </c>
    </row>
    <row r="264" spans="1:21" ht="24" customHeight="1">
      <c r="B264" s="1" t="s">
        <v>177</v>
      </c>
      <c r="C264" s="92"/>
      <c r="D264" s="92"/>
      <c r="E264" s="1" t="s">
        <v>696</v>
      </c>
      <c r="F264" s="92"/>
      <c r="G264" s="92"/>
      <c r="H264" s="92"/>
      <c r="I264" s="92"/>
      <c r="J264" s="92"/>
      <c r="K264" s="92"/>
      <c r="L264" s="92"/>
      <c r="M264" s="200">
        <v>2232541</v>
      </c>
      <c r="N264" s="200">
        <v>2440844</v>
      </c>
      <c r="O264" s="143">
        <v>2357728</v>
      </c>
      <c r="P264" s="143">
        <f t="shared" ref="P264" si="15">P924</f>
        <v>2357728</v>
      </c>
      <c r="Q264" s="200">
        <f t="shared" ref="Q264:U264" si="16">Q924</f>
        <v>2896780</v>
      </c>
      <c r="R264" s="200">
        <f t="shared" si="16"/>
        <v>3523197</v>
      </c>
      <c r="S264" s="200">
        <f t="shared" si="16"/>
        <v>3547699</v>
      </c>
      <c r="T264" s="200">
        <f t="shared" si="16"/>
        <v>3690726</v>
      </c>
      <c r="U264" s="200">
        <f t="shared" si="16"/>
        <v>3897524</v>
      </c>
    </row>
    <row r="265" spans="1:21" ht="24" customHeight="1">
      <c r="B265" s="1" t="s">
        <v>405</v>
      </c>
      <c r="C265" s="92"/>
      <c r="D265" s="92"/>
      <c r="E265" s="1" t="s">
        <v>406</v>
      </c>
      <c r="F265" s="92"/>
      <c r="G265" s="92"/>
      <c r="H265" s="92"/>
      <c r="I265" s="92"/>
      <c r="J265" s="92"/>
      <c r="K265" s="92"/>
      <c r="L265" s="92"/>
      <c r="M265" s="200">
        <v>29489</v>
      </c>
      <c r="N265" s="200">
        <v>29230</v>
      </c>
      <c r="O265" s="143">
        <v>28302</v>
      </c>
      <c r="P265" s="143">
        <f t="shared" ref="P265" si="17">P1023</f>
        <v>27032</v>
      </c>
      <c r="Q265" s="200">
        <f t="shared" ref="Q265:U265" si="18">Q1023</f>
        <v>40672</v>
      </c>
      <c r="R265" s="200">
        <f t="shared" si="18"/>
        <v>44569</v>
      </c>
      <c r="S265" s="200">
        <f t="shared" si="18"/>
        <v>47141</v>
      </c>
      <c r="T265" s="200">
        <f t="shared" si="18"/>
        <v>49867</v>
      </c>
      <c r="U265" s="200">
        <f t="shared" si="18"/>
        <v>52757</v>
      </c>
    </row>
    <row r="266" spans="1:21" ht="24" customHeight="1">
      <c r="B266" s="1" t="s">
        <v>1452</v>
      </c>
      <c r="C266" s="92"/>
      <c r="D266" s="92"/>
      <c r="E266" s="1" t="s">
        <v>1453</v>
      </c>
      <c r="F266" s="92"/>
      <c r="G266" s="92"/>
      <c r="H266" s="92"/>
      <c r="I266" s="92"/>
      <c r="J266" s="92"/>
      <c r="K266" s="92"/>
      <c r="L266" s="92"/>
      <c r="M266" s="222">
        <f>M1117</f>
        <v>0</v>
      </c>
      <c r="N266" s="222">
        <f>N1117</f>
        <v>0</v>
      </c>
      <c r="O266" s="146">
        <f t="shared" ref="O266:P266" si="19">O1117</f>
        <v>0</v>
      </c>
      <c r="P266" s="146">
        <f t="shared" si="19"/>
        <v>0</v>
      </c>
      <c r="Q266" s="222">
        <f>Q1117</f>
        <v>0</v>
      </c>
      <c r="R266" s="222">
        <f t="shared" ref="R266:T266" si="20">R1117</f>
        <v>0</v>
      </c>
      <c r="S266" s="222">
        <f t="shared" si="20"/>
        <v>0</v>
      </c>
      <c r="T266" s="222">
        <f t="shared" si="20"/>
        <v>0</v>
      </c>
      <c r="U266" s="222">
        <v>1750907</v>
      </c>
    </row>
    <row r="267" spans="1:21" ht="24" customHeight="1">
      <c r="B267" s="1"/>
      <c r="C267" s="498" t="s">
        <v>572</v>
      </c>
      <c r="D267" s="498"/>
      <c r="E267" s="498"/>
      <c r="F267" s="498"/>
      <c r="G267" s="498"/>
      <c r="H267" s="498"/>
      <c r="I267" s="498"/>
      <c r="J267" s="498"/>
      <c r="K267" s="498"/>
      <c r="L267" s="498"/>
      <c r="M267" s="282">
        <f>SUM(M260:M266)</f>
        <v>7889863</v>
      </c>
      <c r="N267" s="282">
        <f>SUM(N260:N266)</f>
        <v>6179088</v>
      </c>
      <c r="O267" s="279">
        <f t="shared" ref="O267:P267" si="21">SUM(O260:O266)</f>
        <v>4292112</v>
      </c>
      <c r="P267" s="279">
        <f t="shared" si="21"/>
        <v>5396616</v>
      </c>
      <c r="Q267" s="282">
        <f>SUM(Q260:Q266)</f>
        <v>5913051</v>
      </c>
      <c r="R267" s="282">
        <f t="shared" ref="R267:U267" si="22">SUM(R260:R266)</f>
        <v>4963588</v>
      </c>
      <c r="S267" s="282">
        <f t="shared" si="22"/>
        <v>5132722</v>
      </c>
      <c r="T267" s="282">
        <f t="shared" si="22"/>
        <v>6661567</v>
      </c>
      <c r="U267" s="282">
        <f t="shared" si="22"/>
        <v>8415583</v>
      </c>
    </row>
    <row r="268" spans="1:21" ht="15" customHeight="1">
      <c r="B268" s="122"/>
      <c r="C268" s="379"/>
      <c r="D268" s="379"/>
      <c r="E268" s="379"/>
      <c r="F268" s="379"/>
      <c r="G268" s="379"/>
      <c r="H268" s="379"/>
      <c r="I268" s="379"/>
      <c r="J268" s="379"/>
      <c r="K268" s="379"/>
      <c r="L268" s="379"/>
      <c r="M268" s="380"/>
      <c r="N268" s="380"/>
      <c r="O268" s="436" t="str">
        <f>IF(P267&gt;O267,"Over Budget","Under Budget")</f>
        <v>Over Budget</v>
      </c>
      <c r="P268" s="437">
        <f>P267-O267</f>
        <v>1104504</v>
      </c>
      <c r="Q268" s="380"/>
      <c r="R268" s="380"/>
      <c r="S268" s="380"/>
      <c r="T268" s="380"/>
      <c r="U268" s="380"/>
    </row>
    <row r="269" spans="1:21" s="88" customFormat="1" ht="15" customHeight="1">
      <c r="A269" s="382"/>
      <c r="B269" s="288"/>
      <c r="C269" s="289"/>
      <c r="D269" s="289"/>
      <c r="E269" s="288"/>
      <c r="F269" s="289"/>
      <c r="G269" s="289"/>
      <c r="H269" s="289"/>
      <c r="I269" s="289"/>
      <c r="J269" s="289"/>
      <c r="K269" s="289"/>
      <c r="L269" s="289"/>
      <c r="M269" s="444"/>
      <c r="N269" s="444"/>
      <c r="O269" s="291"/>
      <c r="P269" s="291"/>
      <c r="Q269" s="290"/>
      <c r="R269" s="290"/>
      <c r="S269" s="290"/>
      <c r="T269" s="290"/>
      <c r="U269" s="290"/>
    </row>
    <row r="270" spans="1:21" s="94" customFormat="1" ht="24" customHeight="1">
      <c r="A270" s="382"/>
      <c r="B270" s="267"/>
      <c r="C270" s="507" t="s">
        <v>1059</v>
      </c>
      <c r="D270" s="507"/>
      <c r="E270" s="507"/>
      <c r="F270" s="507"/>
      <c r="G270" s="507"/>
      <c r="H270" s="507"/>
      <c r="I270" s="507"/>
      <c r="J270" s="507"/>
      <c r="K270" s="507"/>
      <c r="L270" s="507"/>
      <c r="M270" s="281">
        <f t="shared" ref="M270:U270" si="23">M81+M104+M149+M179+M223+M257</f>
        <v>16270246</v>
      </c>
      <c r="N270" s="281">
        <f t="shared" si="23"/>
        <v>17749572</v>
      </c>
      <c r="O270" s="281">
        <f t="shared" si="23"/>
        <v>20677679</v>
      </c>
      <c r="P270" s="281">
        <f t="shared" si="23"/>
        <v>19953883</v>
      </c>
      <c r="Q270" s="281">
        <f t="shared" si="23"/>
        <v>19825562</v>
      </c>
      <c r="R270" s="281">
        <f t="shared" si="23"/>
        <v>21172819</v>
      </c>
      <c r="S270" s="281">
        <f t="shared" si="23"/>
        <v>21997964</v>
      </c>
      <c r="T270" s="281">
        <f t="shared" si="23"/>
        <v>21024501</v>
      </c>
      <c r="U270" s="281">
        <f t="shared" si="23"/>
        <v>20999663</v>
      </c>
    </row>
    <row r="271" spans="1:21" s="94" customFormat="1" ht="15" customHeight="1">
      <c r="A271" s="382"/>
      <c r="B271" s="122"/>
      <c r="C271" s="379"/>
      <c r="D271" s="379"/>
      <c r="E271" s="379"/>
      <c r="F271" s="379"/>
      <c r="G271" s="379"/>
      <c r="H271" s="379"/>
      <c r="I271" s="379"/>
      <c r="J271" s="379"/>
      <c r="K271" s="379"/>
      <c r="L271" s="379"/>
      <c r="M271" s="380"/>
      <c r="N271" s="380"/>
      <c r="O271" s="436" t="str">
        <f>IF(P270&gt;O270,"Over Budget","Under Budget")</f>
        <v>Under Budget</v>
      </c>
      <c r="P271" s="437">
        <f>P270-O270</f>
        <v>-723796</v>
      </c>
      <c r="Q271" s="380"/>
      <c r="R271" s="380"/>
      <c r="S271" s="380"/>
      <c r="T271" s="380"/>
      <c r="U271" s="380"/>
    </row>
    <row r="272" spans="1:21" s="94" customFormat="1" ht="15" customHeight="1">
      <c r="A272" s="382"/>
      <c r="B272" s="292"/>
      <c r="C272" s="267"/>
      <c r="D272" s="267"/>
      <c r="E272" s="267"/>
      <c r="F272" s="267"/>
      <c r="G272" s="267"/>
      <c r="H272" s="267"/>
      <c r="I272" s="267"/>
      <c r="J272" s="267"/>
      <c r="K272" s="267"/>
      <c r="L272" s="267"/>
      <c r="M272" s="148"/>
      <c r="N272" s="148"/>
      <c r="O272" s="148"/>
      <c r="P272" s="148"/>
      <c r="Q272" s="148"/>
      <c r="R272" s="148"/>
      <c r="S272" s="148"/>
      <c r="T272" s="148"/>
      <c r="U272" s="148"/>
    </row>
    <row r="273" spans="1:21" s="94" customFormat="1" ht="24" customHeight="1">
      <c r="A273" s="382"/>
      <c r="B273" s="293"/>
      <c r="C273" s="499" t="s">
        <v>1060</v>
      </c>
      <c r="D273" s="499"/>
      <c r="E273" s="499"/>
      <c r="F273" s="499"/>
      <c r="G273" s="499"/>
      <c r="H273" s="499"/>
      <c r="I273" s="499"/>
      <c r="J273" s="499"/>
      <c r="K273" s="499"/>
      <c r="L273" s="499"/>
      <c r="M273" s="298">
        <f t="shared" ref="M273:U273" si="24">-M267</f>
        <v>-7889863</v>
      </c>
      <c r="N273" s="298">
        <f t="shared" si="24"/>
        <v>-6179088</v>
      </c>
      <c r="O273" s="298">
        <f t="shared" si="24"/>
        <v>-4292112</v>
      </c>
      <c r="P273" s="298">
        <f t="shared" si="24"/>
        <v>-5396616</v>
      </c>
      <c r="Q273" s="298">
        <f t="shared" si="24"/>
        <v>-5913051</v>
      </c>
      <c r="R273" s="298">
        <f t="shared" si="24"/>
        <v>-4963588</v>
      </c>
      <c r="S273" s="298">
        <f t="shared" si="24"/>
        <v>-5132722</v>
      </c>
      <c r="T273" s="298">
        <f t="shared" si="24"/>
        <v>-6661567</v>
      </c>
      <c r="U273" s="298">
        <f t="shared" si="24"/>
        <v>-8415583</v>
      </c>
    </row>
    <row r="274" spans="1:21" s="94" customFormat="1" ht="24" customHeight="1">
      <c r="A274" s="382"/>
      <c r="B274" s="267"/>
      <c r="C274" s="507" t="s">
        <v>1061</v>
      </c>
      <c r="D274" s="507"/>
      <c r="E274" s="507"/>
      <c r="F274" s="507"/>
      <c r="G274" s="507"/>
      <c r="H274" s="507"/>
      <c r="I274" s="507"/>
      <c r="J274" s="507"/>
      <c r="K274" s="507"/>
      <c r="L274" s="507"/>
      <c r="M274" s="281">
        <f>M273</f>
        <v>-7889863</v>
      </c>
      <c r="N274" s="281">
        <f>N273</f>
        <v>-6179088</v>
      </c>
      <c r="O274" s="281">
        <f t="shared" ref="O274:P274" si="25">O273</f>
        <v>-4292112</v>
      </c>
      <c r="P274" s="281">
        <f t="shared" si="25"/>
        <v>-5396616</v>
      </c>
      <c r="Q274" s="281">
        <f>Q273</f>
        <v>-5913051</v>
      </c>
      <c r="R274" s="281">
        <f t="shared" ref="R274:U274" si="26">R273</f>
        <v>-4963588</v>
      </c>
      <c r="S274" s="281">
        <f t="shared" si="26"/>
        <v>-5132722</v>
      </c>
      <c r="T274" s="281">
        <f t="shared" si="26"/>
        <v>-6661567</v>
      </c>
      <c r="U274" s="281">
        <f t="shared" si="26"/>
        <v>-8415583</v>
      </c>
    </row>
    <row r="275" spans="1:21" s="94" customFormat="1" ht="15" customHeight="1">
      <c r="A275" s="382"/>
      <c r="B275" s="292"/>
      <c r="C275" s="267"/>
      <c r="D275" s="267"/>
      <c r="E275" s="267"/>
      <c r="F275" s="267"/>
      <c r="G275" s="267"/>
      <c r="H275" s="267"/>
      <c r="I275" s="267"/>
      <c r="J275" s="267"/>
      <c r="K275" s="267"/>
      <c r="L275" s="267"/>
      <c r="M275" s="148"/>
      <c r="N275" s="148"/>
      <c r="O275" s="148"/>
      <c r="P275" s="148"/>
      <c r="Q275" s="148"/>
      <c r="R275" s="148"/>
      <c r="S275" s="148"/>
      <c r="T275" s="148"/>
      <c r="U275" s="148"/>
    </row>
    <row r="276" spans="1:21" s="94" customFormat="1" ht="24" customHeight="1">
      <c r="A276" s="382"/>
      <c r="B276" s="294"/>
      <c r="C276" s="267"/>
      <c r="D276" s="267"/>
      <c r="E276" s="267"/>
      <c r="F276" s="267"/>
      <c r="G276" s="267"/>
      <c r="H276" s="267"/>
      <c r="I276" s="267"/>
      <c r="J276" s="267"/>
      <c r="K276" s="267"/>
      <c r="L276" s="267" t="s">
        <v>402</v>
      </c>
      <c r="M276" s="239">
        <f t="shared" ref="M276:U276" si="27">M51-M270+M274</f>
        <v>369505</v>
      </c>
      <c r="N276" s="239">
        <f t="shared" si="27"/>
        <v>320904</v>
      </c>
      <c r="O276" s="239">
        <f t="shared" si="27"/>
        <v>-700000</v>
      </c>
      <c r="P276" s="239">
        <f t="shared" si="27"/>
        <v>0</v>
      </c>
      <c r="Q276" s="239">
        <f t="shared" si="27"/>
        <v>0</v>
      </c>
      <c r="R276" s="239">
        <f t="shared" si="27"/>
        <v>0</v>
      </c>
      <c r="S276" s="239">
        <f t="shared" si="27"/>
        <v>0</v>
      </c>
      <c r="T276" s="239">
        <f t="shared" si="27"/>
        <v>0</v>
      </c>
      <c r="U276" s="239">
        <f t="shared" si="27"/>
        <v>-1325765</v>
      </c>
    </row>
    <row r="277" spans="1:21" s="94" customFormat="1" ht="15" customHeight="1">
      <c r="A277" s="382"/>
      <c r="B277" s="294"/>
      <c r="C277" s="267"/>
      <c r="D277" s="267"/>
      <c r="E277" s="267"/>
      <c r="F277" s="267"/>
      <c r="G277" s="267"/>
      <c r="H277" s="267"/>
      <c r="I277" s="267"/>
      <c r="J277" s="267"/>
      <c r="K277" s="267"/>
      <c r="L277" s="267"/>
      <c r="M277" s="148"/>
      <c r="N277" s="150"/>
      <c r="O277" s="150"/>
      <c r="P277" s="150"/>
      <c r="Q277" s="150"/>
      <c r="R277" s="150"/>
      <c r="S277" s="150"/>
      <c r="T277" s="150"/>
      <c r="U277" s="150"/>
    </row>
    <row r="278" spans="1:21" s="95" customFormat="1" ht="24" customHeight="1">
      <c r="A278" s="385"/>
      <c r="B278" s="295"/>
      <c r="C278" s="295"/>
      <c r="D278" s="295"/>
      <c r="E278" s="295"/>
      <c r="F278" s="295"/>
      <c r="G278" s="295"/>
      <c r="H278" s="295"/>
      <c r="I278" s="295"/>
      <c r="J278" s="295"/>
      <c r="K278" s="295"/>
      <c r="L278" s="295" t="s">
        <v>404</v>
      </c>
      <c r="M278" s="281">
        <v>10996607</v>
      </c>
      <c r="N278" s="279">
        <v>11317511</v>
      </c>
      <c r="O278" s="279">
        <v>10996607</v>
      </c>
      <c r="P278" s="279">
        <f>N278+P276</f>
        <v>11317511</v>
      </c>
      <c r="Q278" s="279">
        <f>P278+Q276</f>
        <v>11317511</v>
      </c>
      <c r="R278" s="279">
        <f>Q278+R276</f>
        <v>11317511</v>
      </c>
      <c r="S278" s="279">
        <f>R278+S276</f>
        <v>11317511</v>
      </c>
      <c r="T278" s="279">
        <f>S278+T276</f>
        <v>11317511</v>
      </c>
      <c r="U278" s="279">
        <f>T278+U276</f>
        <v>9991746</v>
      </c>
    </row>
    <row r="279" spans="1:21" s="96" customFormat="1" ht="24" customHeight="1">
      <c r="A279" s="386"/>
      <c r="B279" s="296"/>
      <c r="C279" s="296"/>
      <c r="D279" s="296"/>
      <c r="E279" s="296"/>
      <c r="F279" s="296"/>
      <c r="G279" s="296"/>
      <c r="H279" s="296"/>
      <c r="I279" s="296"/>
      <c r="J279" s="296"/>
      <c r="K279" s="296"/>
      <c r="L279" s="302" t="s">
        <v>1062</v>
      </c>
      <c r="M279" s="157">
        <f t="shared" ref="M279:U279" si="28">M278/(M270+M267)</f>
        <v>0.45515552102848544</v>
      </c>
      <c r="N279" s="157">
        <f t="shared" si="28"/>
        <v>0.47296885826452462</v>
      </c>
      <c r="O279" s="157">
        <f t="shared" si="28"/>
        <v>0.44039643743914397</v>
      </c>
      <c r="P279" s="157">
        <f t="shared" si="28"/>
        <v>0.44644135012884756</v>
      </c>
      <c r="Q279" s="157">
        <f t="shared" si="28"/>
        <v>0.43970943578039734</v>
      </c>
      <c r="R279" s="157">
        <f t="shared" si="28"/>
        <v>0.43301709374207403</v>
      </c>
      <c r="S279" s="157">
        <f t="shared" si="28"/>
        <v>0.41714798512650952</v>
      </c>
      <c r="T279" s="157">
        <f t="shared" si="28"/>
        <v>0.40878000444122292</v>
      </c>
      <c r="U279" s="157">
        <f t="shared" si="28"/>
        <v>0.33967915821611688</v>
      </c>
    </row>
    <row r="280" spans="1:21" s="85" customFormat="1" ht="15" customHeight="1">
      <c r="A280" s="387"/>
      <c r="B280" s="110"/>
      <c r="C280" s="110"/>
      <c r="D280" s="110"/>
      <c r="E280" s="110"/>
      <c r="F280" s="110"/>
      <c r="G280" s="110"/>
      <c r="H280" s="110"/>
      <c r="I280" s="110"/>
      <c r="J280" s="110"/>
      <c r="K280" s="110"/>
      <c r="L280" s="110"/>
      <c r="M280" s="209"/>
      <c r="N280" s="253"/>
      <c r="O280" s="159"/>
      <c r="P280" s="159"/>
      <c r="Q280" s="253"/>
      <c r="R280" s="253"/>
      <c r="S280" s="253"/>
      <c r="T280" s="253"/>
      <c r="U280" s="253"/>
    </row>
    <row r="281" spans="1:21" s="85" customFormat="1" ht="15" customHeight="1">
      <c r="A281" s="387"/>
      <c r="B281" s="110"/>
      <c r="C281" s="110"/>
      <c r="D281" s="110"/>
      <c r="E281" s="110"/>
      <c r="F281" s="110"/>
      <c r="G281" s="110"/>
      <c r="H281" s="110"/>
      <c r="I281" s="110"/>
      <c r="J281" s="110"/>
      <c r="K281" s="110"/>
      <c r="L281" s="110"/>
      <c r="M281" s="210"/>
      <c r="N281" s="253"/>
      <c r="O281" s="159"/>
      <c r="P281" s="159"/>
      <c r="Q281" s="253"/>
      <c r="R281" s="253"/>
      <c r="S281" s="208"/>
      <c r="T281" s="208"/>
      <c r="U281" s="208"/>
    </row>
    <row r="282" spans="1:21" s="85" customFormat="1" ht="24" customHeight="1">
      <c r="A282" s="387"/>
      <c r="B282" s="97" t="s">
        <v>1130</v>
      </c>
      <c r="C282" s="94"/>
      <c r="D282" s="94"/>
      <c r="E282" s="94"/>
      <c r="F282" s="94"/>
      <c r="G282" s="94"/>
      <c r="H282" s="94"/>
      <c r="I282" s="94"/>
      <c r="J282" s="94"/>
      <c r="K282" s="94"/>
      <c r="L282" s="94"/>
      <c r="M282" s="211"/>
      <c r="N282" s="212"/>
      <c r="O282" s="448"/>
      <c r="P282" s="448"/>
      <c r="Q282" s="212"/>
      <c r="R282" s="212"/>
      <c r="S282" s="212"/>
      <c r="T282" s="212"/>
    </row>
    <row r="283" spans="1:21" s="85" customFormat="1" ht="15" customHeight="1">
      <c r="A283" s="387"/>
      <c r="B283" s="94"/>
      <c r="C283" s="94"/>
      <c r="D283" s="94"/>
      <c r="E283" s="94"/>
      <c r="F283" s="94"/>
      <c r="G283" s="94"/>
      <c r="H283" s="94"/>
      <c r="I283" s="94"/>
      <c r="J283" s="94"/>
      <c r="K283" s="94"/>
      <c r="L283" s="94"/>
      <c r="M283" s="211"/>
      <c r="N283" s="212"/>
      <c r="O283" s="448"/>
      <c r="P283" s="448"/>
      <c r="Q283" s="212"/>
      <c r="R283" s="212"/>
      <c r="S283" s="212"/>
      <c r="T283" s="212"/>
      <c r="U283" s="212"/>
    </row>
    <row r="284" spans="1:21" s="85" customFormat="1" ht="24" customHeight="1">
      <c r="A284" s="387"/>
      <c r="B284" s="88" t="s">
        <v>816</v>
      </c>
      <c r="C284" s="88"/>
      <c r="D284" s="88"/>
      <c r="E284" s="88" t="s">
        <v>817</v>
      </c>
      <c r="F284" s="88"/>
      <c r="G284" s="88"/>
      <c r="H284" s="88"/>
      <c r="I284" s="88"/>
      <c r="J284" s="88"/>
      <c r="K284" s="88"/>
      <c r="L284" s="88"/>
      <c r="M284" s="307">
        <v>21501</v>
      </c>
      <c r="N284" s="309">
        <v>24017</v>
      </c>
      <c r="O284" s="449">
        <v>24000</v>
      </c>
      <c r="P284" s="449">
        <v>24030</v>
      </c>
      <c r="Q284" s="309">
        <v>24000</v>
      </c>
      <c r="R284" s="309">
        <v>24000</v>
      </c>
      <c r="S284" s="309">
        <v>24000</v>
      </c>
      <c r="T284" s="309">
        <v>24000</v>
      </c>
      <c r="U284" s="309">
        <v>24000</v>
      </c>
    </row>
    <row r="285" spans="1:21" s="85" customFormat="1" ht="15" customHeight="1">
      <c r="A285" s="387"/>
      <c r="B285" s="88"/>
      <c r="C285" s="88"/>
      <c r="D285" s="88"/>
      <c r="E285" s="88"/>
      <c r="F285" s="88"/>
      <c r="G285" s="88"/>
      <c r="H285" s="88"/>
      <c r="I285" s="88"/>
      <c r="J285" s="88"/>
      <c r="K285" s="88"/>
      <c r="L285" s="88"/>
      <c r="M285" s="183"/>
      <c r="N285" s="276"/>
      <c r="O285" s="277"/>
      <c r="P285" s="277"/>
      <c r="Q285" s="286"/>
      <c r="R285" s="286"/>
      <c r="S285" s="286"/>
      <c r="T285" s="286"/>
      <c r="U285" s="286"/>
    </row>
    <row r="286" spans="1:21" s="94" customFormat="1" ht="24" customHeight="1">
      <c r="A286" s="382"/>
      <c r="B286" s="498" t="s">
        <v>1066</v>
      </c>
      <c r="C286" s="498"/>
      <c r="D286" s="498"/>
      <c r="E286" s="498"/>
      <c r="F286" s="498"/>
      <c r="G286" s="498"/>
      <c r="H286" s="498"/>
      <c r="I286" s="498"/>
      <c r="J286" s="498"/>
      <c r="K286" s="498"/>
      <c r="L286" s="498"/>
      <c r="M286" s="189">
        <f t="shared" ref="M286:U286" si="29">SUM(M284:M285)</f>
        <v>21501</v>
      </c>
      <c r="N286" s="297">
        <f t="shared" si="29"/>
        <v>24017</v>
      </c>
      <c r="O286" s="281">
        <f t="shared" si="29"/>
        <v>24000</v>
      </c>
      <c r="P286" s="281">
        <f t="shared" si="29"/>
        <v>24030</v>
      </c>
      <c r="Q286" s="280">
        <f t="shared" si="29"/>
        <v>24000</v>
      </c>
      <c r="R286" s="280">
        <f t="shared" si="29"/>
        <v>24000</v>
      </c>
      <c r="S286" s="280">
        <f t="shared" si="29"/>
        <v>24000</v>
      </c>
      <c r="T286" s="280">
        <f t="shared" si="29"/>
        <v>24000</v>
      </c>
      <c r="U286" s="280">
        <f t="shared" si="29"/>
        <v>24000</v>
      </c>
    </row>
    <row r="287" spans="1:21" s="94" customFormat="1" ht="15" customHeight="1">
      <c r="A287" s="382"/>
      <c r="B287" s="122"/>
      <c r="C287" s="379"/>
      <c r="D287" s="379"/>
      <c r="E287" s="379"/>
      <c r="F287" s="379"/>
      <c r="G287" s="379"/>
      <c r="H287" s="379"/>
      <c r="I287" s="379"/>
      <c r="J287" s="379"/>
      <c r="K287" s="379"/>
      <c r="L287" s="379"/>
      <c r="M287" s="380"/>
      <c r="N287" s="380"/>
      <c r="O287" s="436" t="str">
        <f>IF(P286&gt;O286,"Over Budget","Under Budget")</f>
        <v>Over Budget</v>
      </c>
      <c r="P287" s="437">
        <f>P286-O286</f>
        <v>30</v>
      </c>
      <c r="Q287" s="380"/>
      <c r="R287" s="380"/>
      <c r="S287" s="380"/>
      <c r="T287" s="380"/>
      <c r="U287" s="380"/>
    </row>
    <row r="288" spans="1:21" s="85" customFormat="1" ht="15" customHeight="1">
      <c r="A288" s="387"/>
      <c r="B288" s="94"/>
      <c r="C288" s="94"/>
      <c r="D288" s="94"/>
      <c r="E288" s="94"/>
      <c r="F288" s="94"/>
      <c r="G288" s="94"/>
      <c r="H288" s="94"/>
      <c r="I288" s="94"/>
      <c r="J288" s="94"/>
      <c r="K288" s="94"/>
      <c r="L288" s="94"/>
      <c r="M288" s="192"/>
      <c r="N288" s="213"/>
      <c r="O288" s="451"/>
      <c r="P288" s="451"/>
      <c r="Q288" s="213"/>
      <c r="R288" s="213"/>
      <c r="S288" s="213"/>
      <c r="T288" s="213"/>
      <c r="U288" s="213"/>
    </row>
    <row r="289" spans="1:21" s="85" customFormat="1" ht="24" customHeight="1">
      <c r="A289" s="387"/>
      <c r="B289" s="1" t="s">
        <v>225</v>
      </c>
      <c r="C289" s="92"/>
      <c r="D289" s="92"/>
      <c r="E289" s="1" t="s">
        <v>794</v>
      </c>
      <c r="F289" s="92"/>
      <c r="G289" s="92"/>
      <c r="H289" s="92"/>
      <c r="I289" s="92"/>
      <c r="J289" s="92"/>
      <c r="K289" s="92"/>
      <c r="L289" s="92"/>
      <c r="M289" s="309">
        <v>6043</v>
      </c>
      <c r="N289" s="309">
        <v>10274</v>
      </c>
      <c r="O289" s="449">
        <v>60640</v>
      </c>
      <c r="P289" s="449">
        <v>13640</v>
      </c>
      <c r="Q289" s="478">
        <v>65640</v>
      </c>
      <c r="R289" s="407">
        <v>15368</v>
      </c>
      <c r="S289" s="407">
        <v>15368</v>
      </c>
      <c r="T289" s="407">
        <v>15368</v>
      </c>
      <c r="U289" s="407">
        <v>17442</v>
      </c>
    </row>
    <row r="290" spans="1:21" s="85" customFormat="1" ht="15" customHeight="1">
      <c r="A290" s="387"/>
      <c r="B290" s="1"/>
      <c r="C290" s="92"/>
      <c r="D290" s="92"/>
      <c r="E290" s="1"/>
      <c r="F290" s="92"/>
      <c r="G290" s="92"/>
      <c r="H290" s="92"/>
      <c r="I290" s="92"/>
      <c r="J290" s="92"/>
      <c r="K290" s="92"/>
      <c r="L290" s="92"/>
      <c r="M290" s="198"/>
      <c r="N290" s="260"/>
      <c r="O290" s="319"/>
      <c r="P290" s="319"/>
      <c r="Q290" s="320"/>
      <c r="R290" s="173"/>
      <c r="S290" s="173"/>
      <c r="T290" s="173"/>
      <c r="U290" s="173"/>
    </row>
    <row r="291" spans="1:21" s="94" customFormat="1" ht="24" customHeight="1">
      <c r="A291" s="382"/>
      <c r="B291" s="498" t="s">
        <v>1067</v>
      </c>
      <c r="C291" s="498"/>
      <c r="D291" s="498"/>
      <c r="E291" s="498"/>
      <c r="F291" s="498"/>
      <c r="G291" s="498"/>
      <c r="H291" s="498"/>
      <c r="I291" s="498"/>
      <c r="J291" s="498"/>
      <c r="K291" s="498"/>
      <c r="L291" s="498"/>
      <c r="M291" s="280">
        <f t="shared" ref="M291:U291" si="30">SUM(M289:M290)</f>
        <v>6043</v>
      </c>
      <c r="N291" s="297">
        <f t="shared" si="30"/>
        <v>10274</v>
      </c>
      <c r="O291" s="281">
        <f t="shared" si="30"/>
        <v>60640</v>
      </c>
      <c r="P291" s="281">
        <f t="shared" si="30"/>
        <v>13640</v>
      </c>
      <c r="Q291" s="280">
        <f t="shared" si="30"/>
        <v>65640</v>
      </c>
      <c r="R291" s="280">
        <f t="shared" si="30"/>
        <v>15368</v>
      </c>
      <c r="S291" s="280">
        <f t="shared" si="30"/>
        <v>15368</v>
      </c>
      <c r="T291" s="280">
        <f t="shared" si="30"/>
        <v>15368</v>
      </c>
      <c r="U291" s="280">
        <f t="shared" si="30"/>
        <v>17442</v>
      </c>
    </row>
    <row r="292" spans="1:21" s="94" customFormat="1" ht="15" customHeight="1">
      <c r="A292" s="382"/>
      <c r="B292" s="122"/>
      <c r="C292" s="379"/>
      <c r="D292" s="379"/>
      <c r="E292" s="379"/>
      <c r="F292" s="379"/>
      <c r="G292" s="379"/>
      <c r="H292" s="379"/>
      <c r="I292" s="379"/>
      <c r="J292" s="379"/>
      <c r="K292" s="379"/>
      <c r="L292" s="379"/>
      <c r="M292" s="380"/>
      <c r="N292" s="380"/>
      <c r="O292" s="436" t="str">
        <f>IF(P291&gt;O291,"Over Budget","Under Budget")</f>
        <v>Under Budget</v>
      </c>
      <c r="P292" s="437">
        <f>P291-O291</f>
        <v>-47000</v>
      </c>
      <c r="Q292" s="380"/>
      <c r="R292" s="380"/>
      <c r="S292" s="380"/>
      <c r="T292" s="380"/>
      <c r="U292" s="380"/>
    </row>
    <row r="293" spans="1:21" s="94" customFormat="1" ht="15" customHeight="1">
      <c r="A293" s="382"/>
      <c r="M293" s="280"/>
      <c r="N293" s="297"/>
      <c r="O293" s="451"/>
      <c r="P293" s="451"/>
      <c r="Q293" s="280"/>
      <c r="R293" s="280"/>
      <c r="S293" s="280"/>
      <c r="T293" s="280"/>
      <c r="U293" s="280"/>
    </row>
    <row r="294" spans="1:21" s="94" customFormat="1" ht="24" customHeight="1">
      <c r="A294" s="382"/>
      <c r="L294" s="94" t="s">
        <v>402</v>
      </c>
      <c r="M294" s="201">
        <f t="shared" ref="M294:U294" si="31">M286-M291</f>
        <v>15458</v>
      </c>
      <c r="N294" s="445">
        <f t="shared" si="31"/>
        <v>13743</v>
      </c>
      <c r="O294" s="239">
        <f t="shared" si="31"/>
        <v>-36640</v>
      </c>
      <c r="P294" s="239">
        <f t="shared" si="31"/>
        <v>10390</v>
      </c>
      <c r="Q294" s="201">
        <f t="shared" si="31"/>
        <v>-41640</v>
      </c>
      <c r="R294" s="201">
        <f t="shared" si="31"/>
        <v>8632</v>
      </c>
      <c r="S294" s="201">
        <f t="shared" si="31"/>
        <v>8632</v>
      </c>
      <c r="T294" s="201">
        <f t="shared" si="31"/>
        <v>8632</v>
      </c>
      <c r="U294" s="201">
        <f t="shared" si="31"/>
        <v>6558</v>
      </c>
    </row>
    <row r="295" spans="1:21" s="94" customFormat="1" ht="15" customHeight="1">
      <c r="A295" s="382"/>
      <c r="M295" s="280"/>
      <c r="N295" s="297"/>
      <c r="O295" s="281"/>
      <c r="P295" s="281"/>
      <c r="Q295" s="280"/>
      <c r="R295" s="280"/>
      <c r="S295" s="280"/>
      <c r="T295" s="280"/>
      <c r="U295" s="280"/>
    </row>
    <row r="296" spans="1:21" s="94" customFormat="1" ht="24" customHeight="1">
      <c r="A296" s="382"/>
      <c r="L296" s="142" t="s">
        <v>404</v>
      </c>
      <c r="M296" s="280">
        <v>37034</v>
      </c>
      <c r="N296" s="297">
        <v>50777</v>
      </c>
      <c r="O296" s="281">
        <v>10771</v>
      </c>
      <c r="P296" s="281">
        <f>N296+P294</f>
        <v>61167</v>
      </c>
      <c r="Q296" s="280">
        <f>P296+Q294</f>
        <v>19527</v>
      </c>
      <c r="R296" s="280">
        <f>Q296+R294</f>
        <v>28159</v>
      </c>
      <c r="S296" s="280">
        <f>R296+S294</f>
        <v>36791</v>
      </c>
      <c r="T296" s="280">
        <f>S296+T294</f>
        <v>45423</v>
      </c>
      <c r="U296" s="280">
        <f>T296+U294</f>
        <v>51981</v>
      </c>
    </row>
    <row r="297" spans="1:21" ht="15" customHeight="1">
      <c r="B297" s="88"/>
      <c r="C297" s="88"/>
      <c r="D297" s="88"/>
      <c r="E297" s="88"/>
      <c r="F297" s="88"/>
      <c r="G297" s="88"/>
      <c r="H297" s="88"/>
      <c r="I297" s="88"/>
      <c r="J297" s="88"/>
      <c r="K297" s="88"/>
      <c r="L297" s="88"/>
      <c r="M297" s="215"/>
      <c r="N297" s="216"/>
      <c r="O297" s="160"/>
      <c r="P297" s="160"/>
      <c r="Q297" s="216"/>
      <c r="R297" s="216"/>
      <c r="S297" s="216"/>
      <c r="T297" s="216"/>
      <c r="U297" s="216"/>
    </row>
    <row r="298" spans="1:21" ht="15" customHeight="1">
      <c r="B298" s="88"/>
      <c r="C298" s="88"/>
      <c r="D298" s="88"/>
      <c r="E298" s="88"/>
      <c r="F298" s="88"/>
      <c r="G298" s="88"/>
      <c r="H298" s="88"/>
      <c r="I298" s="88"/>
      <c r="J298" s="88"/>
      <c r="K298" s="88"/>
      <c r="L298" s="88"/>
      <c r="M298" s="215"/>
      <c r="N298" s="216"/>
      <c r="O298" s="160"/>
      <c r="P298" s="160"/>
      <c r="Q298" s="216"/>
      <c r="R298" s="216"/>
      <c r="S298" s="216"/>
      <c r="T298" s="216"/>
      <c r="U298" s="216"/>
    </row>
    <row r="299" spans="1:21" ht="24" customHeight="1">
      <c r="B299" s="97" t="s">
        <v>1131</v>
      </c>
      <c r="C299" s="88"/>
      <c r="D299" s="88"/>
      <c r="E299" s="88"/>
      <c r="F299" s="88"/>
      <c r="G299" s="88"/>
      <c r="H299" s="88"/>
      <c r="I299" s="88"/>
      <c r="J299" s="88"/>
      <c r="K299" s="88"/>
      <c r="L299" s="88"/>
      <c r="M299" s="215"/>
      <c r="N299" s="216"/>
      <c r="O299" s="160"/>
      <c r="P299" s="160"/>
      <c r="Q299" s="216"/>
      <c r="R299" s="216"/>
      <c r="S299" s="216"/>
      <c r="T299" s="212"/>
      <c r="U299" s="216"/>
    </row>
    <row r="300" spans="1:21" ht="15" customHeight="1">
      <c r="B300" s="88"/>
      <c r="C300" s="88"/>
      <c r="D300" s="88"/>
      <c r="E300" s="88"/>
      <c r="F300" s="88"/>
      <c r="G300" s="88"/>
      <c r="H300" s="88"/>
      <c r="I300" s="88"/>
      <c r="J300" s="88"/>
      <c r="K300" s="88"/>
      <c r="L300" s="88"/>
      <c r="M300" s="215"/>
      <c r="N300" s="216"/>
      <c r="O300" s="160"/>
      <c r="P300" s="160"/>
      <c r="Q300" s="216"/>
      <c r="R300" s="216"/>
      <c r="S300" s="216"/>
      <c r="T300" s="216"/>
      <c r="U300" s="216"/>
    </row>
    <row r="301" spans="1:21" ht="24" customHeight="1">
      <c r="B301" s="88" t="s">
        <v>814</v>
      </c>
      <c r="C301" s="88"/>
      <c r="D301" s="88"/>
      <c r="E301" s="88" t="s">
        <v>815</v>
      </c>
      <c r="F301" s="88"/>
      <c r="G301" s="88"/>
      <c r="H301" s="88"/>
      <c r="I301" s="88"/>
      <c r="J301" s="88"/>
      <c r="K301" s="88"/>
      <c r="L301" s="88"/>
      <c r="M301" s="309">
        <v>21000</v>
      </c>
      <c r="N301" s="309">
        <v>21015</v>
      </c>
      <c r="O301" s="449">
        <v>21000</v>
      </c>
      <c r="P301" s="449">
        <v>21026</v>
      </c>
      <c r="Q301" s="309">
        <v>22000</v>
      </c>
      <c r="R301" s="309">
        <v>23000</v>
      </c>
      <c r="S301" s="309">
        <v>24000</v>
      </c>
      <c r="T301" s="309">
        <v>24000</v>
      </c>
      <c r="U301" s="309">
        <v>24000</v>
      </c>
    </row>
    <row r="302" spans="1:21" ht="15" customHeight="1">
      <c r="B302" s="88"/>
      <c r="C302" s="88"/>
      <c r="D302" s="88"/>
      <c r="E302" s="88"/>
      <c r="F302" s="88"/>
      <c r="G302" s="88"/>
      <c r="H302" s="88"/>
      <c r="I302" s="88"/>
      <c r="J302" s="88"/>
      <c r="K302" s="88"/>
      <c r="L302" s="88"/>
      <c r="M302" s="283"/>
      <c r="N302" s="276"/>
      <c r="O302" s="277"/>
      <c r="P302" s="277"/>
      <c r="Q302" s="286"/>
      <c r="R302" s="286"/>
      <c r="S302" s="286"/>
      <c r="T302" s="286"/>
      <c r="U302" s="286"/>
    </row>
    <row r="303" spans="1:21" s="88" customFormat="1" ht="24" customHeight="1">
      <c r="A303" s="382"/>
      <c r="B303" s="498" t="s">
        <v>1068</v>
      </c>
      <c r="C303" s="498"/>
      <c r="D303" s="498"/>
      <c r="E303" s="498"/>
      <c r="F303" s="498"/>
      <c r="G303" s="498"/>
      <c r="H303" s="498"/>
      <c r="I303" s="498"/>
      <c r="J303" s="498"/>
      <c r="K303" s="498"/>
      <c r="L303" s="498"/>
      <c r="M303" s="297">
        <f t="shared" ref="M303:U303" si="32">SUM(M301:M302)</f>
        <v>21000</v>
      </c>
      <c r="N303" s="297">
        <f t="shared" si="32"/>
        <v>21015</v>
      </c>
      <c r="O303" s="281">
        <f t="shared" si="32"/>
        <v>21000</v>
      </c>
      <c r="P303" s="281">
        <f t="shared" si="32"/>
        <v>21026</v>
      </c>
      <c r="Q303" s="280">
        <f t="shared" si="32"/>
        <v>22000</v>
      </c>
      <c r="R303" s="280">
        <f t="shared" si="32"/>
        <v>23000</v>
      </c>
      <c r="S303" s="280">
        <f t="shared" si="32"/>
        <v>24000</v>
      </c>
      <c r="T303" s="280">
        <f t="shared" si="32"/>
        <v>24000</v>
      </c>
      <c r="U303" s="280">
        <f t="shared" si="32"/>
        <v>24000</v>
      </c>
    </row>
    <row r="304" spans="1:21" s="88" customFormat="1" ht="15" customHeight="1">
      <c r="A304" s="382"/>
      <c r="B304" s="122"/>
      <c r="C304" s="379"/>
      <c r="D304" s="379"/>
      <c r="E304" s="379"/>
      <c r="F304" s="379"/>
      <c r="G304" s="379"/>
      <c r="H304" s="379"/>
      <c r="I304" s="379"/>
      <c r="J304" s="379"/>
      <c r="K304" s="379"/>
      <c r="L304" s="379"/>
      <c r="M304" s="380"/>
      <c r="N304" s="380"/>
      <c r="O304" s="436" t="str">
        <f>IF(P303&gt;O303,"Over Budget","Under Budget")</f>
        <v>Over Budget</v>
      </c>
      <c r="P304" s="437">
        <f>P303-O303</f>
        <v>26</v>
      </c>
      <c r="Q304" s="380"/>
      <c r="R304" s="380"/>
      <c r="S304" s="380"/>
      <c r="T304" s="380"/>
      <c r="U304" s="380"/>
    </row>
    <row r="305" spans="1:21" ht="15" customHeight="1">
      <c r="B305" s="88"/>
      <c r="C305" s="88"/>
      <c r="D305" s="88"/>
      <c r="E305" s="88"/>
      <c r="F305" s="88"/>
      <c r="G305" s="88"/>
      <c r="H305" s="88"/>
      <c r="I305" s="88"/>
      <c r="J305" s="88"/>
      <c r="K305" s="88"/>
      <c r="L305" s="94"/>
      <c r="M305" s="189"/>
      <c r="N305" s="213"/>
      <c r="O305" s="451"/>
      <c r="P305" s="451"/>
      <c r="Q305" s="213"/>
      <c r="R305" s="213"/>
      <c r="S305" s="213"/>
      <c r="T305" s="213"/>
      <c r="U305" s="213"/>
    </row>
    <row r="306" spans="1:21" ht="24" customHeight="1">
      <c r="B306" s="1" t="s">
        <v>747</v>
      </c>
      <c r="C306" s="98"/>
      <c r="D306" s="98"/>
      <c r="E306" s="93" t="s">
        <v>748</v>
      </c>
      <c r="F306" s="98"/>
      <c r="G306" s="98"/>
      <c r="H306" s="98"/>
      <c r="I306" s="98"/>
      <c r="J306" s="98"/>
      <c r="K306" s="98"/>
      <c r="L306" s="98"/>
      <c r="M306" s="308">
        <v>5160</v>
      </c>
      <c r="N306" s="308">
        <v>2580</v>
      </c>
      <c r="O306" s="319">
        <v>5000</v>
      </c>
      <c r="P306" s="319">
        <v>5000</v>
      </c>
      <c r="Q306" s="320">
        <v>5000</v>
      </c>
      <c r="R306" s="320">
        <v>5000</v>
      </c>
      <c r="S306" s="320">
        <v>5000</v>
      </c>
      <c r="T306" s="320">
        <v>5000</v>
      </c>
      <c r="U306" s="320">
        <v>5000</v>
      </c>
    </row>
    <row r="307" spans="1:21" ht="24" customHeight="1">
      <c r="B307" s="1" t="s">
        <v>224</v>
      </c>
      <c r="C307" s="92"/>
      <c r="D307" s="92"/>
      <c r="E307" s="1" t="s">
        <v>794</v>
      </c>
      <c r="F307" s="92"/>
      <c r="G307" s="92"/>
      <c r="H307" s="92"/>
      <c r="I307" s="92"/>
      <c r="J307" s="92"/>
      <c r="K307" s="92"/>
      <c r="L307" s="92"/>
      <c r="M307" s="257">
        <v>6440</v>
      </c>
      <c r="N307" s="257">
        <v>17090</v>
      </c>
      <c r="O307" s="449">
        <v>18640</v>
      </c>
      <c r="P307" s="449">
        <v>18640</v>
      </c>
      <c r="Q307" s="257">
        <v>38640</v>
      </c>
      <c r="R307" s="407">
        <v>15368</v>
      </c>
      <c r="S307" s="407">
        <v>15368</v>
      </c>
      <c r="T307" s="214">
        <v>15368</v>
      </c>
      <c r="U307" s="214">
        <v>17442</v>
      </c>
    </row>
    <row r="308" spans="1:21" ht="15" customHeight="1">
      <c r="B308" s="1"/>
      <c r="C308" s="92"/>
      <c r="D308" s="92"/>
      <c r="E308" s="1"/>
      <c r="F308" s="92"/>
      <c r="G308" s="92"/>
      <c r="H308" s="92"/>
      <c r="I308" s="92"/>
      <c r="J308" s="92"/>
      <c r="K308" s="92"/>
      <c r="L308" s="92"/>
      <c r="M308" s="198"/>
      <c r="N308" s="260"/>
      <c r="O308" s="154"/>
      <c r="P308" s="154"/>
      <c r="Q308" s="173"/>
      <c r="R308" s="173"/>
      <c r="S308" s="173"/>
      <c r="T308" s="173"/>
      <c r="U308" s="173"/>
    </row>
    <row r="309" spans="1:21" s="88" customFormat="1" ht="24" customHeight="1">
      <c r="A309" s="382"/>
      <c r="B309" s="498" t="s">
        <v>1069</v>
      </c>
      <c r="C309" s="498"/>
      <c r="D309" s="498"/>
      <c r="E309" s="498"/>
      <c r="F309" s="498"/>
      <c r="G309" s="498"/>
      <c r="H309" s="498"/>
      <c r="I309" s="498"/>
      <c r="J309" s="498"/>
      <c r="K309" s="498"/>
      <c r="L309" s="498"/>
      <c r="M309" s="280">
        <f t="shared" ref="M309:U309" si="33">SUM(M306:M308)</f>
        <v>11600</v>
      </c>
      <c r="N309" s="297">
        <f t="shared" si="33"/>
        <v>19670</v>
      </c>
      <c r="O309" s="281">
        <f t="shared" si="33"/>
        <v>23640</v>
      </c>
      <c r="P309" s="281">
        <f t="shared" si="33"/>
        <v>23640</v>
      </c>
      <c r="Q309" s="280">
        <f t="shared" si="33"/>
        <v>43640</v>
      </c>
      <c r="R309" s="280">
        <f t="shared" si="33"/>
        <v>20368</v>
      </c>
      <c r="S309" s="280">
        <f t="shared" si="33"/>
        <v>20368</v>
      </c>
      <c r="T309" s="280">
        <f t="shared" si="33"/>
        <v>20368</v>
      </c>
      <c r="U309" s="280">
        <f t="shared" si="33"/>
        <v>22442</v>
      </c>
    </row>
    <row r="310" spans="1:21" s="88" customFormat="1" ht="15" customHeight="1">
      <c r="A310" s="382"/>
      <c r="B310" s="122"/>
      <c r="C310" s="379"/>
      <c r="D310" s="379"/>
      <c r="E310" s="379"/>
      <c r="F310" s="379"/>
      <c r="G310" s="379"/>
      <c r="H310" s="379"/>
      <c r="I310" s="379"/>
      <c r="J310" s="379"/>
      <c r="K310" s="379"/>
      <c r="L310" s="379"/>
      <c r="M310" s="380"/>
      <c r="N310" s="380"/>
      <c r="O310" s="436" t="str">
        <f>IF(P309&gt;O309,"Over Budget","Under Budget")</f>
        <v>Under Budget</v>
      </c>
      <c r="P310" s="437">
        <f>P309-O309</f>
        <v>0</v>
      </c>
      <c r="Q310" s="380"/>
      <c r="R310" s="380"/>
      <c r="S310" s="380"/>
      <c r="T310" s="380"/>
      <c r="U310" s="380"/>
    </row>
    <row r="311" spans="1:21" s="88" customFormat="1" ht="15" customHeight="1">
      <c r="A311" s="382"/>
      <c r="M311" s="310"/>
      <c r="N311" s="301"/>
      <c r="O311" s="451"/>
      <c r="P311" s="451"/>
      <c r="Q311" s="310"/>
      <c r="R311" s="310"/>
      <c r="S311" s="310"/>
      <c r="T311" s="310"/>
      <c r="U311" s="310"/>
    </row>
    <row r="312" spans="1:21" s="88" customFormat="1" ht="24" customHeight="1">
      <c r="A312" s="382"/>
      <c r="L312" s="94" t="s">
        <v>402</v>
      </c>
      <c r="M312" s="201">
        <f t="shared" ref="M312:U312" si="34">M303-M309</f>
        <v>9400</v>
      </c>
      <c r="N312" s="445">
        <f t="shared" si="34"/>
        <v>1345</v>
      </c>
      <c r="O312" s="239">
        <f t="shared" si="34"/>
        <v>-2640</v>
      </c>
      <c r="P312" s="239">
        <f t="shared" si="34"/>
        <v>-2614</v>
      </c>
      <c r="Q312" s="201">
        <f t="shared" si="34"/>
        <v>-21640</v>
      </c>
      <c r="R312" s="201">
        <f t="shared" si="34"/>
        <v>2632</v>
      </c>
      <c r="S312" s="201">
        <f t="shared" si="34"/>
        <v>3632</v>
      </c>
      <c r="T312" s="201">
        <f t="shared" si="34"/>
        <v>3632</v>
      </c>
      <c r="U312" s="201">
        <f t="shared" si="34"/>
        <v>1558</v>
      </c>
    </row>
    <row r="313" spans="1:21" s="88" customFormat="1" ht="15" customHeight="1">
      <c r="A313" s="382"/>
      <c r="M313" s="280"/>
      <c r="N313" s="297"/>
      <c r="O313" s="281"/>
      <c r="P313" s="281"/>
      <c r="Q313" s="280"/>
      <c r="R313" s="280"/>
      <c r="S313" s="280"/>
      <c r="T313" s="280"/>
      <c r="U313" s="280"/>
    </row>
    <row r="314" spans="1:21" s="88" customFormat="1" ht="24" customHeight="1">
      <c r="A314" s="382"/>
      <c r="L314" s="142" t="s">
        <v>404</v>
      </c>
      <c r="M314" s="280">
        <v>11786</v>
      </c>
      <c r="N314" s="297">
        <v>13131</v>
      </c>
      <c r="O314" s="281">
        <v>9161</v>
      </c>
      <c r="P314" s="281">
        <f>N314+P312</f>
        <v>10517</v>
      </c>
      <c r="Q314" s="280">
        <f>P314+Q312</f>
        <v>-11123</v>
      </c>
      <c r="R314" s="280">
        <f>Q314+R312</f>
        <v>-8491</v>
      </c>
      <c r="S314" s="280">
        <f>R314+S312</f>
        <v>-4859</v>
      </c>
      <c r="T314" s="280">
        <f>S314+T312</f>
        <v>-1227</v>
      </c>
      <c r="U314" s="280">
        <f>T314+U312</f>
        <v>331</v>
      </c>
    </row>
    <row r="315" spans="1:21" s="99" customFormat="1" ht="24" customHeight="1">
      <c r="A315" s="386"/>
      <c r="M315" s="203">
        <f t="shared" ref="M315:U315" si="35">M314/M309</f>
        <v>1.0160344827586207</v>
      </c>
      <c r="N315" s="446">
        <f t="shared" si="35"/>
        <v>0.66756481952211488</v>
      </c>
      <c r="O315" s="157">
        <f t="shared" si="35"/>
        <v>0.38752115059221659</v>
      </c>
      <c r="P315" s="157">
        <f t="shared" si="35"/>
        <v>0.44488155668358714</v>
      </c>
      <c r="Q315" s="203">
        <f t="shared" si="35"/>
        <v>-0.25488084326306143</v>
      </c>
      <c r="R315" s="203">
        <f t="shared" si="35"/>
        <v>-0.41687941869599371</v>
      </c>
      <c r="S315" s="203">
        <f t="shared" si="35"/>
        <v>-0.23856048703849175</v>
      </c>
      <c r="T315" s="203">
        <f t="shared" si="35"/>
        <v>-6.0241555380989791E-2</v>
      </c>
      <c r="U315" s="203">
        <f t="shared" si="35"/>
        <v>1.474913109348543E-2</v>
      </c>
    </row>
    <row r="316" spans="1:21" ht="15" customHeight="1">
      <c r="B316" s="88"/>
      <c r="C316" s="88"/>
      <c r="D316" s="88"/>
      <c r="E316" s="88"/>
      <c r="F316" s="88"/>
      <c r="G316" s="88"/>
      <c r="H316" s="88"/>
      <c r="I316" s="88"/>
      <c r="J316" s="88"/>
      <c r="K316" s="88"/>
      <c r="L316" s="88"/>
      <c r="M316" s="215"/>
      <c r="N316" s="216"/>
      <c r="O316" s="160"/>
      <c r="P316" s="160"/>
      <c r="Q316" s="216"/>
      <c r="R316" s="216"/>
      <c r="S316" s="216"/>
      <c r="T316" s="216"/>
      <c r="U316" s="216"/>
    </row>
    <row r="317" spans="1:21" ht="24" customHeight="1">
      <c r="B317" s="97" t="s">
        <v>1132</v>
      </c>
      <c r="C317" s="88"/>
      <c r="D317" s="88"/>
      <c r="E317" s="88"/>
      <c r="F317" s="88"/>
      <c r="G317" s="88"/>
      <c r="H317" s="88"/>
      <c r="I317" s="88"/>
      <c r="J317" s="88"/>
      <c r="K317" s="88"/>
      <c r="L317" s="88"/>
      <c r="M317" s="215"/>
      <c r="N317" s="216"/>
      <c r="O317" s="175"/>
      <c r="P317" s="175"/>
    </row>
    <row r="318" spans="1:21" ht="15" customHeight="1">
      <c r="B318" s="88"/>
      <c r="C318" s="88"/>
      <c r="D318" s="88"/>
      <c r="E318" s="88"/>
      <c r="F318" s="88"/>
      <c r="G318" s="88"/>
      <c r="H318" s="88"/>
      <c r="I318" s="88"/>
      <c r="J318" s="88"/>
      <c r="K318" s="88"/>
      <c r="L318" s="88"/>
      <c r="M318" s="215"/>
      <c r="N318" s="216"/>
      <c r="O318" s="160"/>
      <c r="P318" s="160"/>
      <c r="Q318" s="216"/>
      <c r="R318" s="216"/>
      <c r="S318" s="216"/>
      <c r="T318" s="216"/>
      <c r="U318" s="216"/>
    </row>
    <row r="319" spans="1:21" ht="24" customHeight="1">
      <c r="B319" s="1" t="s">
        <v>226</v>
      </c>
      <c r="C319" s="88"/>
      <c r="D319" s="88"/>
      <c r="E319" s="1" t="s">
        <v>227</v>
      </c>
      <c r="F319" s="88"/>
      <c r="G319" s="88"/>
      <c r="H319" s="88"/>
      <c r="I319" s="88"/>
      <c r="J319" s="88"/>
      <c r="K319" s="88"/>
      <c r="L319" s="88"/>
      <c r="M319" s="276">
        <v>469439</v>
      </c>
      <c r="N319" s="200">
        <v>488700</v>
      </c>
      <c r="O319" s="143">
        <v>485138</v>
      </c>
      <c r="P319" s="143">
        <v>484062</v>
      </c>
      <c r="Q319" s="200">
        <v>464467</v>
      </c>
      <c r="R319" s="200">
        <v>473756</v>
      </c>
      <c r="S319" s="200">
        <v>561036</v>
      </c>
      <c r="T319" s="200">
        <v>572256</v>
      </c>
      <c r="U319" s="200">
        <v>583702</v>
      </c>
    </row>
    <row r="320" spans="1:21" ht="24" customHeight="1">
      <c r="B320" s="1" t="s">
        <v>228</v>
      </c>
      <c r="C320" s="88"/>
      <c r="D320" s="88"/>
      <c r="E320" s="4" t="s">
        <v>229</v>
      </c>
      <c r="F320" s="88"/>
      <c r="G320" s="88"/>
      <c r="H320" s="88"/>
      <c r="I320" s="88"/>
      <c r="J320" s="88"/>
      <c r="K320" s="88"/>
      <c r="L320" s="88"/>
      <c r="M320" s="200">
        <v>123724</v>
      </c>
      <c r="N320" s="200">
        <v>157443</v>
      </c>
      <c r="O320" s="143">
        <v>123724</v>
      </c>
      <c r="P320" s="143">
        <v>157443</v>
      </c>
      <c r="Q320" s="200">
        <v>157443</v>
      </c>
      <c r="R320" s="200">
        <v>157443</v>
      </c>
      <c r="S320" s="200">
        <v>157443</v>
      </c>
      <c r="T320" s="200">
        <v>157443</v>
      </c>
      <c r="U320" s="200">
        <v>157443</v>
      </c>
    </row>
    <row r="321" spans="1:21" ht="24" customHeight="1">
      <c r="B321" s="1" t="s">
        <v>1039</v>
      </c>
      <c r="C321" s="88"/>
      <c r="D321" s="88"/>
      <c r="E321" s="4" t="s">
        <v>1040</v>
      </c>
      <c r="F321" s="88"/>
      <c r="G321" s="88"/>
      <c r="H321" s="88"/>
      <c r="I321" s="88"/>
      <c r="J321" s="88"/>
      <c r="K321" s="88"/>
      <c r="L321" s="88"/>
      <c r="M321" s="200">
        <v>375514</v>
      </c>
      <c r="N321" s="200">
        <v>457026</v>
      </c>
      <c r="O321" s="143">
        <v>453700</v>
      </c>
      <c r="P321" s="143">
        <v>487507</v>
      </c>
      <c r="Q321" s="200">
        <v>498920</v>
      </c>
      <c r="R321" s="200">
        <v>508898</v>
      </c>
      <c r="S321" s="200">
        <v>602652</v>
      </c>
      <c r="T321" s="200">
        <v>614705</v>
      </c>
      <c r="U321" s="200">
        <v>626999</v>
      </c>
    </row>
    <row r="322" spans="1:21" ht="24" customHeight="1">
      <c r="B322" s="1" t="s">
        <v>1021</v>
      </c>
      <c r="C322" s="88"/>
      <c r="D322" s="88"/>
      <c r="E322" s="4" t="s">
        <v>1020</v>
      </c>
      <c r="F322" s="88"/>
      <c r="G322" s="88"/>
      <c r="H322" s="88"/>
      <c r="I322" s="88"/>
      <c r="J322" s="88"/>
      <c r="K322" s="88"/>
      <c r="L322" s="88"/>
      <c r="M322" s="200">
        <v>208937</v>
      </c>
      <c r="N322" s="200">
        <v>0</v>
      </c>
      <c r="O322" s="143">
        <v>0</v>
      </c>
      <c r="P322" s="143">
        <v>0</v>
      </c>
      <c r="Q322" s="200">
        <v>0</v>
      </c>
      <c r="R322" s="200">
        <v>0</v>
      </c>
      <c r="S322" s="200">
        <v>0</v>
      </c>
      <c r="T322" s="200">
        <v>0</v>
      </c>
      <c r="U322" s="200">
        <v>0</v>
      </c>
    </row>
    <row r="323" spans="1:21" ht="24" customHeight="1">
      <c r="B323" s="1" t="s">
        <v>230</v>
      </c>
      <c r="C323" s="92"/>
      <c r="D323" s="92"/>
      <c r="E323" s="500" t="s">
        <v>6</v>
      </c>
      <c r="F323" s="500"/>
      <c r="G323" s="500"/>
      <c r="H323" s="500"/>
      <c r="I323" s="500"/>
      <c r="J323" s="500"/>
      <c r="K323" s="500"/>
      <c r="L323" s="500"/>
      <c r="M323" s="200">
        <v>79709</v>
      </c>
      <c r="N323" s="200">
        <v>27859</v>
      </c>
      <c r="O323" s="143">
        <v>5000</v>
      </c>
      <c r="P323" s="143">
        <v>13500</v>
      </c>
      <c r="Q323" s="200">
        <v>5000</v>
      </c>
      <c r="R323" s="200">
        <v>5000</v>
      </c>
      <c r="S323" s="200">
        <v>5000</v>
      </c>
      <c r="T323" s="200">
        <v>5000</v>
      </c>
      <c r="U323" s="200">
        <v>5000</v>
      </c>
    </row>
    <row r="324" spans="1:21" ht="24" customHeight="1">
      <c r="B324" s="1" t="s">
        <v>1439</v>
      </c>
      <c r="C324" s="92"/>
      <c r="D324" s="92"/>
      <c r="E324" s="92" t="s">
        <v>872</v>
      </c>
      <c r="F324" s="92"/>
      <c r="G324" s="92"/>
      <c r="H324" s="92"/>
      <c r="I324" s="92"/>
      <c r="J324" s="92"/>
      <c r="K324" s="92"/>
      <c r="L324" s="92"/>
      <c r="M324" s="222">
        <v>0</v>
      </c>
      <c r="N324" s="222">
        <v>0</v>
      </c>
      <c r="O324" s="146">
        <v>0</v>
      </c>
      <c r="P324" s="146">
        <v>1326</v>
      </c>
      <c r="Q324" s="222">
        <v>0</v>
      </c>
      <c r="R324" s="222">
        <v>0</v>
      </c>
      <c r="S324" s="222">
        <v>0</v>
      </c>
      <c r="T324" s="222">
        <v>0</v>
      </c>
      <c r="U324" s="222">
        <v>0</v>
      </c>
    </row>
    <row r="325" spans="1:21" ht="15" customHeight="1">
      <c r="B325" s="88"/>
      <c r="C325" s="88"/>
      <c r="D325" s="88"/>
      <c r="E325" s="88"/>
      <c r="F325" s="88"/>
      <c r="G325" s="88"/>
      <c r="H325" s="88"/>
      <c r="I325" s="88"/>
      <c r="J325" s="88"/>
      <c r="K325" s="88"/>
      <c r="L325" s="88"/>
      <c r="M325" s="188"/>
      <c r="N325" s="182"/>
      <c r="O325" s="147"/>
      <c r="P325" s="147"/>
      <c r="Q325" s="182"/>
      <c r="R325" s="182"/>
      <c r="S325" s="182"/>
      <c r="T325" s="182"/>
      <c r="U325" s="182"/>
    </row>
    <row r="326" spans="1:21" s="88" customFormat="1" ht="24" customHeight="1">
      <c r="A326" s="382"/>
      <c r="B326" s="498" t="s">
        <v>1070</v>
      </c>
      <c r="C326" s="498"/>
      <c r="D326" s="498"/>
      <c r="E326" s="498"/>
      <c r="F326" s="498"/>
      <c r="G326" s="498"/>
      <c r="H326" s="498"/>
      <c r="I326" s="498"/>
      <c r="J326" s="498"/>
      <c r="K326" s="498"/>
      <c r="L326" s="498"/>
      <c r="M326" s="280">
        <f t="shared" ref="M326:U326" si="36">SUM(M319:M325)</f>
        <v>1257323</v>
      </c>
      <c r="N326" s="297">
        <f t="shared" si="36"/>
        <v>1131028</v>
      </c>
      <c r="O326" s="281">
        <f t="shared" si="36"/>
        <v>1067562</v>
      </c>
      <c r="P326" s="281">
        <f t="shared" si="36"/>
        <v>1143838</v>
      </c>
      <c r="Q326" s="280">
        <f t="shared" si="36"/>
        <v>1125830</v>
      </c>
      <c r="R326" s="280">
        <f t="shared" si="36"/>
        <v>1145097</v>
      </c>
      <c r="S326" s="280">
        <f t="shared" si="36"/>
        <v>1326131</v>
      </c>
      <c r="T326" s="280">
        <f t="shared" si="36"/>
        <v>1349404</v>
      </c>
      <c r="U326" s="280">
        <f t="shared" si="36"/>
        <v>1373144</v>
      </c>
    </row>
    <row r="327" spans="1:21" s="88" customFormat="1" ht="15" customHeight="1">
      <c r="A327" s="382"/>
      <c r="B327" s="122"/>
      <c r="C327" s="379"/>
      <c r="D327" s="379"/>
      <c r="E327" s="379"/>
      <c r="F327" s="379"/>
      <c r="G327" s="379"/>
      <c r="H327" s="379"/>
      <c r="I327" s="379"/>
      <c r="J327" s="379"/>
      <c r="K327" s="379"/>
      <c r="L327" s="379"/>
      <c r="M327" s="380"/>
      <c r="N327" s="380"/>
      <c r="O327" s="436" t="str">
        <f>IF(P326&gt;O326,"Over Budget","Under Budget")</f>
        <v>Over Budget</v>
      </c>
      <c r="P327" s="437">
        <f>P326-O326</f>
        <v>76276</v>
      </c>
      <c r="Q327" s="380"/>
      <c r="R327" s="380"/>
      <c r="S327" s="380"/>
      <c r="T327" s="380"/>
      <c r="U327" s="380"/>
    </row>
    <row r="328" spans="1:21" ht="15" customHeight="1">
      <c r="B328" s="88"/>
      <c r="C328" s="88"/>
      <c r="D328" s="88"/>
      <c r="E328" s="88"/>
      <c r="F328" s="88"/>
      <c r="G328" s="88"/>
      <c r="H328" s="88"/>
      <c r="I328" s="88"/>
      <c r="J328" s="88"/>
      <c r="K328" s="88"/>
      <c r="L328" s="88"/>
      <c r="M328" s="189"/>
      <c r="N328" s="213"/>
      <c r="O328" s="451"/>
      <c r="P328" s="451"/>
      <c r="Q328" s="213"/>
      <c r="R328" s="213"/>
      <c r="S328" s="213"/>
      <c r="T328" s="213"/>
      <c r="U328" s="213"/>
    </row>
    <row r="329" spans="1:21" ht="24" customHeight="1">
      <c r="B329" s="1" t="s">
        <v>232</v>
      </c>
      <c r="C329" s="92"/>
      <c r="D329" s="92"/>
      <c r="E329" s="1" t="s">
        <v>233</v>
      </c>
      <c r="F329" s="92"/>
      <c r="G329" s="92"/>
      <c r="H329" s="92"/>
      <c r="I329" s="92"/>
      <c r="J329" s="92"/>
      <c r="K329" s="92"/>
      <c r="L329" s="92"/>
      <c r="M329" s="276">
        <v>125624</v>
      </c>
      <c r="N329" s="276">
        <v>122122</v>
      </c>
      <c r="O329" s="277">
        <v>190000</v>
      </c>
      <c r="P329" s="479">
        <v>140000</v>
      </c>
      <c r="Q329" s="480">
        <v>150000</v>
      </c>
      <c r="R329" s="276">
        <v>150000</v>
      </c>
      <c r="S329" s="276">
        <v>150000</v>
      </c>
      <c r="T329" s="276">
        <v>150000</v>
      </c>
      <c r="U329" s="276">
        <v>150000</v>
      </c>
    </row>
    <row r="330" spans="1:21" ht="24" customHeight="1">
      <c r="B330" s="1" t="s">
        <v>740</v>
      </c>
      <c r="C330" s="92"/>
      <c r="D330" s="92"/>
      <c r="E330" s="93" t="s">
        <v>799</v>
      </c>
      <c r="F330" s="92"/>
      <c r="G330" s="92"/>
      <c r="H330" s="92"/>
      <c r="I330" s="92"/>
      <c r="J330" s="92"/>
      <c r="K330" s="92"/>
      <c r="L330" s="92"/>
      <c r="M330" s="200">
        <v>1000000</v>
      </c>
      <c r="N330" s="200">
        <v>952369</v>
      </c>
      <c r="O330" s="143">
        <v>1000000</v>
      </c>
      <c r="P330" s="143">
        <v>1000000</v>
      </c>
      <c r="Q330" s="200">
        <v>1325000</v>
      </c>
      <c r="R330" s="200">
        <v>1000741</v>
      </c>
      <c r="S330" s="200">
        <v>1176131</v>
      </c>
      <c r="T330" s="200">
        <v>1199404</v>
      </c>
      <c r="U330" s="200">
        <v>1223144</v>
      </c>
    </row>
    <row r="331" spans="1:21" ht="24" customHeight="1">
      <c r="B331" s="92" t="s">
        <v>1038</v>
      </c>
      <c r="C331" s="256"/>
      <c r="D331" s="256"/>
      <c r="E331" s="93" t="s">
        <v>1016</v>
      </c>
      <c r="F331" s="256"/>
      <c r="G331" s="256"/>
      <c r="H331" s="256"/>
      <c r="I331" s="256"/>
      <c r="J331" s="256"/>
      <c r="K331" s="256"/>
      <c r="L331" s="256"/>
      <c r="M331" s="255">
        <v>50528</v>
      </c>
      <c r="N331" s="255">
        <v>25401</v>
      </c>
      <c r="O331" s="151">
        <v>0</v>
      </c>
      <c r="P331" s="151">
        <v>0</v>
      </c>
      <c r="Q331" s="255">
        <v>0</v>
      </c>
      <c r="R331" s="255">
        <v>0</v>
      </c>
      <c r="S331" s="255">
        <v>0</v>
      </c>
      <c r="T331" s="255">
        <v>0</v>
      </c>
      <c r="U331" s="255">
        <v>0</v>
      </c>
    </row>
    <row r="332" spans="1:21" ht="24" customHeight="1">
      <c r="B332" s="1" t="s">
        <v>235</v>
      </c>
      <c r="C332" s="256"/>
      <c r="D332" s="256"/>
      <c r="E332" s="1" t="s">
        <v>236</v>
      </c>
      <c r="F332" s="256"/>
      <c r="G332" s="256"/>
      <c r="H332" s="256"/>
      <c r="I332" s="256"/>
      <c r="J332" s="256"/>
      <c r="K332" s="256"/>
      <c r="L332" s="256"/>
      <c r="M332" s="220">
        <v>30744</v>
      </c>
      <c r="N332" s="220">
        <v>0</v>
      </c>
      <c r="O332" s="450">
        <v>0</v>
      </c>
      <c r="P332" s="450">
        <v>0</v>
      </c>
      <c r="Q332" s="220">
        <v>0</v>
      </c>
      <c r="R332" s="220">
        <v>0</v>
      </c>
      <c r="S332" s="220">
        <v>0</v>
      </c>
      <c r="T332" s="186">
        <v>0</v>
      </c>
      <c r="U332" s="186">
        <v>0</v>
      </c>
    </row>
    <row r="333" spans="1:21" ht="15" customHeight="1">
      <c r="B333" s="1"/>
      <c r="C333" s="88"/>
      <c r="D333" s="88"/>
      <c r="E333" s="1"/>
      <c r="F333" s="88"/>
      <c r="G333" s="88"/>
      <c r="H333" s="88"/>
      <c r="I333" s="88"/>
      <c r="J333" s="88"/>
      <c r="K333" s="88"/>
      <c r="L333" s="88"/>
      <c r="M333" s="183"/>
      <c r="N333" s="200"/>
      <c r="O333" s="143"/>
      <c r="P333" s="143"/>
      <c r="Q333" s="174"/>
      <c r="R333" s="174"/>
      <c r="S333" s="174"/>
      <c r="T333" s="174"/>
      <c r="U333" s="174"/>
    </row>
    <row r="334" spans="1:21" s="88" customFormat="1" ht="24" customHeight="1">
      <c r="A334" s="382"/>
      <c r="B334" s="498" t="s">
        <v>1071</v>
      </c>
      <c r="C334" s="498"/>
      <c r="D334" s="498"/>
      <c r="E334" s="498"/>
      <c r="F334" s="498"/>
      <c r="G334" s="498"/>
      <c r="H334" s="498"/>
      <c r="I334" s="498"/>
      <c r="J334" s="498"/>
      <c r="K334" s="498"/>
      <c r="L334" s="498"/>
      <c r="M334" s="280">
        <f t="shared" ref="M334:U334" si="37">SUM(M329:M333)</f>
        <v>1206896</v>
      </c>
      <c r="N334" s="297">
        <f t="shared" si="37"/>
        <v>1099892</v>
      </c>
      <c r="O334" s="281">
        <f t="shared" si="37"/>
        <v>1190000</v>
      </c>
      <c r="P334" s="281">
        <f t="shared" si="37"/>
        <v>1140000</v>
      </c>
      <c r="Q334" s="280">
        <f t="shared" si="37"/>
        <v>1475000</v>
      </c>
      <c r="R334" s="280">
        <f t="shared" si="37"/>
        <v>1150741</v>
      </c>
      <c r="S334" s="280">
        <f t="shared" si="37"/>
        <v>1326131</v>
      </c>
      <c r="T334" s="280">
        <f t="shared" si="37"/>
        <v>1349404</v>
      </c>
      <c r="U334" s="280">
        <f t="shared" si="37"/>
        <v>1373144</v>
      </c>
    </row>
    <row r="335" spans="1:21" s="88" customFormat="1" ht="15" customHeight="1">
      <c r="A335" s="382"/>
      <c r="B335" s="122"/>
      <c r="C335" s="379"/>
      <c r="D335" s="379"/>
      <c r="E335" s="379"/>
      <c r="F335" s="379"/>
      <c r="G335" s="379"/>
      <c r="H335" s="379"/>
      <c r="I335" s="379"/>
      <c r="J335" s="379"/>
      <c r="K335" s="379"/>
      <c r="L335" s="379"/>
      <c r="M335" s="380"/>
      <c r="N335" s="380"/>
      <c r="O335" s="436" t="str">
        <f>IF(P334&gt;O334,"Over Budget","Under Budget")</f>
        <v>Under Budget</v>
      </c>
      <c r="P335" s="437">
        <f>P334-O334</f>
        <v>-50000</v>
      </c>
      <c r="Q335" s="380"/>
      <c r="R335" s="380"/>
      <c r="S335" s="380"/>
      <c r="T335" s="380"/>
      <c r="U335" s="380"/>
    </row>
    <row r="336" spans="1:21" s="88" customFormat="1" ht="15" customHeight="1">
      <c r="A336" s="382"/>
      <c r="M336" s="280"/>
      <c r="N336" s="297"/>
      <c r="O336" s="451"/>
      <c r="P336" s="451"/>
      <c r="Q336" s="280"/>
      <c r="R336" s="280"/>
      <c r="S336" s="280"/>
      <c r="T336" s="280"/>
      <c r="U336" s="280"/>
    </row>
    <row r="337" spans="1:21" s="88" customFormat="1" ht="15" customHeight="1">
      <c r="A337" s="382"/>
      <c r="M337" s="280"/>
      <c r="N337" s="297"/>
      <c r="O337" s="451"/>
      <c r="P337" s="239"/>
      <c r="Q337" s="280"/>
      <c r="R337" s="280"/>
      <c r="S337" s="280"/>
      <c r="T337" s="280"/>
      <c r="U337" s="280"/>
    </row>
    <row r="338" spans="1:21" s="88" customFormat="1" ht="24" customHeight="1">
      <c r="A338" s="382"/>
      <c r="L338" s="94" t="s">
        <v>402</v>
      </c>
      <c r="M338" s="201">
        <f t="shared" ref="M338:U338" si="38">M326-M334</f>
        <v>50427</v>
      </c>
      <c r="N338" s="445">
        <f t="shared" si="38"/>
        <v>31136</v>
      </c>
      <c r="O338" s="239">
        <f t="shared" si="38"/>
        <v>-122438</v>
      </c>
      <c r="P338" s="239">
        <f t="shared" si="38"/>
        <v>3838</v>
      </c>
      <c r="Q338" s="201">
        <f t="shared" si="38"/>
        <v>-349170</v>
      </c>
      <c r="R338" s="201">
        <f t="shared" si="38"/>
        <v>-5644</v>
      </c>
      <c r="S338" s="201">
        <f t="shared" si="38"/>
        <v>0</v>
      </c>
      <c r="T338" s="201">
        <f t="shared" si="38"/>
        <v>0</v>
      </c>
      <c r="U338" s="201">
        <f t="shared" si="38"/>
        <v>0</v>
      </c>
    </row>
    <row r="339" spans="1:21" s="88" customFormat="1" ht="15" customHeight="1">
      <c r="A339" s="382"/>
      <c r="M339" s="280"/>
      <c r="N339" s="297"/>
      <c r="O339" s="281"/>
      <c r="P339" s="281"/>
      <c r="Q339" s="280"/>
      <c r="R339" s="280"/>
      <c r="S339" s="280"/>
      <c r="T339" s="280"/>
      <c r="U339" s="280"/>
    </row>
    <row r="340" spans="1:21" s="88" customFormat="1" ht="24" customHeight="1">
      <c r="A340" s="382"/>
      <c r="L340" s="142" t="s">
        <v>404</v>
      </c>
      <c r="M340" s="280">
        <v>319840</v>
      </c>
      <c r="N340" s="297">
        <v>350976</v>
      </c>
      <c r="O340" s="281">
        <v>125921</v>
      </c>
      <c r="P340" s="281">
        <f>N340+P338</f>
        <v>354814</v>
      </c>
      <c r="Q340" s="280">
        <f>P340+Q338</f>
        <v>5644</v>
      </c>
      <c r="R340" s="280">
        <f>Q340+R338</f>
        <v>0</v>
      </c>
      <c r="S340" s="280">
        <f>R340+S338</f>
        <v>0</v>
      </c>
      <c r="T340" s="280">
        <f>S340+T338</f>
        <v>0</v>
      </c>
      <c r="U340" s="280">
        <f>T340+U338</f>
        <v>0</v>
      </c>
    </row>
    <row r="341" spans="1:21" s="88" customFormat="1" ht="15" customHeight="1">
      <c r="A341" s="382"/>
      <c r="L341" s="142"/>
      <c r="M341" s="202"/>
      <c r="N341" s="447"/>
      <c r="O341" s="156"/>
      <c r="P341" s="156"/>
      <c r="Q341" s="202"/>
      <c r="R341" s="202"/>
      <c r="S341" s="202"/>
      <c r="T341" s="202"/>
      <c r="U341" s="202"/>
    </row>
    <row r="342" spans="1:21" ht="15" customHeight="1">
      <c r="B342" s="139"/>
      <c r="C342" s="88"/>
      <c r="D342" s="88"/>
      <c r="E342" s="88"/>
      <c r="F342" s="88"/>
      <c r="G342" s="88"/>
      <c r="H342" s="88"/>
      <c r="I342" s="88"/>
      <c r="J342" s="140"/>
      <c r="K342" s="140"/>
      <c r="L342" s="140"/>
      <c r="M342" s="168"/>
      <c r="N342" s="262"/>
      <c r="O342" s="423"/>
      <c r="P342" s="423"/>
      <c r="Q342" s="262"/>
      <c r="R342" s="262"/>
      <c r="S342" s="168"/>
      <c r="T342" s="168"/>
      <c r="U342" s="168"/>
    </row>
    <row r="343" spans="1:21" ht="24" customHeight="1">
      <c r="B343" s="97" t="s">
        <v>1133</v>
      </c>
      <c r="C343" s="88"/>
      <c r="D343" s="88"/>
      <c r="E343" s="88"/>
      <c r="F343" s="88"/>
      <c r="G343" s="88"/>
      <c r="H343" s="88"/>
      <c r="I343" s="88"/>
      <c r="J343" s="88"/>
      <c r="K343" s="88"/>
      <c r="L343" s="88"/>
      <c r="M343" s="215"/>
      <c r="N343" s="216"/>
      <c r="O343" s="160"/>
      <c r="P343" s="160"/>
      <c r="Q343" s="216"/>
      <c r="R343" s="216"/>
      <c r="S343" s="216"/>
      <c r="T343" s="216"/>
      <c r="U343" s="216"/>
    </row>
    <row r="344" spans="1:21" ht="15" customHeight="1">
      <c r="B344" s="88"/>
      <c r="C344" s="88"/>
      <c r="D344" s="88"/>
      <c r="E344" s="88"/>
      <c r="F344" s="88"/>
      <c r="G344" s="88"/>
      <c r="H344" s="88"/>
      <c r="I344" s="88"/>
      <c r="J344" s="88"/>
      <c r="K344" s="88"/>
      <c r="L344" s="88"/>
      <c r="M344" s="215"/>
      <c r="N344" s="216"/>
      <c r="O344" s="160"/>
      <c r="P344" s="160"/>
      <c r="Q344" s="216"/>
      <c r="R344" s="216"/>
      <c r="S344" s="216"/>
      <c r="T344" s="216"/>
      <c r="U344" s="216"/>
    </row>
    <row r="345" spans="1:21" ht="24" customHeight="1">
      <c r="B345" s="1" t="s">
        <v>1346</v>
      </c>
      <c r="C345" s="88"/>
      <c r="D345" s="88"/>
      <c r="E345" s="508" t="s">
        <v>1410</v>
      </c>
      <c r="F345" s="508"/>
      <c r="G345" s="508"/>
      <c r="H345" s="508"/>
      <c r="I345" s="508"/>
      <c r="J345" s="508"/>
      <c r="K345" s="508"/>
      <c r="L345" s="508"/>
      <c r="M345" s="276">
        <v>0</v>
      </c>
      <c r="N345" s="276">
        <v>0</v>
      </c>
      <c r="O345" s="277">
        <v>275000</v>
      </c>
      <c r="P345" s="277">
        <v>419595</v>
      </c>
      <c r="Q345" s="276">
        <v>0</v>
      </c>
      <c r="R345" s="276">
        <v>0</v>
      </c>
      <c r="S345" s="276">
        <v>0</v>
      </c>
      <c r="T345" s="276">
        <v>0</v>
      </c>
      <c r="U345" s="276">
        <v>0</v>
      </c>
    </row>
    <row r="346" spans="1:21" ht="24" customHeight="1">
      <c r="B346" s="1" t="s">
        <v>1064</v>
      </c>
      <c r="C346" s="88"/>
      <c r="D346" s="88"/>
      <c r="E346" s="508" t="s">
        <v>1065</v>
      </c>
      <c r="F346" s="508"/>
      <c r="G346" s="508"/>
      <c r="H346" s="508"/>
      <c r="I346" s="508"/>
      <c r="J346" s="508"/>
      <c r="K346" s="508"/>
      <c r="L346" s="508"/>
      <c r="M346" s="227">
        <v>29777</v>
      </c>
      <c r="N346" s="227">
        <v>3113</v>
      </c>
      <c r="O346" s="368">
        <v>2250</v>
      </c>
      <c r="P346" s="368">
        <v>0</v>
      </c>
      <c r="Q346" s="227">
        <v>0</v>
      </c>
      <c r="R346" s="227">
        <v>0</v>
      </c>
      <c r="S346" s="228">
        <v>0</v>
      </c>
      <c r="T346" s="228">
        <v>0</v>
      </c>
      <c r="U346" s="228">
        <v>0</v>
      </c>
    </row>
    <row r="347" spans="1:21" ht="24" customHeight="1">
      <c r="B347" s="1" t="s">
        <v>1238</v>
      </c>
      <c r="C347" s="88"/>
      <c r="D347" s="88"/>
      <c r="E347" s="4" t="s">
        <v>1272</v>
      </c>
      <c r="F347" s="431"/>
      <c r="G347" s="431"/>
      <c r="H347" s="431"/>
      <c r="I347" s="431"/>
      <c r="J347" s="431"/>
      <c r="K347" s="431"/>
      <c r="L347" s="431"/>
      <c r="M347" s="227">
        <v>0</v>
      </c>
      <c r="N347" s="227">
        <v>0</v>
      </c>
      <c r="O347" s="368">
        <v>44000</v>
      </c>
      <c r="P347" s="368">
        <v>0</v>
      </c>
      <c r="Q347" s="227">
        <v>44296</v>
      </c>
      <c r="R347" s="227">
        <v>0</v>
      </c>
      <c r="S347" s="228">
        <v>0</v>
      </c>
      <c r="T347" s="228">
        <v>0</v>
      </c>
      <c r="U347" s="228">
        <v>0</v>
      </c>
    </row>
    <row r="348" spans="1:21" ht="24" customHeight="1">
      <c r="B348" s="1" t="s">
        <v>242</v>
      </c>
      <c r="C348" s="92"/>
      <c r="D348" s="92"/>
      <c r="E348" s="1" t="s">
        <v>50</v>
      </c>
      <c r="F348" s="92"/>
      <c r="G348" s="88"/>
      <c r="H348" s="256"/>
      <c r="I348" s="256"/>
      <c r="J348" s="256"/>
      <c r="K348" s="256"/>
      <c r="L348" s="256"/>
      <c r="M348" s="184">
        <v>276710</v>
      </c>
      <c r="N348" s="200">
        <v>226244</v>
      </c>
      <c r="O348" s="151">
        <v>0</v>
      </c>
      <c r="P348" s="151">
        <v>0</v>
      </c>
      <c r="Q348" s="194">
        <v>0</v>
      </c>
      <c r="R348" s="194">
        <v>0</v>
      </c>
      <c r="S348" s="194">
        <v>0</v>
      </c>
      <c r="T348" s="194">
        <v>0</v>
      </c>
      <c r="U348" s="194">
        <v>0</v>
      </c>
    </row>
    <row r="349" spans="1:21" ht="24" customHeight="1">
      <c r="B349" s="1" t="s">
        <v>244</v>
      </c>
      <c r="C349" s="92"/>
      <c r="D349" s="92"/>
      <c r="E349" s="1" t="s">
        <v>833</v>
      </c>
      <c r="F349" s="92"/>
      <c r="G349" s="88"/>
      <c r="H349" s="88"/>
      <c r="I349" s="88"/>
      <c r="J349" s="88"/>
      <c r="K349" s="88"/>
      <c r="L349" s="88"/>
      <c r="M349" s="255">
        <v>14396</v>
      </c>
      <c r="N349" s="255">
        <v>11531</v>
      </c>
      <c r="O349" s="151">
        <v>3000</v>
      </c>
      <c r="P349" s="151">
        <v>18000</v>
      </c>
      <c r="Q349" s="255">
        <v>5000</v>
      </c>
      <c r="R349" s="255">
        <v>5000</v>
      </c>
      <c r="S349" s="255">
        <v>5000</v>
      </c>
      <c r="T349" s="255">
        <v>5000</v>
      </c>
      <c r="U349" s="255">
        <v>5000</v>
      </c>
    </row>
    <row r="350" spans="1:21" ht="24" customHeight="1">
      <c r="B350" s="1" t="s">
        <v>245</v>
      </c>
      <c r="C350" s="88"/>
      <c r="D350" s="88"/>
      <c r="E350" s="1" t="s">
        <v>1411</v>
      </c>
      <c r="F350" s="88"/>
      <c r="G350" s="88"/>
      <c r="H350" s="88"/>
      <c r="I350" s="88"/>
      <c r="J350" s="88"/>
      <c r="K350" s="88"/>
      <c r="L350" s="88"/>
      <c r="M350" s="255">
        <v>174000</v>
      </c>
      <c r="N350" s="255">
        <v>232000</v>
      </c>
      <c r="O350" s="151">
        <v>100000</v>
      </c>
      <c r="P350" s="151">
        <v>80000</v>
      </c>
      <c r="Q350" s="255">
        <v>100000</v>
      </c>
      <c r="R350" s="255">
        <v>100000</v>
      </c>
      <c r="S350" s="255">
        <v>100000</v>
      </c>
      <c r="T350" s="255">
        <v>100000</v>
      </c>
      <c r="U350" s="255">
        <v>100000</v>
      </c>
    </row>
    <row r="351" spans="1:21" ht="24" customHeight="1">
      <c r="B351" s="1" t="s">
        <v>762</v>
      </c>
      <c r="C351" s="88"/>
      <c r="D351" s="88"/>
      <c r="E351" s="1" t="s">
        <v>1412</v>
      </c>
      <c r="F351" s="88"/>
      <c r="G351" s="88"/>
      <c r="H351" s="88"/>
      <c r="I351" s="88"/>
      <c r="J351" s="88"/>
      <c r="K351" s="88"/>
      <c r="L351" s="88"/>
      <c r="M351" s="184">
        <v>880006</v>
      </c>
      <c r="N351" s="184">
        <v>906544</v>
      </c>
      <c r="O351" s="145">
        <v>929575</v>
      </c>
      <c r="P351" s="145">
        <v>935000</v>
      </c>
      <c r="Q351" s="184">
        <v>963050</v>
      </c>
      <c r="R351" s="184">
        <v>982311</v>
      </c>
      <c r="S351" s="184">
        <v>1001957</v>
      </c>
      <c r="T351" s="184">
        <v>1021996</v>
      </c>
      <c r="U351" s="184">
        <v>1042436</v>
      </c>
    </row>
    <row r="352" spans="1:21" ht="24" customHeight="1">
      <c r="B352" s="1" t="s">
        <v>246</v>
      </c>
      <c r="C352" s="92"/>
      <c r="D352" s="92"/>
      <c r="E352" s="500" t="s">
        <v>6</v>
      </c>
      <c r="F352" s="500"/>
      <c r="G352" s="500"/>
      <c r="H352" s="500"/>
      <c r="I352" s="500"/>
      <c r="J352" s="500"/>
      <c r="K352" s="500"/>
      <c r="L352" s="500"/>
      <c r="M352" s="200">
        <v>36964</v>
      </c>
      <c r="N352" s="200">
        <v>94689</v>
      </c>
      <c r="O352" s="143">
        <v>20000</v>
      </c>
      <c r="P352" s="143">
        <v>46600</v>
      </c>
      <c r="Q352" s="200">
        <v>5000</v>
      </c>
      <c r="R352" s="200">
        <v>50000</v>
      </c>
      <c r="S352" s="200">
        <v>10000</v>
      </c>
      <c r="T352" s="200">
        <v>5000</v>
      </c>
      <c r="U352" s="200">
        <v>5000</v>
      </c>
    </row>
    <row r="353" spans="2:21" ht="24" customHeight="1">
      <c r="B353" s="1" t="s">
        <v>1204</v>
      </c>
      <c r="C353" s="92"/>
      <c r="D353" s="92"/>
      <c r="E353" s="92" t="s">
        <v>1205</v>
      </c>
      <c r="F353" s="92"/>
      <c r="G353" s="92"/>
      <c r="H353" s="92"/>
      <c r="I353" s="92"/>
      <c r="J353" s="92"/>
      <c r="K353" s="92"/>
      <c r="L353" s="92"/>
      <c r="M353" s="200">
        <v>0</v>
      </c>
      <c r="N353" s="200">
        <v>0</v>
      </c>
      <c r="O353" s="143">
        <v>90000</v>
      </c>
      <c r="P353" s="143">
        <v>50000</v>
      </c>
      <c r="Q353" s="174">
        <v>0</v>
      </c>
      <c r="R353" s="200">
        <v>0</v>
      </c>
      <c r="S353" s="200">
        <v>75759</v>
      </c>
      <c r="T353" s="174">
        <v>0</v>
      </c>
      <c r="U353" s="174">
        <v>0</v>
      </c>
    </row>
    <row r="354" spans="2:21" ht="24" customHeight="1">
      <c r="B354" s="1" t="s">
        <v>1001</v>
      </c>
      <c r="C354" s="92"/>
      <c r="D354" s="92"/>
      <c r="E354" s="1" t="s">
        <v>1219</v>
      </c>
      <c r="F354" s="92"/>
      <c r="G354" s="92"/>
      <c r="H354" s="92"/>
      <c r="I354" s="92"/>
      <c r="J354" s="92"/>
      <c r="K354" s="92"/>
      <c r="L354" s="92"/>
      <c r="M354" s="200">
        <v>976593</v>
      </c>
      <c r="N354" s="200">
        <v>16284</v>
      </c>
      <c r="O354" s="143">
        <v>960000</v>
      </c>
      <c r="P354" s="143">
        <v>114500</v>
      </c>
      <c r="Q354" s="200">
        <v>1050000</v>
      </c>
      <c r="R354" s="200">
        <v>225000</v>
      </c>
      <c r="S354" s="200">
        <v>200000</v>
      </c>
      <c r="T354" s="200">
        <v>780650</v>
      </c>
      <c r="U354" s="200">
        <v>0</v>
      </c>
    </row>
    <row r="355" spans="2:21" ht="24" customHeight="1">
      <c r="B355" s="1" t="s">
        <v>973</v>
      </c>
      <c r="C355" s="92"/>
      <c r="D355" s="92"/>
      <c r="E355" s="1" t="s">
        <v>974</v>
      </c>
      <c r="F355" s="92"/>
      <c r="G355" s="92"/>
      <c r="H355" s="92"/>
      <c r="I355" s="92"/>
      <c r="J355" s="92"/>
      <c r="K355" s="92"/>
      <c r="L355" s="92"/>
      <c r="M355" s="200">
        <v>0</v>
      </c>
      <c r="N355" s="200">
        <v>0</v>
      </c>
      <c r="O355" s="143">
        <v>0</v>
      </c>
      <c r="P355" s="143">
        <v>0</v>
      </c>
      <c r="Q355" s="200">
        <v>0</v>
      </c>
      <c r="R355" s="200">
        <v>171600</v>
      </c>
      <c r="S355" s="200">
        <v>0</v>
      </c>
      <c r="T355" s="200">
        <v>0</v>
      </c>
      <c r="U355" s="200">
        <v>0</v>
      </c>
    </row>
    <row r="356" spans="2:21" ht="24" customHeight="1">
      <c r="B356" s="1" t="s">
        <v>1448</v>
      </c>
      <c r="C356" s="92"/>
      <c r="D356" s="92"/>
      <c r="E356" s="1" t="s">
        <v>1417</v>
      </c>
      <c r="F356" s="92"/>
      <c r="G356" s="92"/>
      <c r="H356" s="92"/>
      <c r="I356" s="92"/>
      <c r="J356" s="92"/>
      <c r="K356" s="92"/>
      <c r="L356" s="92"/>
      <c r="M356" s="200">
        <v>0</v>
      </c>
      <c r="N356" s="200">
        <v>0</v>
      </c>
      <c r="O356" s="143">
        <v>0</v>
      </c>
      <c r="P356" s="143">
        <v>195000</v>
      </c>
      <c r="Q356" s="200">
        <v>2880000</v>
      </c>
      <c r="R356" s="200">
        <v>0</v>
      </c>
      <c r="S356" s="200">
        <v>0</v>
      </c>
      <c r="T356" s="200">
        <v>0</v>
      </c>
      <c r="U356" s="200">
        <v>0</v>
      </c>
    </row>
    <row r="357" spans="2:21" ht="24" customHeight="1">
      <c r="B357" s="1" t="s">
        <v>1446</v>
      </c>
      <c r="C357" s="92"/>
      <c r="D357" s="92"/>
      <c r="E357" s="1" t="s">
        <v>1447</v>
      </c>
      <c r="F357" s="92"/>
      <c r="G357" s="92"/>
      <c r="H357" s="92"/>
      <c r="I357" s="92"/>
      <c r="J357" s="92"/>
      <c r="K357" s="92"/>
      <c r="L357" s="92"/>
      <c r="M357" s="200">
        <v>0</v>
      </c>
      <c r="N357" s="200">
        <v>0</v>
      </c>
      <c r="O357" s="143">
        <v>0</v>
      </c>
      <c r="P357" s="143">
        <v>583686</v>
      </c>
      <c r="Q357" s="200">
        <v>176314</v>
      </c>
      <c r="R357" s="200">
        <v>0</v>
      </c>
      <c r="S357" s="200">
        <v>0</v>
      </c>
      <c r="T357" s="200">
        <v>0</v>
      </c>
      <c r="U357" s="200">
        <v>0</v>
      </c>
    </row>
    <row r="358" spans="2:21" ht="24" customHeight="1">
      <c r="B358" s="1" t="s">
        <v>1017</v>
      </c>
      <c r="C358" s="92"/>
      <c r="D358" s="92"/>
      <c r="E358" s="92" t="s">
        <v>1018</v>
      </c>
      <c r="F358" s="92"/>
      <c r="G358" s="92"/>
      <c r="H358" s="92"/>
      <c r="I358" s="92"/>
      <c r="J358" s="92"/>
      <c r="K358" s="92"/>
      <c r="L358" s="92"/>
      <c r="M358" s="200">
        <v>4377</v>
      </c>
      <c r="N358" s="200">
        <v>0</v>
      </c>
      <c r="O358" s="143">
        <v>200518</v>
      </c>
      <c r="P358" s="143">
        <v>200518</v>
      </c>
      <c r="Q358" s="174">
        <v>0</v>
      </c>
      <c r="R358" s="174">
        <v>0</v>
      </c>
      <c r="S358" s="174">
        <v>0</v>
      </c>
      <c r="T358" s="174">
        <v>0</v>
      </c>
      <c r="U358" s="174">
        <v>0</v>
      </c>
    </row>
    <row r="359" spans="2:21" ht="24" customHeight="1">
      <c r="B359" s="1" t="s">
        <v>871</v>
      </c>
      <c r="C359" s="92"/>
      <c r="D359" s="92"/>
      <c r="E359" s="92" t="s">
        <v>872</v>
      </c>
      <c r="F359" s="92"/>
      <c r="G359" s="92"/>
      <c r="H359" s="92"/>
      <c r="I359" s="92"/>
      <c r="J359" s="92"/>
      <c r="K359" s="92"/>
      <c r="L359" s="92"/>
      <c r="M359" s="222">
        <v>33512</v>
      </c>
      <c r="N359" s="222">
        <v>18657</v>
      </c>
      <c r="O359" s="146">
        <v>0</v>
      </c>
      <c r="P359" s="146">
        <v>5564</v>
      </c>
      <c r="Q359" s="222">
        <v>0</v>
      </c>
      <c r="R359" s="187">
        <v>0</v>
      </c>
      <c r="S359" s="187">
        <v>0</v>
      </c>
      <c r="T359" s="187">
        <v>0</v>
      </c>
      <c r="U359" s="187">
        <v>0</v>
      </c>
    </row>
    <row r="360" spans="2:21" ht="24" customHeight="1">
      <c r="B360" s="498" t="s">
        <v>1072</v>
      </c>
      <c r="C360" s="498"/>
      <c r="D360" s="498"/>
      <c r="E360" s="498"/>
      <c r="F360" s="498"/>
      <c r="G360" s="498"/>
      <c r="H360" s="498"/>
      <c r="I360" s="498"/>
      <c r="J360" s="498"/>
      <c r="K360" s="498"/>
      <c r="L360" s="498"/>
      <c r="M360" s="333">
        <f t="shared" ref="M360:U360" si="39">SUM(M345:M359)</f>
        <v>2426335</v>
      </c>
      <c r="N360" s="333">
        <f t="shared" si="39"/>
        <v>1509062</v>
      </c>
      <c r="O360" s="334">
        <f t="shared" si="39"/>
        <v>2624343</v>
      </c>
      <c r="P360" s="334">
        <f t="shared" si="39"/>
        <v>2648463</v>
      </c>
      <c r="Q360" s="333">
        <f t="shared" si="39"/>
        <v>5223660</v>
      </c>
      <c r="R360" s="333">
        <f t="shared" si="39"/>
        <v>1533911</v>
      </c>
      <c r="S360" s="335">
        <f t="shared" si="39"/>
        <v>1392716</v>
      </c>
      <c r="T360" s="335">
        <f t="shared" si="39"/>
        <v>1912646</v>
      </c>
      <c r="U360" s="335">
        <f t="shared" si="39"/>
        <v>1152436</v>
      </c>
    </row>
    <row r="361" spans="2:21" ht="15" customHeight="1">
      <c r="B361" s="122"/>
      <c r="C361" s="379"/>
      <c r="D361" s="379"/>
      <c r="E361" s="379"/>
      <c r="F361" s="379"/>
      <c r="G361" s="379"/>
      <c r="H361" s="379"/>
      <c r="I361" s="379"/>
      <c r="J361" s="379"/>
      <c r="K361" s="379"/>
      <c r="L361" s="379"/>
      <c r="M361" s="380"/>
      <c r="N361" s="380"/>
      <c r="O361" s="436" t="str">
        <f>IF(P360&gt;O360,"Over Budget","Under Budget")</f>
        <v>Over Budget</v>
      </c>
      <c r="P361" s="437">
        <f>P360-O360</f>
        <v>24120</v>
      </c>
      <c r="Q361" s="380"/>
      <c r="R361" s="380"/>
      <c r="S361" s="380"/>
      <c r="T361" s="380"/>
      <c r="U361" s="380"/>
    </row>
    <row r="362" spans="2:21" ht="6.95" customHeight="1">
      <c r="B362" s="1"/>
      <c r="C362" s="88"/>
      <c r="D362" s="88"/>
      <c r="E362" s="1"/>
      <c r="F362" s="88"/>
      <c r="G362" s="88"/>
      <c r="H362" s="92"/>
      <c r="I362" s="92"/>
      <c r="J362" s="92"/>
      <c r="K362" s="92"/>
      <c r="L362" s="92"/>
      <c r="M362" s="200"/>
      <c r="N362" s="200"/>
      <c r="O362" s="143"/>
      <c r="P362" s="143"/>
      <c r="Q362" s="200"/>
      <c r="R362" s="200"/>
      <c r="S362" s="174"/>
      <c r="T362" s="174"/>
      <c r="U362" s="174"/>
    </row>
    <row r="363" spans="2:21" ht="24" customHeight="1">
      <c r="B363" s="1" t="s">
        <v>1289</v>
      </c>
      <c r="C363" s="88"/>
      <c r="D363" s="88"/>
      <c r="E363" s="1" t="s">
        <v>1053</v>
      </c>
      <c r="F363" s="88"/>
      <c r="G363" s="88"/>
      <c r="H363" s="88"/>
      <c r="I363" s="88"/>
      <c r="J363" s="88"/>
      <c r="K363" s="88"/>
      <c r="L363" s="88"/>
      <c r="M363" s="200">
        <v>0</v>
      </c>
      <c r="N363" s="200">
        <v>0</v>
      </c>
      <c r="O363" s="143">
        <v>0</v>
      </c>
      <c r="P363" s="143">
        <v>0</v>
      </c>
      <c r="Q363" s="200">
        <v>0</v>
      </c>
      <c r="R363" s="200">
        <v>8625000</v>
      </c>
      <c r="S363" s="200">
        <v>0</v>
      </c>
      <c r="T363" s="200">
        <v>0</v>
      </c>
      <c r="U363" s="200">
        <v>0</v>
      </c>
    </row>
    <row r="364" spans="2:21" ht="24" customHeight="1">
      <c r="B364" s="1" t="s">
        <v>1320</v>
      </c>
      <c r="C364" s="88"/>
      <c r="D364" s="88"/>
      <c r="E364" s="1" t="s">
        <v>1194</v>
      </c>
      <c r="F364" s="88"/>
      <c r="G364" s="88"/>
      <c r="H364" s="88"/>
      <c r="I364" s="88"/>
      <c r="J364" s="88"/>
      <c r="K364" s="88"/>
      <c r="L364" s="88"/>
      <c r="M364" s="200">
        <v>0</v>
      </c>
      <c r="N364" s="200">
        <v>0</v>
      </c>
      <c r="O364" s="143">
        <v>0</v>
      </c>
      <c r="P364" s="143">
        <v>0</v>
      </c>
      <c r="Q364" s="200">
        <v>0</v>
      </c>
      <c r="R364" s="200">
        <v>469469</v>
      </c>
      <c r="S364" s="200">
        <v>0</v>
      </c>
      <c r="T364" s="200">
        <v>0</v>
      </c>
      <c r="U364" s="200">
        <v>0</v>
      </c>
    </row>
    <row r="365" spans="2:21" ht="24" customHeight="1">
      <c r="B365" s="1" t="s">
        <v>1044</v>
      </c>
      <c r="C365" s="88"/>
      <c r="D365" s="88"/>
      <c r="E365" s="1" t="s">
        <v>989</v>
      </c>
      <c r="F365" s="88"/>
      <c r="G365" s="88"/>
      <c r="H365" s="88"/>
      <c r="I365" s="88"/>
      <c r="J365" s="88"/>
      <c r="K365" s="88"/>
      <c r="L365" s="88"/>
      <c r="M365" s="222">
        <v>2902227</v>
      </c>
      <c r="N365" s="222">
        <v>1843512</v>
      </c>
      <c r="O365" s="146">
        <v>449642</v>
      </c>
      <c r="P365" s="146">
        <v>1555416</v>
      </c>
      <c r="Q365" s="222">
        <v>2437018</v>
      </c>
      <c r="R365" s="222">
        <v>480229</v>
      </c>
      <c r="S365" s="222">
        <v>486036</v>
      </c>
      <c r="T365" s="222">
        <v>1265617</v>
      </c>
      <c r="U365" s="222">
        <v>1115949</v>
      </c>
    </row>
    <row r="366" spans="2:21" ht="24" customHeight="1">
      <c r="B366" s="498" t="s">
        <v>565</v>
      </c>
      <c r="C366" s="498"/>
      <c r="D366" s="498"/>
      <c r="E366" s="498"/>
      <c r="F366" s="498"/>
      <c r="G366" s="498"/>
      <c r="H366" s="498"/>
      <c r="I366" s="498"/>
      <c r="J366" s="498"/>
      <c r="K366" s="498"/>
      <c r="L366" s="498"/>
      <c r="M366" s="282">
        <f t="shared" ref="M366:U366" si="40">SUM(M363:M365)</f>
        <v>2902227</v>
      </c>
      <c r="N366" s="278">
        <f t="shared" si="40"/>
        <v>1843512</v>
      </c>
      <c r="O366" s="279">
        <f t="shared" si="40"/>
        <v>449642</v>
      </c>
      <c r="P366" s="279">
        <f t="shared" si="40"/>
        <v>1555416</v>
      </c>
      <c r="Q366" s="282">
        <f t="shared" si="40"/>
        <v>2437018</v>
      </c>
      <c r="R366" s="282">
        <f t="shared" si="40"/>
        <v>9574698</v>
      </c>
      <c r="S366" s="282">
        <f t="shared" si="40"/>
        <v>486036</v>
      </c>
      <c r="T366" s="282">
        <f t="shared" si="40"/>
        <v>1265617</v>
      </c>
      <c r="U366" s="282">
        <f t="shared" si="40"/>
        <v>1115949</v>
      </c>
    </row>
    <row r="367" spans="2:21" ht="15" customHeight="1">
      <c r="B367" s="122"/>
      <c r="C367" s="379"/>
      <c r="D367" s="379"/>
      <c r="E367" s="379"/>
      <c r="F367" s="379"/>
      <c r="G367" s="379"/>
      <c r="H367" s="379"/>
      <c r="I367" s="379"/>
      <c r="J367" s="379"/>
      <c r="K367" s="379"/>
      <c r="L367" s="379"/>
      <c r="M367" s="380"/>
      <c r="N367" s="380"/>
      <c r="O367" s="436" t="str">
        <f>IF(P366&gt;O366,"Over Budget","Under Budget")</f>
        <v>Over Budget</v>
      </c>
      <c r="P367" s="437">
        <f>P366-O366</f>
        <v>1105774</v>
      </c>
      <c r="Q367" s="380"/>
      <c r="R367" s="380"/>
      <c r="S367" s="380"/>
      <c r="T367" s="380"/>
      <c r="U367" s="380"/>
    </row>
    <row r="368" spans="2:21" ht="15" customHeight="1">
      <c r="B368" s="88"/>
      <c r="C368" s="88"/>
      <c r="D368" s="88"/>
      <c r="E368" s="88"/>
      <c r="F368" s="88"/>
      <c r="G368" s="88"/>
      <c r="H368" s="88"/>
      <c r="I368" s="88"/>
      <c r="J368" s="88"/>
      <c r="K368" s="88"/>
      <c r="L368" s="88"/>
      <c r="M368" s="188"/>
      <c r="N368" s="182"/>
      <c r="O368" s="147"/>
      <c r="P368" s="147"/>
      <c r="Q368" s="182"/>
      <c r="R368" s="182"/>
      <c r="S368" s="182"/>
      <c r="T368" s="182"/>
      <c r="U368" s="182"/>
    </row>
    <row r="369" spans="1:21" s="88" customFormat="1" ht="24" customHeight="1">
      <c r="A369" s="382"/>
      <c r="B369" s="498" t="s">
        <v>1097</v>
      </c>
      <c r="C369" s="498"/>
      <c r="D369" s="498"/>
      <c r="E369" s="498"/>
      <c r="F369" s="498"/>
      <c r="G369" s="498"/>
      <c r="H369" s="498"/>
      <c r="I369" s="498"/>
      <c r="J369" s="498"/>
      <c r="K369" s="498"/>
      <c r="L369" s="498"/>
      <c r="M369" s="280">
        <f t="shared" ref="M369:U369" si="41">M360+M366</f>
        <v>5328562</v>
      </c>
      <c r="N369" s="297">
        <f t="shared" si="41"/>
        <v>3352574</v>
      </c>
      <c r="O369" s="281">
        <f t="shared" si="41"/>
        <v>3073985</v>
      </c>
      <c r="P369" s="281">
        <f t="shared" si="41"/>
        <v>4203879</v>
      </c>
      <c r="Q369" s="280">
        <f t="shared" si="41"/>
        <v>7660678</v>
      </c>
      <c r="R369" s="280">
        <f t="shared" si="41"/>
        <v>11108609</v>
      </c>
      <c r="S369" s="280">
        <f t="shared" si="41"/>
        <v>1878752</v>
      </c>
      <c r="T369" s="280">
        <f t="shared" si="41"/>
        <v>3178263</v>
      </c>
      <c r="U369" s="280">
        <f t="shared" si="41"/>
        <v>2268385</v>
      </c>
    </row>
    <row r="370" spans="1:21" ht="15" customHeight="1">
      <c r="B370" s="88"/>
      <c r="C370" s="88"/>
      <c r="D370" s="88"/>
      <c r="E370" s="88"/>
      <c r="F370" s="88"/>
      <c r="G370" s="88"/>
      <c r="H370" s="88"/>
      <c r="I370" s="88"/>
      <c r="J370" s="88"/>
      <c r="K370" s="88"/>
      <c r="L370" s="88"/>
      <c r="M370" s="188"/>
      <c r="N370" s="182"/>
      <c r="O370" s="147"/>
      <c r="P370" s="147"/>
      <c r="Q370" s="182"/>
      <c r="R370" s="182"/>
      <c r="S370" s="182"/>
      <c r="T370" s="182"/>
      <c r="U370" s="182"/>
    </row>
    <row r="371" spans="1:21" ht="24" customHeight="1">
      <c r="B371" s="94" t="s">
        <v>718</v>
      </c>
      <c r="C371" s="88"/>
      <c r="D371" s="88"/>
      <c r="E371" s="88"/>
      <c r="F371" s="88"/>
      <c r="G371" s="88"/>
      <c r="H371" s="88"/>
      <c r="I371" s="88"/>
      <c r="J371" s="88"/>
      <c r="K371" s="88"/>
      <c r="L371" s="88"/>
      <c r="M371" s="188"/>
      <c r="N371" s="182"/>
      <c r="O371" s="147"/>
      <c r="P371" s="147"/>
      <c r="Q371" s="182"/>
      <c r="R371" s="182"/>
      <c r="S371" s="182"/>
      <c r="T371" s="182"/>
      <c r="U371" s="182"/>
    </row>
    <row r="372" spans="1:21" ht="24" customHeight="1">
      <c r="B372" s="88" t="s">
        <v>1321</v>
      </c>
      <c r="C372" s="88"/>
      <c r="D372" s="88"/>
      <c r="E372" s="1" t="s">
        <v>1183</v>
      </c>
      <c r="F372" s="92"/>
      <c r="G372" s="92"/>
      <c r="H372" s="92"/>
      <c r="I372" s="92"/>
      <c r="J372" s="256"/>
      <c r="K372" s="256"/>
      <c r="L372" s="256"/>
      <c r="M372" s="308">
        <v>0</v>
      </c>
      <c r="N372" s="311">
        <v>0</v>
      </c>
      <c r="O372" s="321">
        <v>0</v>
      </c>
      <c r="P372" s="321">
        <v>0</v>
      </c>
      <c r="Q372" s="311">
        <v>0</v>
      </c>
      <c r="R372" s="311">
        <v>94469</v>
      </c>
      <c r="S372" s="311">
        <v>0</v>
      </c>
      <c r="T372" s="311">
        <v>0</v>
      </c>
      <c r="U372" s="311">
        <v>0</v>
      </c>
    </row>
    <row r="373" spans="1:21" ht="24" customHeight="1">
      <c r="B373" s="88" t="s">
        <v>990</v>
      </c>
      <c r="C373" s="88"/>
      <c r="D373" s="88"/>
      <c r="E373" s="1" t="s">
        <v>10</v>
      </c>
      <c r="F373" s="92"/>
      <c r="G373" s="92"/>
      <c r="H373" s="92"/>
      <c r="I373" s="92"/>
      <c r="J373" s="256"/>
      <c r="K373" s="256"/>
      <c r="L373" s="256"/>
      <c r="M373" s="395">
        <v>1024</v>
      </c>
      <c r="N373" s="394">
        <v>1000</v>
      </c>
      <c r="O373" s="430">
        <v>5000</v>
      </c>
      <c r="P373" s="430">
        <v>0</v>
      </c>
      <c r="Q373" s="394">
        <v>0</v>
      </c>
      <c r="R373" s="394">
        <v>0</v>
      </c>
      <c r="S373" s="394">
        <v>0</v>
      </c>
      <c r="T373" s="394">
        <v>0</v>
      </c>
      <c r="U373" s="394">
        <v>0</v>
      </c>
    </row>
    <row r="374" spans="1:21" ht="24" customHeight="1">
      <c r="B374" s="1" t="s">
        <v>756</v>
      </c>
      <c r="C374" s="256"/>
      <c r="D374" s="256"/>
      <c r="E374" s="1" t="s">
        <v>222</v>
      </c>
      <c r="F374" s="256"/>
      <c r="G374" s="256"/>
      <c r="H374" s="256"/>
      <c r="I374" s="256"/>
      <c r="J374" s="256"/>
      <c r="K374" s="256"/>
      <c r="L374" s="256"/>
      <c r="M374" s="259">
        <v>14054</v>
      </c>
      <c r="N374" s="259">
        <v>0</v>
      </c>
      <c r="O374" s="153">
        <v>90000</v>
      </c>
      <c r="P374" s="153">
        <v>90000</v>
      </c>
      <c r="Q374" s="259">
        <v>0</v>
      </c>
      <c r="R374" s="259">
        <v>0</v>
      </c>
      <c r="S374" s="259">
        <v>0</v>
      </c>
      <c r="T374" s="259">
        <v>0</v>
      </c>
      <c r="U374" s="259">
        <v>0</v>
      </c>
    </row>
    <row r="375" spans="1:21" ht="24" customHeight="1">
      <c r="B375" s="1" t="s">
        <v>1023</v>
      </c>
      <c r="C375" s="92"/>
      <c r="D375" s="92"/>
      <c r="E375" s="1" t="s">
        <v>831</v>
      </c>
      <c r="F375" s="92"/>
      <c r="G375" s="92"/>
      <c r="H375" s="256"/>
      <c r="I375" s="256"/>
      <c r="J375" s="256"/>
      <c r="K375" s="256"/>
      <c r="L375" s="256"/>
      <c r="M375" s="200">
        <v>59880</v>
      </c>
      <c r="N375" s="200">
        <v>138890</v>
      </c>
      <c r="O375" s="143">
        <v>127200</v>
      </c>
      <c r="P375" s="143">
        <v>127200</v>
      </c>
      <c r="Q375" s="174">
        <v>134832</v>
      </c>
      <c r="R375" s="174">
        <v>142922</v>
      </c>
      <c r="S375" s="174">
        <v>151497</v>
      </c>
      <c r="T375" s="174">
        <v>160587</v>
      </c>
      <c r="U375" s="174">
        <v>170222</v>
      </c>
    </row>
    <row r="376" spans="1:21" ht="24" customHeight="1">
      <c r="B376" s="1" t="s">
        <v>869</v>
      </c>
      <c r="C376" s="256"/>
      <c r="D376" s="256"/>
      <c r="E376" s="1" t="s">
        <v>251</v>
      </c>
      <c r="F376" s="256"/>
      <c r="G376" s="256"/>
      <c r="H376" s="256"/>
      <c r="I376" s="256"/>
      <c r="J376" s="256"/>
      <c r="K376" s="256"/>
      <c r="L376" s="256"/>
      <c r="M376" s="259">
        <v>475</v>
      </c>
      <c r="N376" s="259">
        <v>475</v>
      </c>
      <c r="O376" s="153">
        <v>475</v>
      </c>
      <c r="P376" s="153">
        <v>475</v>
      </c>
      <c r="Q376" s="259">
        <v>500</v>
      </c>
      <c r="R376" s="259">
        <v>1000</v>
      </c>
      <c r="S376" s="259">
        <v>1000</v>
      </c>
      <c r="T376" s="259">
        <v>1000</v>
      </c>
      <c r="U376" s="259">
        <v>1000</v>
      </c>
    </row>
    <row r="377" spans="1:21" ht="24" customHeight="1">
      <c r="B377" s="1" t="s">
        <v>861</v>
      </c>
      <c r="C377" s="256"/>
      <c r="D377" s="256"/>
      <c r="E377" s="1" t="s">
        <v>18</v>
      </c>
      <c r="F377" s="256"/>
      <c r="G377" s="256"/>
      <c r="H377" s="256"/>
      <c r="I377" s="256"/>
      <c r="J377" s="256"/>
      <c r="K377" s="256"/>
      <c r="L377" s="256"/>
      <c r="M377" s="259">
        <v>488</v>
      </c>
      <c r="N377" s="259">
        <v>308</v>
      </c>
      <c r="O377" s="153">
        <v>5000</v>
      </c>
      <c r="P377" s="153">
        <v>5000</v>
      </c>
      <c r="Q377" s="259">
        <v>5000</v>
      </c>
      <c r="R377" s="259">
        <v>5000</v>
      </c>
      <c r="S377" s="259">
        <v>5000</v>
      </c>
      <c r="T377" s="259">
        <v>5000</v>
      </c>
      <c r="U377" s="259">
        <v>5000</v>
      </c>
    </row>
    <row r="378" spans="1:21" ht="24" customHeight="1">
      <c r="B378" s="1" t="s">
        <v>1022</v>
      </c>
      <c r="C378" s="92"/>
      <c r="D378" s="92"/>
      <c r="E378" s="1" t="s">
        <v>234</v>
      </c>
      <c r="F378" s="92"/>
      <c r="G378" s="92"/>
      <c r="H378" s="92"/>
      <c r="I378" s="92"/>
      <c r="J378" s="92"/>
      <c r="K378" s="92"/>
      <c r="L378" s="92"/>
      <c r="M378" s="200">
        <v>17162</v>
      </c>
      <c r="N378" s="200">
        <v>11002</v>
      </c>
      <c r="O378" s="143">
        <v>20000</v>
      </c>
      <c r="P378" s="143">
        <v>30000</v>
      </c>
      <c r="Q378" s="200">
        <v>40000</v>
      </c>
      <c r="R378" s="200">
        <v>40000</v>
      </c>
      <c r="S378" s="200">
        <v>40000</v>
      </c>
      <c r="T378" s="200">
        <v>40000</v>
      </c>
      <c r="U378" s="200">
        <v>40000</v>
      </c>
    </row>
    <row r="379" spans="1:21" ht="24" customHeight="1">
      <c r="B379" s="1" t="s">
        <v>980</v>
      </c>
      <c r="C379" s="92"/>
      <c r="D379" s="92"/>
      <c r="E379" s="1" t="s">
        <v>972</v>
      </c>
      <c r="F379" s="92"/>
      <c r="G379" s="92"/>
      <c r="H379" s="92"/>
      <c r="I379" s="92"/>
      <c r="J379" s="92"/>
      <c r="K379" s="92"/>
      <c r="L379" s="92"/>
      <c r="M379" s="200">
        <v>9715</v>
      </c>
      <c r="N379" s="200">
        <v>0</v>
      </c>
      <c r="O379" s="143">
        <v>10000</v>
      </c>
      <c r="P379" s="143">
        <v>4000</v>
      </c>
      <c r="Q379" s="174">
        <v>5000</v>
      </c>
      <c r="R379" s="174">
        <v>5000</v>
      </c>
      <c r="S379" s="174">
        <v>5000</v>
      </c>
      <c r="T379" s="174">
        <v>5000</v>
      </c>
      <c r="U379" s="174">
        <v>5000</v>
      </c>
    </row>
    <row r="380" spans="1:21" ht="24" customHeight="1">
      <c r="B380" s="92" t="s">
        <v>992</v>
      </c>
      <c r="C380" s="256"/>
      <c r="D380" s="256"/>
      <c r="E380" s="1" t="s">
        <v>991</v>
      </c>
      <c r="F380" s="256"/>
      <c r="G380" s="256"/>
      <c r="H380" s="256"/>
      <c r="I380" s="256"/>
      <c r="J380" s="256"/>
      <c r="K380" s="256"/>
      <c r="L380" s="256"/>
      <c r="M380" s="200">
        <v>5906</v>
      </c>
      <c r="N380" s="200">
        <v>3296</v>
      </c>
      <c r="O380" s="143">
        <v>15000</v>
      </c>
      <c r="P380" s="143">
        <v>7000</v>
      </c>
      <c r="Q380" s="200">
        <v>20000</v>
      </c>
      <c r="R380" s="200">
        <v>20000</v>
      </c>
      <c r="S380" s="200">
        <v>20000</v>
      </c>
      <c r="T380" s="200">
        <v>20000</v>
      </c>
      <c r="U380" s="200">
        <v>20000</v>
      </c>
    </row>
    <row r="381" spans="1:21" ht="24" customHeight="1">
      <c r="B381" s="1" t="s">
        <v>1025</v>
      </c>
      <c r="C381" s="92"/>
      <c r="D381" s="92"/>
      <c r="E381" s="1" t="s">
        <v>1033</v>
      </c>
      <c r="F381" s="92"/>
      <c r="G381" s="92"/>
      <c r="H381" s="92"/>
      <c r="I381" s="92"/>
      <c r="J381" s="92"/>
      <c r="K381" s="92"/>
      <c r="L381" s="92"/>
      <c r="M381" s="200">
        <v>45677</v>
      </c>
      <c r="N381" s="200">
        <v>55077</v>
      </c>
      <c r="O381" s="143">
        <v>55000</v>
      </c>
      <c r="P381" s="143">
        <v>70000</v>
      </c>
      <c r="Q381" s="200">
        <v>100000</v>
      </c>
      <c r="R381" s="200">
        <v>100000</v>
      </c>
      <c r="S381" s="200">
        <v>100000</v>
      </c>
      <c r="T381" s="200">
        <v>100000</v>
      </c>
      <c r="U381" s="200">
        <v>100000</v>
      </c>
    </row>
    <row r="382" spans="1:21" ht="24" customHeight="1">
      <c r="B382" s="92" t="s">
        <v>1052</v>
      </c>
      <c r="C382" s="256"/>
      <c r="D382" s="256"/>
      <c r="E382" s="93" t="s">
        <v>1045</v>
      </c>
      <c r="F382" s="256"/>
      <c r="G382" s="256"/>
      <c r="H382" s="256"/>
      <c r="I382" s="256"/>
      <c r="J382" s="256"/>
      <c r="K382" s="256"/>
      <c r="L382" s="256"/>
      <c r="M382" s="255">
        <v>135732</v>
      </c>
      <c r="N382" s="255">
        <v>0</v>
      </c>
      <c r="O382" s="151">
        <v>30000</v>
      </c>
      <c r="P382" s="151">
        <v>30000</v>
      </c>
      <c r="Q382" s="255">
        <v>0</v>
      </c>
      <c r="R382" s="255">
        <v>0</v>
      </c>
      <c r="S382" s="255">
        <v>0</v>
      </c>
      <c r="T382" s="255">
        <v>0</v>
      </c>
      <c r="U382" s="255">
        <v>0</v>
      </c>
    </row>
    <row r="383" spans="1:21" ht="24" customHeight="1">
      <c r="B383" s="1" t="s">
        <v>999</v>
      </c>
      <c r="C383" s="92"/>
      <c r="D383" s="92"/>
      <c r="E383" s="1" t="s">
        <v>1000</v>
      </c>
      <c r="F383" s="92"/>
      <c r="G383" s="92"/>
      <c r="H383" s="92"/>
      <c r="I383" s="92"/>
      <c r="J383" s="92"/>
      <c r="K383" s="92"/>
      <c r="L383" s="92"/>
      <c r="M383" s="200">
        <v>448532</v>
      </c>
      <c r="N383" s="200">
        <v>0</v>
      </c>
      <c r="O383" s="143">
        <v>0</v>
      </c>
      <c r="P383" s="143">
        <v>0</v>
      </c>
      <c r="Q383" s="200">
        <v>0</v>
      </c>
      <c r="R383" s="200">
        <v>0</v>
      </c>
      <c r="S383" s="174">
        <v>0</v>
      </c>
      <c r="T383" s="174">
        <v>0</v>
      </c>
      <c r="U383" s="174">
        <v>0</v>
      </c>
    </row>
    <row r="384" spans="1:21" ht="24" customHeight="1">
      <c r="B384" s="92" t="s">
        <v>902</v>
      </c>
      <c r="C384" s="256"/>
      <c r="D384" s="256"/>
      <c r="E384" s="1" t="s">
        <v>901</v>
      </c>
      <c r="F384" s="256"/>
      <c r="G384" s="256"/>
      <c r="H384" s="256"/>
      <c r="I384" s="256"/>
      <c r="J384" s="256"/>
      <c r="K384" s="256"/>
      <c r="L384" s="256"/>
      <c r="M384" s="255">
        <v>0</v>
      </c>
      <c r="N384" s="255">
        <v>0</v>
      </c>
      <c r="O384" s="151">
        <v>107000</v>
      </c>
      <c r="P384" s="151">
        <v>0</v>
      </c>
      <c r="Q384" s="255">
        <v>107000</v>
      </c>
      <c r="R384" s="194">
        <v>0</v>
      </c>
      <c r="S384" s="194">
        <v>0</v>
      </c>
      <c r="T384" s="194">
        <v>0</v>
      </c>
      <c r="U384" s="194">
        <v>0</v>
      </c>
    </row>
    <row r="385" spans="2:21" ht="24" customHeight="1">
      <c r="B385" s="92" t="s">
        <v>789</v>
      </c>
      <c r="C385" s="256"/>
      <c r="D385" s="256"/>
      <c r="E385" s="93" t="s">
        <v>1351</v>
      </c>
      <c r="F385" s="256"/>
      <c r="G385" s="256"/>
      <c r="H385" s="256"/>
      <c r="I385" s="256"/>
      <c r="J385" s="256"/>
      <c r="K385" s="256"/>
      <c r="L385" s="256"/>
      <c r="M385" s="255">
        <v>654891</v>
      </c>
      <c r="N385" s="255">
        <v>907111</v>
      </c>
      <c r="O385" s="151">
        <v>872000</v>
      </c>
      <c r="P385" s="151">
        <v>654748</v>
      </c>
      <c r="Q385" s="255">
        <v>355000</v>
      </c>
      <c r="R385" s="255">
        <v>679259</v>
      </c>
      <c r="S385" s="255">
        <v>453869</v>
      </c>
      <c r="T385" s="255">
        <v>430596</v>
      </c>
      <c r="U385" s="255">
        <v>406856</v>
      </c>
    </row>
    <row r="386" spans="2:21" ht="24" customHeight="1">
      <c r="B386" s="92" t="s">
        <v>1350</v>
      </c>
      <c r="C386" s="256"/>
      <c r="D386" s="256"/>
      <c r="E386" s="93" t="s">
        <v>1359</v>
      </c>
      <c r="F386" s="256"/>
      <c r="G386" s="256"/>
      <c r="H386" s="256"/>
      <c r="I386" s="256"/>
      <c r="J386" s="256"/>
      <c r="K386" s="256"/>
      <c r="L386" s="256"/>
      <c r="M386" s="255">
        <v>0</v>
      </c>
      <c r="N386" s="255">
        <v>0</v>
      </c>
      <c r="O386" s="151">
        <v>3750000</v>
      </c>
      <c r="P386" s="151">
        <v>4075766</v>
      </c>
      <c r="Q386" s="255">
        <v>3810565</v>
      </c>
      <c r="R386" s="255">
        <v>3357000</v>
      </c>
      <c r="S386" s="255">
        <v>2365000</v>
      </c>
      <c r="T386" s="255">
        <v>0</v>
      </c>
      <c r="U386" s="255">
        <v>0</v>
      </c>
    </row>
    <row r="387" spans="2:21" ht="24" customHeight="1">
      <c r="B387" s="92" t="s">
        <v>1063</v>
      </c>
      <c r="C387" s="256"/>
      <c r="D387" s="256"/>
      <c r="E387" s="93" t="s">
        <v>1274</v>
      </c>
      <c r="F387" s="256"/>
      <c r="G387" s="256"/>
      <c r="H387" s="256"/>
      <c r="I387" s="256"/>
      <c r="J387" s="256"/>
      <c r="K387" s="256"/>
      <c r="L387" s="256"/>
      <c r="M387" s="255">
        <v>128958</v>
      </c>
      <c r="N387" s="255">
        <v>6832</v>
      </c>
      <c r="O387" s="151">
        <v>13000</v>
      </c>
      <c r="P387" s="151">
        <v>5000</v>
      </c>
      <c r="Q387" s="255">
        <v>10000</v>
      </c>
      <c r="R387" s="255">
        <v>0</v>
      </c>
      <c r="S387" s="255">
        <v>0</v>
      </c>
      <c r="T387" s="255">
        <v>0</v>
      </c>
      <c r="U387" s="255">
        <v>0</v>
      </c>
    </row>
    <row r="388" spans="2:21" ht="24" customHeight="1">
      <c r="B388" s="92" t="s">
        <v>1347</v>
      </c>
      <c r="C388" s="256"/>
      <c r="D388" s="256"/>
      <c r="E388" s="93" t="s">
        <v>1348</v>
      </c>
      <c r="F388" s="256"/>
      <c r="G388" s="256"/>
      <c r="H388" s="256"/>
      <c r="I388" s="256"/>
      <c r="J388" s="256"/>
      <c r="K388" s="256"/>
      <c r="L388" s="256"/>
      <c r="M388" s="255">
        <v>0</v>
      </c>
      <c r="N388" s="255">
        <v>0</v>
      </c>
      <c r="O388" s="151">
        <v>275000</v>
      </c>
      <c r="P388" s="151">
        <v>419595</v>
      </c>
      <c r="Q388" s="255">
        <v>0</v>
      </c>
      <c r="R388" s="255">
        <v>0</v>
      </c>
      <c r="S388" s="255">
        <v>0</v>
      </c>
      <c r="T388" s="255">
        <v>0</v>
      </c>
      <c r="U388" s="255">
        <v>0</v>
      </c>
    </row>
    <row r="389" spans="2:21" ht="24" customHeight="1">
      <c r="B389" s="92" t="s">
        <v>1355</v>
      </c>
      <c r="C389" s="256"/>
      <c r="D389" s="256"/>
      <c r="E389" s="93" t="s">
        <v>1371</v>
      </c>
      <c r="F389" s="256"/>
      <c r="G389" s="256"/>
      <c r="H389" s="256"/>
      <c r="I389" s="256"/>
      <c r="J389" s="256"/>
      <c r="K389" s="256"/>
      <c r="L389" s="256"/>
      <c r="M389" s="255">
        <v>0</v>
      </c>
      <c r="N389" s="255">
        <v>0</v>
      </c>
      <c r="O389" s="151">
        <v>150000</v>
      </c>
      <c r="P389" s="151">
        <v>0</v>
      </c>
      <c r="Q389" s="255">
        <v>171908</v>
      </c>
      <c r="R389" s="255">
        <v>0</v>
      </c>
      <c r="S389" s="255">
        <v>42977</v>
      </c>
      <c r="T389" s="255">
        <v>0</v>
      </c>
      <c r="U389" s="255">
        <v>0</v>
      </c>
    </row>
    <row r="390" spans="2:21" ht="24" customHeight="1">
      <c r="B390" s="92" t="s">
        <v>1356</v>
      </c>
      <c r="C390" s="256"/>
      <c r="D390" s="256"/>
      <c r="E390" s="93" t="s">
        <v>1372</v>
      </c>
      <c r="F390" s="256"/>
      <c r="G390" s="256"/>
      <c r="H390" s="256"/>
      <c r="I390" s="256"/>
      <c r="J390" s="256"/>
      <c r="K390" s="256"/>
      <c r="L390" s="256"/>
      <c r="M390" s="255">
        <v>0</v>
      </c>
      <c r="N390" s="255">
        <v>0</v>
      </c>
      <c r="O390" s="151">
        <v>180000</v>
      </c>
      <c r="P390" s="151">
        <v>0</v>
      </c>
      <c r="Q390" s="255">
        <v>200000</v>
      </c>
      <c r="R390" s="255">
        <v>200000</v>
      </c>
      <c r="S390" s="255">
        <v>200000</v>
      </c>
      <c r="T390" s="194">
        <v>0</v>
      </c>
      <c r="U390" s="194">
        <v>0</v>
      </c>
    </row>
    <row r="391" spans="2:21" ht="24" customHeight="1">
      <c r="B391" s="92" t="s">
        <v>1357</v>
      </c>
      <c r="C391" s="256"/>
      <c r="D391" s="256"/>
      <c r="E391" s="93" t="s">
        <v>1358</v>
      </c>
      <c r="F391" s="256"/>
      <c r="G391" s="256"/>
      <c r="H391" s="256"/>
      <c r="I391" s="256"/>
      <c r="J391" s="256"/>
      <c r="K391" s="256"/>
      <c r="L391" s="256"/>
      <c r="M391" s="255">
        <v>0</v>
      </c>
      <c r="N391" s="255">
        <v>0</v>
      </c>
      <c r="O391" s="151">
        <v>125000</v>
      </c>
      <c r="P391" s="151">
        <v>114500</v>
      </c>
      <c r="Q391" s="255">
        <v>215000</v>
      </c>
      <c r="R391" s="255">
        <v>225000</v>
      </c>
      <c r="S391" s="255">
        <v>200000</v>
      </c>
      <c r="T391" s="255">
        <v>780650</v>
      </c>
      <c r="U391" s="194">
        <v>0</v>
      </c>
    </row>
    <row r="392" spans="2:21" ht="24" customHeight="1">
      <c r="B392" s="92" t="s">
        <v>1014</v>
      </c>
      <c r="C392" s="256"/>
      <c r="D392" s="256"/>
      <c r="E392" s="93" t="s">
        <v>1015</v>
      </c>
      <c r="F392" s="256"/>
      <c r="G392" s="256"/>
      <c r="H392" s="256"/>
      <c r="I392" s="256"/>
      <c r="J392" s="256"/>
      <c r="K392" s="256"/>
      <c r="L392" s="256"/>
      <c r="M392" s="255">
        <v>171753</v>
      </c>
      <c r="N392" s="255">
        <v>153100</v>
      </c>
      <c r="O392" s="151">
        <v>200000</v>
      </c>
      <c r="P392" s="151">
        <v>165484</v>
      </c>
      <c r="Q392" s="255">
        <v>450000</v>
      </c>
      <c r="R392" s="255">
        <v>400000</v>
      </c>
      <c r="S392" s="255">
        <v>200000</v>
      </c>
      <c r="T392" s="255">
        <v>200000</v>
      </c>
      <c r="U392" s="255">
        <v>200000</v>
      </c>
    </row>
    <row r="393" spans="2:21" ht="24" customHeight="1">
      <c r="B393" s="92" t="s">
        <v>1354</v>
      </c>
      <c r="C393" s="256"/>
      <c r="D393" s="256"/>
      <c r="E393" s="93" t="s">
        <v>1374</v>
      </c>
      <c r="F393" s="256"/>
      <c r="G393" s="256"/>
      <c r="H393" s="256"/>
      <c r="I393" s="256"/>
      <c r="J393" s="256"/>
      <c r="K393" s="256"/>
      <c r="L393" s="256"/>
      <c r="M393" s="255">
        <v>0</v>
      </c>
      <c r="N393" s="255">
        <v>0</v>
      </c>
      <c r="O393" s="151">
        <v>90000</v>
      </c>
      <c r="P393" s="151">
        <v>0</v>
      </c>
      <c r="Q393" s="255">
        <v>100000</v>
      </c>
      <c r="R393" s="255">
        <v>100000</v>
      </c>
      <c r="S393" s="255">
        <v>100000</v>
      </c>
      <c r="T393" s="255">
        <v>0</v>
      </c>
      <c r="U393" s="255">
        <v>0</v>
      </c>
    </row>
    <row r="394" spans="2:21" ht="24" customHeight="1">
      <c r="B394" s="92" t="s">
        <v>1381</v>
      </c>
      <c r="C394" s="256"/>
      <c r="D394" s="256"/>
      <c r="E394" s="93" t="s">
        <v>1382</v>
      </c>
      <c r="F394" s="256"/>
      <c r="G394" s="256"/>
      <c r="H394" s="256"/>
      <c r="I394" s="256"/>
      <c r="J394" s="256"/>
      <c r="K394" s="256"/>
      <c r="L394" s="256"/>
      <c r="M394" s="255">
        <v>0</v>
      </c>
      <c r="N394" s="255">
        <v>0</v>
      </c>
      <c r="O394" s="151">
        <v>30000</v>
      </c>
      <c r="P394" s="151">
        <v>12500</v>
      </c>
      <c r="Q394" s="255">
        <v>50000</v>
      </c>
      <c r="R394" s="255">
        <v>100000</v>
      </c>
      <c r="S394" s="255">
        <v>100000</v>
      </c>
      <c r="T394" s="255">
        <v>100000</v>
      </c>
      <c r="U394" s="255">
        <v>100000</v>
      </c>
    </row>
    <row r="395" spans="2:21" ht="24" customHeight="1">
      <c r="B395" s="92" t="s">
        <v>1442</v>
      </c>
      <c r="C395" s="256"/>
      <c r="D395" s="256"/>
      <c r="E395" s="1" t="s">
        <v>1416</v>
      </c>
      <c r="F395" s="256"/>
      <c r="G395" s="256"/>
      <c r="H395" s="256"/>
      <c r="I395" s="256"/>
      <c r="J395" s="256"/>
      <c r="K395" s="256"/>
      <c r="L395" s="256"/>
      <c r="M395" s="255">
        <v>0</v>
      </c>
      <c r="N395" s="255">
        <v>0</v>
      </c>
      <c r="O395" s="151">
        <v>0</v>
      </c>
      <c r="P395" s="151">
        <v>195000</v>
      </c>
      <c r="Q395" s="255">
        <v>2955000</v>
      </c>
      <c r="R395" s="255">
        <v>0</v>
      </c>
      <c r="S395" s="255">
        <v>0</v>
      </c>
      <c r="T395" s="255">
        <v>0</v>
      </c>
      <c r="U395" s="255">
        <v>0</v>
      </c>
    </row>
    <row r="396" spans="2:21" ht="24" customHeight="1">
      <c r="B396" s="92" t="s">
        <v>1443</v>
      </c>
      <c r="C396" s="256"/>
      <c r="D396" s="256"/>
      <c r="E396" s="1" t="s">
        <v>1420</v>
      </c>
      <c r="F396" s="256"/>
      <c r="G396" s="256"/>
      <c r="H396" s="256"/>
      <c r="I396" s="256"/>
      <c r="J396" s="256"/>
      <c r="K396" s="256"/>
      <c r="L396" s="256"/>
      <c r="M396" s="255">
        <v>0</v>
      </c>
      <c r="N396" s="255">
        <v>0</v>
      </c>
      <c r="O396" s="151">
        <v>0</v>
      </c>
      <c r="P396" s="151">
        <v>0</v>
      </c>
      <c r="Q396" s="255">
        <v>360000</v>
      </c>
      <c r="R396" s="255">
        <v>0</v>
      </c>
      <c r="S396" s="255">
        <v>0</v>
      </c>
      <c r="T396" s="255">
        <v>0</v>
      </c>
      <c r="U396" s="255">
        <v>0</v>
      </c>
    </row>
    <row r="397" spans="2:21" ht="24" customHeight="1">
      <c r="B397" s="92" t="s">
        <v>692</v>
      </c>
      <c r="C397" s="256"/>
      <c r="D397" s="256"/>
      <c r="E397" s="1" t="s">
        <v>1003</v>
      </c>
      <c r="F397" s="79"/>
      <c r="G397" s="79"/>
      <c r="H397" s="79"/>
      <c r="I397" s="79"/>
      <c r="J397" s="79"/>
      <c r="K397" s="79"/>
      <c r="L397" s="79"/>
      <c r="M397" s="255">
        <v>0</v>
      </c>
      <c r="N397" s="255">
        <v>0</v>
      </c>
      <c r="O397" s="151">
        <v>26000</v>
      </c>
      <c r="P397" s="151">
        <v>0</v>
      </c>
      <c r="Q397" s="255">
        <v>26000</v>
      </c>
      <c r="R397" s="255">
        <v>0</v>
      </c>
      <c r="S397" s="194">
        <v>0</v>
      </c>
      <c r="T397" s="194">
        <v>0</v>
      </c>
      <c r="U397" s="194">
        <v>0</v>
      </c>
    </row>
    <row r="398" spans="2:21" ht="24" customHeight="1">
      <c r="B398" s="92" t="s">
        <v>694</v>
      </c>
      <c r="C398" s="256"/>
      <c r="D398" s="256"/>
      <c r="E398" s="1" t="s">
        <v>693</v>
      </c>
      <c r="F398" s="256"/>
      <c r="G398" s="256"/>
      <c r="H398" s="256"/>
      <c r="I398" s="256"/>
      <c r="J398" s="256"/>
      <c r="K398" s="256"/>
      <c r="L398" s="256"/>
      <c r="M398" s="255">
        <v>0</v>
      </c>
      <c r="N398" s="255">
        <v>99832</v>
      </c>
      <c r="O398" s="151">
        <v>0</v>
      </c>
      <c r="P398" s="151">
        <v>0</v>
      </c>
      <c r="Q398" s="255">
        <v>0</v>
      </c>
      <c r="R398" s="194">
        <v>0</v>
      </c>
      <c r="S398" s="194">
        <v>0</v>
      </c>
      <c r="T398" s="194">
        <v>0</v>
      </c>
      <c r="U398" s="194">
        <v>0</v>
      </c>
    </row>
    <row r="399" spans="2:21" ht="24" customHeight="1">
      <c r="B399" s="92" t="s">
        <v>1444</v>
      </c>
      <c r="C399" s="256"/>
      <c r="D399" s="256"/>
      <c r="E399" s="67" t="s">
        <v>1421</v>
      </c>
      <c r="F399" s="256"/>
      <c r="G399" s="256"/>
      <c r="H399" s="256"/>
      <c r="I399" s="256"/>
      <c r="J399" s="256"/>
      <c r="K399" s="256"/>
      <c r="L399" s="256"/>
      <c r="M399" s="255">
        <v>0</v>
      </c>
      <c r="N399" s="255">
        <v>0</v>
      </c>
      <c r="O399" s="151">
        <v>0</v>
      </c>
      <c r="P399" s="151">
        <v>27000</v>
      </c>
      <c r="Q399" s="255">
        <v>346710</v>
      </c>
      <c r="R399" s="255">
        <v>0</v>
      </c>
      <c r="S399" s="255">
        <v>0</v>
      </c>
      <c r="T399" s="255">
        <v>0</v>
      </c>
      <c r="U399" s="255">
        <v>0</v>
      </c>
    </row>
    <row r="400" spans="2:21" ht="24" customHeight="1">
      <c r="B400" s="92" t="s">
        <v>1352</v>
      </c>
      <c r="C400" s="256"/>
      <c r="D400" s="256"/>
      <c r="E400" s="1" t="s">
        <v>1353</v>
      </c>
      <c r="F400" s="256"/>
      <c r="G400" s="256"/>
      <c r="H400" s="256"/>
      <c r="I400" s="256"/>
      <c r="J400" s="256"/>
      <c r="K400" s="256"/>
      <c r="L400" s="256"/>
      <c r="M400" s="255">
        <v>0</v>
      </c>
      <c r="N400" s="255">
        <v>0</v>
      </c>
      <c r="O400" s="151">
        <v>50000</v>
      </c>
      <c r="P400" s="151">
        <v>0</v>
      </c>
      <c r="Q400" s="255">
        <v>50000</v>
      </c>
      <c r="R400" s="194">
        <v>0</v>
      </c>
      <c r="S400" s="194">
        <v>0</v>
      </c>
      <c r="T400" s="194">
        <v>0</v>
      </c>
      <c r="U400" s="194">
        <v>0</v>
      </c>
    </row>
    <row r="401" spans="2:21" ht="24" customHeight="1">
      <c r="B401" s="92" t="s">
        <v>1445</v>
      </c>
      <c r="C401" s="256"/>
      <c r="D401" s="256"/>
      <c r="E401" s="1" t="s">
        <v>1418</v>
      </c>
      <c r="F401" s="256"/>
      <c r="G401" s="256"/>
      <c r="H401" s="256"/>
      <c r="I401" s="256"/>
      <c r="J401" s="256"/>
      <c r="K401" s="256"/>
      <c r="L401" s="256"/>
      <c r="M401" s="255">
        <v>0</v>
      </c>
      <c r="N401" s="255">
        <v>0</v>
      </c>
      <c r="O401" s="151">
        <v>0</v>
      </c>
      <c r="P401" s="151">
        <v>0</v>
      </c>
      <c r="Q401" s="255">
        <v>0</v>
      </c>
      <c r="R401" s="255">
        <v>0</v>
      </c>
      <c r="S401" s="255">
        <v>60000</v>
      </c>
      <c r="T401" s="255">
        <v>699000</v>
      </c>
      <c r="U401" s="255">
        <v>0</v>
      </c>
    </row>
    <row r="402" spans="2:21" ht="24" customHeight="1">
      <c r="B402" s="92" t="s">
        <v>1456</v>
      </c>
      <c r="C402" s="256"/>
      <c r="D402" s="256"/>
      <c r="E402" s="1" t="s">
        <v>1419</v>
      </c>
      <c r="F402" s="256"/>
      <c r="G402" s="256"/>
      <c r="H402" s="256"/>
      <c r="I402" s="256"/>
      <c r="J402" s="256"/>
      <c r="K402" s="256"/>
      <c r="L402" s="256"/>
      <c r="M402" s="255">
        <v>0</v>
      </c>
      <c r="N402" s="255">
        <v>0</v>
      </c>
      <c r="O402" s="151">
        <v>0</v>
      </c>
      <c r="P402" s="151">
        <v>0</v>
      </c>
      <c r="Q402" s="255">
        <v>96000</v>
      </c>
      <c r="R402" s="255">
        <v>0</v>
      </c>
      <c r="S402" s="255">
        <v>0</v>
      </c>
      <c r="T402" s="255">
        <v>0</v>
      </c>
      <c r="U402" s="255">
        <v>50000</v>
      </c>
    </row>
    <row r="403" spans="2:21" ht="24" customHeight="1">
      <c r="B403" s="92" t="s">
        <v>1200</v>
      </c>
      <c r="C403" s="256"/>
      <c r="D403" s="256"/>
      <c r="E403" s="1" t="s">
        <v>1201</v>
      </c>
      <c r="F403" s="256"/>
      <c r="G403" s="256"/>
      <c r="H403" s="256"/>
      <c r="I403" s="256"/>
      <c r="J403" s="256"/>
      <c r="K403" s="256"/>
      <c r="L403" s="256"/>
      <c r="M403" s="255">
        <v>36900</v>
      </c>
      <c r="N403" s="255">
        <v>515964</v>
      </c>
      <c r="O403" s="151">
        <v>0</v>
      </c>
      <c r="P403" s="151">
        <v>0</v>
      </c>
      <c r="Q403" s="255">
        <v>0</v>
      </c>
      <c r="R403" s="255">
        <v>0</v>
      </c>
      <c r="S403" s="255">
        <v>0</v>
      </c>
      <c r="T403" s="255">
        <v>0</v>
      </c>
      <c r="U403" s="255">
        <v>0</v>
      </c>
    </row>
    <row r="404" spans="2:21" ht="24" customHeight="1">
      <c r="B404" s="92" t="s">
        <v>1202</v>
      </c>
      <c r="C404" s="256"/>
      <c r="D404" s="256"/>
      <c r="E404" s="1" t="s">
        <v>1203</v>
      </c>
      <c r="F404" s="256"/>
      <c r="G404" s="256"/>
      <c r="H404" s="256"/>
      <c r="I404" s="256"/>
      <c r="J404" s="256"/>
      <c r="K404" s="256"/>
      <c r="L404" s="256"/>
      <c r="M404" s="255">
        <v>0</v>
      </c>
      <c r="N404" s="255">
        <v>0</v>
      </c>
      <c r="O404" s="151">
        <v>90000</v>
      </c>
      <c r="P404" s="151">
        <v>50000</v>
      </c>
      <c r="Q404" s="255">
        <v>0</v>
      </c>
      <c r="R404" s="255">
        <v>0</v>
      </c>
      <c r="S404" s="255">
        <v>75759</v>
      </c>
      <c r="T404" s="255">
        <v>0</v>
      </c>
      <c r="U404" s="255">
        <v>0</v>
      </c>
    </row>
    <row r="405" spans="2:21" ht="24" customHeight="1">
      <c r="B405" s="1" t="s">
        <v>1048</v>
      </c>
      <c r="C405" s="256"/>
      <c r="D405" s="256"/>
      <c r="E405" s="1" t="s">
        <v>1049</v>
      </c>
      <c r="F405" s="100"/>
      <c r="G405" s="100"/>
      <c r="H405" s="100"/>
      <c r="I405" s="100"/>
      <c r="J405" s="100"/>
      <c r="K405" s="100"/>
      <c r="L405" s="100"/>
      <c r="M405" s="200">
        <v>101671</v>
      </c>
      <c r="N405" s="255">
        <v>15738</v>
      </c>
      <c r="O405" s="143">
        <v>835000</v>
      </c>
      <c r="P405" s="143">
        <v>0</v>
      </c>
      <c r="Q405" s="200">
        <v>835000</v>
      </c>
      <c r="R405" s="200">
        <v>0</v>
      </c>
      <c r="S405" s="200">
        <v>0</v>
      </c>
      <c r="T405" s="174">
        <v>0</v>
      </c>
      <c r="U405" s="174">
        <v>0</v>
      </c>
    </row>
    <row r="406" spans="2:21" ht="24" customHeight="1">
      <c r="B406" s="1" t="s">
        <v>1050</v>
      </c>
      <c r="C406" s="256"/>
      <c r="D406" s="256"/>
      <c r="E406" s="1" t="s">
        <v>1051</v>
      </c>
      <c r="F406" s="100"/>
      <c r="G406" s="100"/>
      <c r="H406" s="100"/>
      <c r="I406" s="100"/>
      <c r="J406" s="100"/>
      <c r="K406" s="100"/>
      <c r="L406" s="100"/>
      <c r="M406" s="200">
        <v>420836</v>
      </c>
      <c r="N406" s="200">
        <v>546</v>
      </c>
      <c r="O406" s="143">
        <v>0</v>
      </c>
      <c r="P406" s="143">
        <v>0</v>
      </c>
      <c r="Q406" s="200">
        <v>0</v>
      </c>
      <c r="R406" s="200">
        <v>0</v>
      </c>
      <c r="S406" s="174">
        <v>0</v>
      </c>
      <c r="T406" s="174">
        <v>0</v>
      </c>
      <c r="U406" s="174">
        <v>0</v>
      </c>
    </row>
    <row r="407" spans="2:21" ht="24" customHeight="1">
      <c r="B407" s="1" t="s">
        <v>1237</v>
      </c>
      <c r="C407" s="256"/>
      <c r="D407" s="256"/>
      <c r="E407" s="1" t="s">
        <v>1273</v>
      </c>
      <c r="F407" s="100"/>
      <c r="G407" s="100"/>
      <c r="H407" s="100"/>
      <c r="I407" s="100"/>
      <c r="J407" s="100"/>
      <c r="K407" s="100"/>
      <c r="L407" s="100"/>
      <c r="M407" s="200">
        <v>0</v>
      </c>
      <c r="N407" s="200">
        <v>22337</v>
      </c>
      <c r="O407" s="143">
        <v>65000</v>
      </c>
      <c r="P407" s="143">
        <v>34615</v>
      </c>
      <c r="Q407" s="200">
        <v>147650</v>
      </c>
      <c r="R407" s="200">
        <v>0</v>
      </c>
      <c r="S407" s="174">
        <v>0</v>
      </c>
      <c r="T407" s="174">
        <v>0</v>
      </c>
      <c r="U407" s="174">
        <v>0</v>
      </c>
    </row>
    <row r="408" spans="2:21" ht="24" customHeight="1">
      <c r="B408" s="1" t="s">
        <v>494</v>
      </c>
      <c r="C408" s="256"/>
      <c r="D408" s="256"/>
      <c r="E408" s="1" t="s">
        <v>997</v>
      </c>
      <c r="F408" s="256"/>
      <c r="G408" s="256"/>
      <c r="H408" s="256"/>
      <c r="I408" s="256"/>
      <c r="J408" s="256"/>
      <c r="K408" s="256"/>
      <c r="L408" s="256"/>
      <c r="M408" s="200">
        <v>31909</v>
      </c>
      <c r="N408" s="200">
        <v>0</v>
      </c>
      <c r="O408" s="143">
        <v>0</v>
      </c>
      <c r="P408" s="143">
        <v>0</v>
      </c>
      <c r="Q408" s="200">
        <v>0</v>
      </c>
      <c r="R408" s="200">
        <v>0</v>
      </c>
      <c r="S408" s="200">
        <v>0</v>
      </c>
      <c r="T408" s="200">
        <v>0</v>
      </c>
      <c r="U408" s="200">
        <v>0</v>
      </c>
    </row>
    <row r="409" spans="2:21" ht="24" customHeight="1">
      <c r="B409" s="1" t="s">
        <v>975</v>
      </c>
      <c r="C409" s="256"/>
      <c r="D409" s="256"/>
      <c r="E409" s="1" t="s">
        <v>976</v>
      </c>
      <c r="F409" s="431"/>
      <c r="G409" s="431"/>
      <c r="H409" s="431"/>
      <c r="I409" s="431"/>
      <c r="J409" s="431"/>
      <c r="K409" s="431"/>
      <c r="L409" s="431"/>
      <c r="M409" s="200">
        <v>0</v>
      </c>
      <c r="N409" s="200">
        <v>0</v>
      </c>
      <c r="O409" s="143">
        <v>52000</v>
      </c>
      <c r="P409" s="143">
        <v>0</v>
      </c>
      <c r="Q409" s="200">
        <v>30000</v>
      </c>
      <c r="R409" s="200">
        <v>667000</v>
      </c>
      <c r="S409" s="200">
        <v>0</v>
      </c>
      <c r="T409" s="200">
        <v>0</v>
      </c>
      <c r="U409" s="200">
        <v>0</v>
      </c>
    </row>
    <row r="410" spans="2:21" ht="24" customHeight="1">
      <c r="B410" s="6" t="s">
        <v>1466</v>
      </c>
      <c r="C410" s="92"/>
      <c r="D410" s="92"/>
      <c r="E410" s="1"/>
      <c r="F410" s="92"/>
      <c r="G410" s="92"/>
      <c r="H410" s="92"/>
      <c r="I410" s="92"/>
      <c r="J410" s="92"/>
      <c r="K410" s="92"/>
      <c r="L410" s="92"/>
      <c r="M410" s="200"/>
      <c r="N410" s="200"/>
      <c r="O410" s="143"/>
      <c r="P410" s="143"/>
      <c r="Q410" s="174"/>
      <c r="R410" s="174"/>
      <c r="S410" s="174"/>
      <c r="T410" s="174"/>
      <c r="U410" s="174"/>
    </row>
    <row r="411" spans="2:21" ht="24" customHeight="1">
      <c r="B411" s="1" t="s">
        <v>1454</v>
      </c>
      <c r="C411" s="92"/>
      <c r="D411" s="92"/>
      <c r="E411" s="1" t="s">
        <v>761</v>
      </c>
      <c r="F411" s="92"/>
      <c r="G411" s="92"/>
      <c r="H411" s="92"/>
      <c r="I411" s="92"/>
      <c r="J411" s="92"/>
      <c r="K411" s="92"/>
      <c r="L411" s="92"/>
      <c r="M411" s="200">
        <v>0</v>
      </c>
      <c r="N411" s="200">
        <v>0</v>
      </c>
      <c r="O411" s="143">
        <v>0</v>
      </c>
      <c r="P411" s="143">
        <v>0</v>
      </c>
      <c r="Q411" s="174">
        <v>0</v>
      </c>
      <c r="R411" s="200">
        <v>525000</v>
      </c>
      <c r="S411" s="200">
        <v>415000</v>
      </c>
      <c r="T411" s="200">
        <v>435000</v>
      </c>
      <c r="U411" s="200">
        <v>460000</v>
      </c>
    </row>
    <row r="412" spans="2:21" ht="24" customHeight="1">
      <c r="B412" s="1" t="s">
        <v>1455</v>
      </c>
      <c r="C412" s="92"/>
      <c r="D412" s="92"/>
      <c r="E412" s="1" t="s">
        <v>241</v>
      </c>
      <c r="F412" s="92"/>
      <c r="G412" s="92"/>
      <c r="H412" s="92"/>
      <c r="I412" s="92"/>
      <c r="J412" s="92"/>
      <c r="K412" s="92"/>
      <c r="L412" s="92"/>
      <c r="M412" s="200">
        <v>0</v>
      </c>
      <c r="N412" s="200">
        <v>0</v>
      </c>
      <c r="O412" s="143">
        <v>0</v>
      </c>
      <c r="P412" s="143">
        <v>0</v>
      </c>
      <c r="Q412" s="200">
        <v>0</v>
      </c>
      <c r="R412" s="200">
        <v>267215</v>
      </c>
      <c r="S412" s="200">
        <v>376250</v>
      </c>
      <c r="T412" s="200">
        <v>355500</v>
      </c>
      <c r="U412" s="200">
        <v>333750</v>
      </c>
    </row>
    <row r="413" spans="2:21" ht="24" customHeight="1">
      <c r="B413" s="6" t="s">
        <v>1261</v>
      </c>
      <c r="C413" s="92"/>
      <c r="D413" s="92"/>
      <c r="E413" s="1"/>
      <c r="F413" s="92"/>
      <c r="G413" s="92"/>
      <c r="H413" s="92"/>
      <c r="I413" s="92"/>
      <c r="J413" s="92"/>
      <c r="K413" s="92"/>
      <c r="L413" s="92"/>
      <c r="M413" s="200"/>
      <c r="N413" s="200"/>
      <c r="O413" s="143"/>
      <c r="P413" s="143"/>
      <c r="Q413" s="174"/>
      <c r="R413" s="174"/>
      <c r="S413" s="174"/>
      <c r="T413" s="174"/>
      <c r="U413" s="174"/>
    </row>
    <row r="414" spans="2:21" ht="24" customHeight="1">
      <c r="B414" s="1" t="s">
        <v>864</v>
      </c>
      <c r="C414" s="92"/>
      <c r="D414" s="92"/>
      <c r="E414" s="1" t="s">
        <v>761</v>
      </c>
      <c r="F414" s="92"/>
      <c r="G414" s="92"/>
      <c r="H414" s="92"/>
      <c r="I414" s="92"/>
      <c r="J414" s="92"/>
      <c r="K414" s="92"/>
      <c r="L414" s="92"/>
      <c r="M414" s="200">
        <v>210000</v>
      </c>
      <c r="N414" s="200">
        <v>210000</v>
      </c>
      <c r="O414" s="143">
        <v>220000</v>
      </c>
      <c r="P414" s="143">
        <v>220000</v>
      </c>
      <c r="Q414" s="174">
        <v>225000</v>
      </c>
      <c r="R414" s="174">
        <v>230000</v>
      </c>
      <c r="S414" s="174">
        <v>245000</v>
      </c>
      <c r="T414" s="174">
        <v>250000</v>
      </c>
      <c r="U414" s="174">
        <v>265000</v>
      </c>
    </row>
    <row r="415" spans="2:21" ht="24" customHeight="1">
      <c r="B415" s="1" t="s">
        <v>865</v>
      </c>
      <c r="C415" s="92"/>
      <c r="D415" s="92"/>
      <c r="E415" s="1" t="s">
        <v>241</v>
      </c>
      <c r="F415" s="92"/>
      <c r="G415" s="92"/>
      <c r="H415" s="92"/>
      <c r="I415" s="92"/>
      <c r="J415" s="92"/>
      <c r="K415" s="92"/>
      <c r="L415" s="92"/>
      <c r="M415" s="222">
        <v>109338</v>
      </c>
      <c r="N415" s="222">
        <v>103038</v>
      </c>
      <c r="O415" s="146">
        <v>96738</v>
      </c>
      <c r="P415" s="146">
        <v>96738</v>
      </c>
      <c r="Q415" s="187">
        <v>90138</v>
      </c>
      <c r="R415" s="187">
        <v>83388</v>
      </c>
      <c r="S415" s="187">
        <v>76200</v>
      </c>
      <c r="T415" s="187">
        <v>66400</v>
      </c>
      <c r="U415" s="187">
        <v>56400</v>
      </c>
    </row>
    <row r="416" spans="2:21" ht="24" customHeight="1">
      <c r="B416" s="498" t="s">
        <v>718</v>
      </c>
      <c r="C416" s="498"/>
      <c r="D416" s="498"/>
      <c r="E416" s="498"/>
      <c r="F416" s="498"/>
      <c r="G416" s="498"/>
      <c r="H416" s="498"/>
      <c r="I416" s="498"/>
      <c r="J416" s="498"/>
      <c r="K416" s="498"/>
      <c r="L416" s="498"/>
      <c r="M416" s="282">
        <f t="shared" ref="M416:U416" si="42">SUM(M372:M415)</f>
        <v>2604901</v>
      </c>
      <c r="N416" s="333">
        <f t="shared" si="42"/>
        <v>2244546</v>
      </c>
      <c r="O416" s="279">
        <f t="shared" si="42"/>
        <v>7584413</v>
      </c>
      <c r="P416" s="279">
        <f t="shared" si="42"/>
        <v>6434621</v>
      </c>
      <c r="Q416" s="282">
        <f t="shared" si="42"/>
        <v>10936303</v>
      </c>
      <c r="R416" s="282">
        <f t="shared" si="42"/>
        <v>7242253</v>
      </c>
      <c r="S416" s="282">
        <f t="shared" si="42"/>
        <v>5232552</v>
      </c>
      <c r="T416" s="282">
        <f t="shared" si="42"/>
        <v>3648733</v>
      </c>
      <c r="U416" s="282">
        <f t="shared" si="42"/>
        <v>2213228</v>
      </c>
    </row>
    <row r="417" spans="1:21" ht="15" customHeight="1">
      <c r="B417" s="122"/>
      <c r="C417" s="379"/>
      <c r="D417" s="379"/>
      <c r="E417" s="379"/>
      <c r="F417" s="379"/>
      <c r="G417" s="379"/>
      <c r="H417" s="379"/>
      <c r="I417" s="379"/>
      <c r="J417" s="379"/>
      <c r="K417" s="379"/>
      <c r="L417" s="379"/>
      <c r="M417" s="380"/>
      <c r="N417" s="380"/>
      <c r="O417" s="436" t="str">
        <f>IF(P416&gt;O416,"Over Budget","Under Budget")</f>
        <v>Under Budget</v>
      </c>
      <c r="P417" s="437">
        <f>P416-O416</f>
        <v>-1149792</v>
      </c>
      <c r="Q417" s="380"/>
      <c r="R417" s="380"/>
      <c r="S417" s="380"/>
      <c r="T417" s="380"/>
      <c r="U417" s="380"/>
    </row>
    <row r="418" spans="1:21" ht="6.95" customHeight="1">
      <c r="B418" s="1"/>
      <c r="C418" s="92"/>
      <c r="D418" s="92"/>
      <c r="E418" s="1"/>
      <c r="F418" s="92"/>
      <c r="G418" s="92"/>
      <c r="H418" s="92"/>
      <c r="I418" s="92"/>
      <c r="J418" s="92"/>
      <c r="K418" s="92"/>
      <c r="L418" s="92"/>
      <c r="M418" s="200"/>
      <c r="N418" s="200"/>
      <c r="O418" s="143"/>
      <c r="P418" s="143"/>
      <c r="Q418" s="174"/>
      <c r="R418" s="174"/>
      <c r="S418" s="174"/>
      <c r="T418" s="174"/>
      <c r="U418" s="174"/>
    </row>
    <row r="419" spans="1:21" ht="24" customHeight="1">
      <c r="B419" s="92" t="s">
        <v>926</v>
      </c>
      <c r="C419" s="256"/>
      <c r="D419" s="256"/>
      <c r="E419" s="1" t="s">
        <v>189</v>
      </c>
      <c r="F419" s="256"/>
      <c r="G419" s="256"/>
      <c r="H419" s="256"/>
      <c r="I419" s="256"/>
      <c r="J419" s="256"/>
      <c r="K419" s="256"/>
      <c r="L419" s="92"/>
      <c r="M419" s="307">
        <v>104209</v>
      </c>
      <c r="N419" s="307">
        <v>104627</v>
      </c>
      <c r="O419" s="318">
        <v>104034</v>
      </c>
      <c r="P419" s="318">
        <v>104034</v>
      </c>
      <c r="Q419" s="374">
        <v>55366</v>
      </c>
      <c r="R419" s="339">
        <v>54738</v>
      </c>
      <c r="S419" s="339">
        <v>54948</v>
      </c>
      <c r="T419" s="339">
        <v>55087</v>
      </c>
      <c r="U419" s="339">
        <v>55157</v>
      </c>
    </row>
    <row r="420" spans="1:21" ht="24" customHeight="1">
      <c r="B420" s="498" t="s">
        <v>572</v>
      </c>
      <c r="C420" s="498"/>
      <c r="D420" s="498"/>
      <c r="E420" s="498"/>
      <c r="F420" s="498"/>
      <c r="G420" s="498"/>
      <c r="H420" s="498"/>
      <c r="I420" s="498"/>
      <c r="J420" s="498"/>
      <c r="K420" s="498"/>
      <c r="L420" s="498"/>
      <c r="M420" s="282">
        <f t="shared" ref="M420:U420" si="43">SUM(M419:M419)</f>
        <v>104209</v>
      </c>
      <c r="N420" s="282">
        <f t="shared" si="43"/>
        <v>104627</v>
      </c>
      <c r="O420" s="279">
        <f t="shared" si="43"/>
        <v>104034</v>
      </c>
      <c r="P420" s="279">
        <f t="shared" si="43"/>
        <v>104034</v>
      </c>
      <c r="Q420" s="282">
        <f t="shared" si="43"/>
        <v>55366</v>
      </c>
      <c r="R420" s="282">
        <f t="shared" si="43"/>
        <v>54738</v>
      </c>
      <c r="S420" s="282">
        <f t="shared" si="43"/>
        <v>54948</v>
      </c>
      <c r="T420" s="282">
        <f t="shared" si="43"/>
        <v>55087</v>
      </c>
      <c r="U420" s="282">
        <f t="shared" si="43"/>
        <v>55157</v>
      </c>
    </row>
    <row r="421" spans="1:21" ht="15" customHeight="1">
      <c r="B421" s="122"/>
      <c r="C421" s="379"/>
      <c r="D421" s="379"/>
      <c r="E421" s="379"/>
      <c r="F421" s="379"/>
      <c r="G421" s="379"/>
      <c r="H421" s="379"/>
      <c r="I421" s="379"/>
      <c r="J421" s="379"/>
      <c r="K421" s="379"/>
      <c r="L421" s="379"/>
      <c r="M421" s="380"/>
      <c r="N421" s="380"/>
      <c r="O421" s="436" t="str">
        <f>IF(P420&gt;O420,"Over Budget","Under Budget")</f>
        <v>Under Budget</v>
      </c>
      <c r="P421" s="437">
        <f>P420-O420</f>
        <v>0</v>
      </c>
      <c r="Q421" s="380"/>
      <c r="R421" s="380"/>
      <c r="S421" s="380"/>
      <c r="T421" s="380"/>
      <c r="U421" s="380"/>
    </row>
    <row r="422" spans="1:21" ht="15" customHeight="1">
      <c r="B422" s="92"/>
      <c r="C422" s="256"/>
      <c r="D422" s="256"/>
      <c r="E422" s="1"/>
      <c r="F422" s="256"/>
      <c r="G422" s="256"/>
      <c r="H422" s="256"/>
      <c r="I422" s="256"/>
      <c r="J422" s="256"/>
      <c r="K422" s="256"/>
      <c r="L422" s="92"/>
      <c r="M422" s="222"/>
      <c r="N422" s="222"/>
      <c r="O422" s="146"/>
      <c r="P422" s="146"/>
      <c r="Q422" s="187"/>
      <c r="R422" s="187"/>
      <c r="S422" s="187"/>
      <c r="T422" s="187"/>
      <c r="U422" s="187"/>
    </row>
    <row r="423" spans="1:21" s="88" customFormat="1" ht="24" customHeight="1">
      <c r="A423" s="382"/>
      <c r="B423" s="506" t="s">
        <v>1098</v>
      </c>
      <c r="C423" s="506"/>
      <c r="D423" s="506"/>
      <c r="E423" s="506"/>
      <c r="F423" s="506"/>
      <c r="G423" s="506"/>
      <c r="H423" s="506"/>
      <c r="I423" s="506"/>
      <c r="J423" s="506"/>
      <c r="K423" s="506"/>
      <c r="L423" s="506"/>
      <c r="M423" s="340">
        <f t="shared" ref="M423:U423" si="44">M416+M420</f>
        <v>2709110</v>
      </c>
      <c r="N423" s="452">
        <f t="shared" si="44"/>
        <v>2349173</v>
      </c>
      <c r="O423" s="459">
        <f t="shared" si="44"/>
        <v>7688447</v>
      </c>
      <c r="P423" s="459">
        <f t="shared" si="44"/>
        <v>6538655</v>
      </c>
      <c r="Q423" s="340">
        <f t="shared" si="44"/>
        <v>10991669</v>
      </c>
      <c r="R423" s="340">
        <f t="shared" si="44"/>
        <v>7296991</v>
      </c>
      <c r="S423" s="340">
        <f t="shared" si="44"/>
        <v>5287500</v>
      </c>
      <c r="T423" s="340">
        <f t="shared" si="44"/>
        <v>3703820</v>
      </c>
      <c r="U423" s="340">
        <f t="shared" si="44"/>
        <v>2268385</v>
      </c>
    </row>
    <row r="424" spans="1:21" s="88" customFormat="1" ht="15" customHeight="1">
      <c r="A424" s="382"/>
      <c r="B424" s="122"/>
      <c r="C424" s="379"/>
      <c r="D424" s="379"/>
      <c r="E424" s="379"/>
      <c r="F424" s="379"/>
      <c r="G424" s="379"/>
      <c r="H424" s="379"/>
      <c r="I424" s="379"/>
      <c r="J424" s="379"/>
      <c r="K424" s="379"/>
      <c r="L424" s="379"/>
      <c r="M424" s="380"/>
      <c r="N424" s="380"/>
      <c r="O424" s="436" t="str">
        <f>IF(P423&gt;O423,"Over Budget","Under Budget")</f>
        <v>Under Budget</v>
      </c>
      <c r="P424" s="437">
        <f>P423-O423</f>
        <v>-1149792</v>
      </c>
      <c r="Q424" s="380"/>
      <c r="R424" s="380"/>
      <c r="S424" s="380"/>
      <c r="T424" s="380"/>
      <c r="U424" s="380"/>
    </row>
    <row r="425" spans="1:21" s="88" customFormat="1" ht="15" customHeight="1">
      <c r="A425" s="382"/>
      <c r="B425" s="134"/>
      <c r="C425" s="134"/>
      <c r="D425" s="134"/>
      <c r="E425" s="134"/>
      <c r="F425" s="134"/>
      <c r="G425" s="134"/>
      <c r="H425" s="134"/>
      <c r="I425" s="134"/>
      <c r="J425" s="134"/>
      <c r="K425" s="134"/>
      <c r="L425" s="134"/>
      <c r="M425" s="281"/>
      <c r="N425" s="281"/>
      <c r="O425" s="281"/>
      <c r="P425" s="281"/>
      <c r="Q425" s="281"/>
      <c r="R425" s="281"/>
      <c r="S425" s="281"/>
      <c r="T425" s="281"/>
      <c r="U425" s="281"/>
    </row>
    <row r="426" spans="1:21" s="88" customFormat="1" ht="24" customHeight="1">
      <c r="A426" s="382"/>
      <c r="B426" s="525" t="s">
        <v>1073</v>
      </c>
      <c r="C426" s="525"/>
      <c r="D426" s="525"/>
      <c r="E426" s="525"/>
      <c r="F426" s="525"/>
      <c r="G426" s="525"/>
      <c r="H426" s="525"/>
      <c r="I426" s="525"/>
      <c r="J426" s="525"/>
      <c r="K426" s="525"/>
      <c r="L426" s="525"/>
      <c r="M426" s="281">
        <f t="shared" ref="M426:U426" si="45">M416</f>
        <v>2604901</v>
      </c>
      <c r="N426" s="281">
        <f t="shared" si="45"/>
        <v>2244546</v>
      </c>
      <c r="O426" s="281">
        <f t="shared" si="45"/>
        <v>7584413</v>
      </c>
      <c r="P426" s="281">
        <f t="shared" si="45"/>
        <v>6434621</v>
      </c>
      <c r="Q426" s="281">
        <f t="shared" si="45"/>
        <v>10936303</v>
      </c>
      <c r="R426" s="281">
        <f t="shared" si="45"/>
        <v>7242253</v>
      </c>
      <c r="S426" s="281">
        <f t="shared" si="45"/>
        <v>5232552</v>
      </c>
      <c r="T426" s="281">
        <f t="shared" si="45"/>
        <v>3648733</v>
      </c>
      <c r="U426" s="281">
        <f t="shared" si="45"/>
        <v>2213228</v>
      </c>
    </row>
    <row r="427" spans="1:21" s="88" customFormat="1" ht="15" customHeight="1">
      <c r="A427" s="382"/>
      <c r="B427" s="122"/>
      <c r="C427" s="379"/>
      <c r="D427" s="379"/>
      <c r="E427" s="379"/>
      <c r="F427" s="379"/>
      <c r="G427" s="379"/>
      <c r="H427" s="379"/>
      <c r="I427" s="379"/>
      <c r="J427" s="379"/>
      <c r="K427" s="379"/>
      <c r="L427" s="379"/>
      <c r="M427" s="380"/>
      <c r="N427" s="380"/>
      <c r="O427" s="436" t="str">
        <f>IF(P426&gt;O426,"Over Budget","Under Budget")</f>
        <v>Under Budget</v>
      </c>
      <c r="P427" s="437">
        <f>P426-O426</f>
        <v>-1149792</v>
      </c>
      <c r="Q427" s="380"/>
      <c r="R427" s="380"/>
      <c r="S427" s="380"/>
      <c r="T427" s="380"/>
      <c r="U427" s="380"/>
    </row>
    <row r="428" spans="1:21" s="88" customFormat="1" ht="15" customHeight="1">
      <c r="A428" s="382"/>
      <c r="B428" s="134"/>
      <c r="C428" s="134"/>
      <c r="D428" s="134"/>
      <c r="E428" s="134"/>
      <c r="F428" s="134"/>
      <c r="G428" s="134"/>
      <c r="H428" s="134"/>
      <c r="I428" s="134"/>
      <c r="J428" s="134"/>
      <c r="K428" s="134"/>
      <c r="L428" s="134"/>
      <c r="M428" s="300"/>
      <c r="N428" s="300"/>
      <c r="O428" s="300"/>
      <c r="P428" s="300"/>
      <c r="Q428" s="300"/>
      <c r="R428" s="300"/>
      <c r="S428" s="300"/>
      <c r="T428" s="300"/>
      <c r="U428" s="300"/>
    </row>
    <row r="429" spans="1:21" s="88" customFormat="1" ht="24" customHeight="1">
      <c r="A429" s="382"/>
      <c r="B429" s="134"/>
      <c r="C429" s="520" t="s">
        <v>800</v>
      </c>
      <c r="D429" s="520"/>
      <c r="E429" s="520"/>
      <c r="F429" s="520"/>
      <c r="G429" s="520"/>
      <c r="H429" s="520"/>
      <c r="I429" s="520"/>
      <c r="J429" s="520"/>
      <c r="K429" s="520"/>
      <c r="L429" s="520"/>
      <c r="M429" s="300">
        <f t="shared" ref="M429:U429" si="46">M366</f>
        <v>2902227</v>
      </c>
      <c r="N429" s="300">
        <f t="shared" si="46"/>
        <v>1843512</v>
      </c>
      <c r="O429" s="300">
        <f t="shared" si="46"/>
        <v>449642</v>
      </c>
      <c r="P429" s="300">
        <f t="shared" si="46"/>
        <v>1555416</v>
      </c>
      <c r="Q429" s="300">
        <f t="shared" si="46"/>
        <v>2437018</v>
      </c>
      <c r="R429" s="300">
        <f t="shared" si="46"/>
        <v>9574698</v>
      </c>
      <c r="S429" s="300">
        <f t="shared" si="46"/>
        <v>486036</v>
      </c>
      <c r="T429" s="300">
        <f t="shared" si="46"/>
        <v>1265617</v>
      </c>
      <c r="U429" s="300">
        <f t="shared" si="46"/>
        <v>1115949</v>
      </c>
    </row>
    <row r="430" spans="1:21" s="88" customFormat="1" ht="24" customHeight="1">
      <c r="A430" s="382"/>
      <c r="B430" s="342"/>
      <c r="C430" s="499" t="s">
        <v>1060</v>
      </c>
      <c r="D430" s="499"/>
      <c r="E430" s="499"/>
      <c r="F430" s="499"/>
      <c r="G430" s="499"/>
      <c r="H430" s="499"/>
      <c r="I430" s="499"/>
      <c r="J430" s="499"/>
      <c r="K430" s="499"/>
      <c r="L430" s="499"/>
      <c r="M430" s="341">
        <f t="shared" ref="M430:U430" si="47">-M420</f>
        <v>-104209</v>
      </c>
      <c r="N430" s="341">
        <f t="shared" si="47"/>
        <v>-104627</v>
      </c>
      <c r="O430" s="341">
        <f t="shared" si="47"/>
        <v>-104034</v>
      </c>
      <c r="P430" s="341">
        <f t="shared" si="47"/>
        <v>-104034</v>
      </c>
      <c r="Q430" s="341">
        <f t="shared" si="47"/>
        <v>-55366</v>
      </c>
      <c r="R430" s="341">
        <f t="shared" si="47"/>
        <v>-54738</v>
      </c>
      <c r="S430" s="341">
        <f t="shared" si="47"/>
        <v>-54948</v>
      </c>
      <c r="T430" s="341">
        <f t="shared" si="47"/>
        <v>-55087</v>
      </c>
      <c r="U430" s="341">
        <f t="shared" si="47"/>
        <v>-55157</v>
      </c>
    </row>
    <row r="431" spans="1:21" s="88" customFormat="1" ht="24" customHeight="1">
      <c r="A431" s="382"/>
      <c r="B431" s="134"/>
      <c r="C431" s="507" t="s">
        <v>1074</v>
      </c>
      <c r="D431" s="507"/>
      <c r="E431" s="507"/>
      <c r="F431" s="507"/>
      <c r="G431" s="507"/>
      <c r="H431" s="507"/>
      <c r="I431" s="507"/>
      <c r="J431" s="507"/>
      <c r="K431" s="507"/>
      <c r="L431" s="507"/>
      <c r="M431" s="281">
        <f t="shared" ref="M431:U431" si="48">SUM(M429:M430)</f>
        <v>2798018</v>
      </c>
      <c r="N431" s="281">
        <f t="shared" si="48"/>
        <v>1738885</v>
      </c>
      <c r="O431" s="281">
        <f t="shared" si="48"/>
        <v>345608</v>
      </c>
      <c r="P431" s="281">
        <f t="shared" si="48"/>
        <v>1451382</v>
      </c>
      <c r="Q431" s="281">
        <f t="shared" si="48"/>
        <v>2381652</v>
      </c>
      <c r="R431" s="281">
        <f t="shared" si="48"/>
        <v>9519960</v>
      </c>
      <c r="S431" s="281">
        <f t="shared" si="48"/>
        <v>431088</v>
      </c>
      <c r="T431" s="281">
        <f t="shared" si="48"/>
        <v>1210530</v>
      </c>
      <c r="U431" s="281">
        <f t="shared" si="48"/>
        <v>1060792</v>
      </c>
    </row>
    <row r="432" spans="1:21" s="88" customFormat="1" ht="15" customHeight="1">
      <c r="A432" s="382"/>
      <c r="B432" s="134"/>
      <c r="C432" s="134"/>
      <c r="D432" s="134"/>
      <c r="E432" s="134"/>
      <c r="F432" s="134"/>
      <c r="G432" s="134"/>
      <c r="H432" s="134"/>
      <c r="I432" s="134"/>
      <c r="J432" s="134"/>
      <c r="K432" s="134"/>
      <c r="L432" s="134"/>
      <c r="M432" s="300"/>
      <c r="N432" s="300"/>
      <c r="O432" s="300"/>
      <c r="P432" s="300"/>
      <c r="Q432" s="300"/>
      <c r="R432" s="300"/>
      <c r="S432" s="300"/>
      <c r="T432" s="300"/>
      <c r="U432" s="300"/>
    </row>
    <row r="433" spans="1:21" s="88" customFormat="1" ht="24" customHeight="1">
      <c r="A433" s="382"/>
      <c r="B433" s="134"/>
      <c r="C433" s="134"/>
      <c r="D433" s="134"/>
      <c r="E433" s="134"/>
      <c r="F433" s="134"/>
      <c r="G433" s="134"/>
      <c r="H433" s="134"/>
      <c r="I433" s="134"/>
      <c r="J433" s="134"/>
      <c r="K433" s="134"/>
      <c r="L433" s="267" t="s">
        <v>402</v>
      </c>
      <c r="M433" s="239">
        <f t="shared" ref="M433:U433" si="49">M360-M426+M431</f>
        <v>2619452</v>
      </c>
      <c r="N433" s="239">
        <f t="shared" si="49"/>
        <v>1003401</v>
      </c>
      <c r="O433" s="239">
        <f t="shared" si="49"/>
        <v>-4614462</v>
      </c>
      <c r="P433" s="239">
        <f t="shared" si="49"/>
        <v>-2334776</v>
      </c>
      <c r="Q433" s="239">
        <f t="shared" si="49"/>
        <v>-3330991</v>
      </c>
      <c r="R433" s="239">
        <f t="shared" si="49"/>
        <v>3811618</v>
      </c>
      <c r="S433" s="239">
        <f t="shared" si="49"/>
        <v>-3408748</v>
      </c>
      <c r="T433" s="239">
        <f t="shared" si="49"/>
        <v>-525557</v>
      </c>
      <c r="U433" s="239">
        <f t="shared" si="49"/>
        <v>0</v>
      </c>
    </row>
    <row r="434" spans="1:21" s="88" customFormat="1" ht="15" customHeight="1">
      <c r="A434" s="382"/>
      <c r="B434" s="134"/>
      <c r="C434" s="134"/>
      <c r="D434" s="134"/>
      <c r="E434" s="134"/>
      <c r="F434" s="134"/>
      <c r="G434" s="134"/>
      <c r="H434" s="134"/>
      <c r="I434" s="134"/>
      <c r="J434" s="134"/>
      <c r="K434" s="134"/>
      <c r="L434" s="267"/>
      <c r="M434" s="281"/>
      <c r="N434" s="281"/>
      <c r="O434" s="281"/>
      <c r="P434" s="281"/>
      <c r="Q434" s="281"/>
      <c r="R434" s="281"/>
      <c r="S434" s="281"/>
      <c r="T434" s="281"/>
      <c r="U434" s="281"/>
    </row>
    <row r="435" spans="1:21" s="88" customFormat="1" ht="24" customHeight="1">
      <c r="A435" s="382"/>
      <c r="B435" s="134"/>
      <c r="C435" s="134"/>
      <c r="D435" s="134"/>
      <c r="E435" s="134"/>
      <c r="F435" s="134"/>
      <c r="G435" s="134"/>
      <c r="H435" s="134"/>
      <c r="I435" s="134"/>
      <c r="J435" s="134"/>
      <c r="K435" s="134"/>
      <c r="L435" s="295" t="s">
        <v>404</v>
      </c>
      <c r="M435" s="281">
        <v>4785053</v>
      </c>
      <c r="N435" s="281">
        <v>5788454</v>
      </c>
      <c r="O435" s="281">
        <v>1164373</v>
      </c>
      <c r="P435" s="281">
        <f>N435+P433</f>
        <v>3453678</v>
      </c>
      <c r="Q435" s="281">
        <f>P435+Q433</f>
        <v>122687</v>
      </c>
      <c r="R435" s="281">
        <f>R433+Q435</f>
        <v>3934305</v>
      </c>
      <c r="S435" s="281">
        <f>S433+R435</f>
        <v>525557</v>
      </c>
      <c r="T435" s="281">
        <f>T433+S435</f>
        <v>0</v>
      </c>
      <c r="U435" s="281">
        <f>U433+T435</f>
        <v>0</v>
      </c>
    </row>
    <row r="436" spans="1:21" ht="15" customHeight="1">
      <c r="B436" s="88"/>
      <c r="C436" s="88"/>
      <c r="D436" s="88"/>
      <c r="E436" s="88"/>
      <c r="F436" s="88"/>
      <c r="G436" s="88"/>
      <c r="H436" s="88"/>
      <c r="I436" s="88"/>
      <c r="J436" s="88"/>
      <c r="K436" s="88"/>
      <c r="L436" s="95"/>
      <c r="M436" s="205"/>
      <c r="N436" s="413"/>
      <c r="O436" s="158"/>
      <c r="P436" s="158"/>
      <c r="Q436" s="413"/>
      <c r="R436" s="206"/>
      <c r="S436" s="206"/>
      <c r="T436" s="206"/>
      <c r="U436" s="206"/>
    </row>
    <row r="437" spans="1:21" ht="24" customHeight="1">
      <c r="B437" s="97" t="s">
        <v>1160</v>
      </c>
      <c r="C437" s="88"/>
      <c r="D437" s="88"/>
      <c r="E437" s="88"/>
      <c r="F437" s="88"/>
      <c r="G437" s="88"/>
      <c r="H437" s="88"/>
      <c r="I437" s="88"/>
      <c r="J437" s="88"/>
      <c r="K437" s="88"/>
      <c r="L437" s="88"/>
      <c r="M437" s="215"/>
      <c r="N437" s="216"/>
      <c r="O437" s="160"/>
      <c r="P437" s="160"/>
      <c r="Q437" s="216"/>
      <c r="R437" s="216"/>
      <c r="S437" s="216"/>
      <c r="T437" s="216"/>
      <c r="U437" s="216"/>
    </row>
    <row r="438" spans="1:21" ht="15" customHeight="1">
      <c r="B438" s="88"/>
      <c r="C438" s="88"/>
      <c r="D438" s="88"/>
      <c r="E438" s="88"/>
      <c r="F438" s="88"/>
      <c r="G438" s="88"/>
      <c r="H438" s="88"/>
      <c r="I438" s="88"/>
      <c r="J438" s="88"/>
      <c r="K438" s="88"/>
      <c r="L438" s="88"/>
      <c r="M438" s="215"/>
      <c r="N438" s="216"/>
      <c r="O438" s="160"/>
      <c r="P438" s="160"/>
      <c r="Q438" s="216"/>
      <c r="R438" s="216"/>
      <c r="S438" s="216"/>
      <c r="T438" s="216"/>
      <c r="U438" s="216"/>
    </row>
    <row r="439" spans="1:21" ht="24" customHeight="1">
      <c r="B439" s="1" t="s">
        <v>1148</v>
      </c>
      <c r="C439" s="92"/>
      <c r="D439" s="92"/>
      <c r="E439" s="1" t="s">
        <v>697</v>
      </c>
      <c r="F439" s="92"/>
      <c r="G439" s="88"/>
      <c r="H439" s="88"/>
      <c r="I439" s="88"/>
      <c r="J439" s="88"/>
      <c r="K439" s="88"/>
      <c r="L439" s="88"/>
      <c r="M439" s="311">
        <v>168005</v>
      </c>
      <c r="N439" s="311">
        <v>292366</v>
      </c>
      <c r="O439" s="321">
        <v>30000</v>
      </c>
      <c r="P439" s="321">
        <v>170000</v>
      </c>
      <c r="Q439" s="311">
        <v>30000</v>
      </c>
      <c r="R439" s="311">
        <v>30000</v>
      </c>
      <c r="S439" s="311">
        <v>30000</v>
      </c>
      <c r="T439" s="311">
        <v>30000</v>
      </c>
      <c r="U439" s="311">
        <v>30000</v>
      </c>
    </row>
    <row r="440" spans="1:21" ht="24" customHeight="1">
      <c r="B440" s="1" t="s">
        <v>1174</v>
      </c>
      <c r="C440" s="92"/>
      <c r="D440" s="92"/>
      <c r="E440" s="1" t="s">
        <v>1173</v>
      </c>
      <c r="F440" s="92"/>
      <c r="G440" s="92"/>
      <c r="H440" s="92"/>
      <c r="I440" s="92"/>
      <c r="J440" s="92"/>
      <c r="K440" s="88"/>
      <c r="L440" s="88"/>
      <c r="M440" s="255">
        <v>199586</v>
      </c>
      <c r="N440" s="255">
        <v>280386</v>
      </c>
      <c r="O440" s="151">
        <v>320039</v>
      </c>
      <c r="P440" s="151">
        <v>378697</v>
      </c>
      <c r="Q440" s="255">
        <v>341181</v>
      </c>
      <c r="R440" s="255">
        <v>352088</v>
      </c>
      <c r="S440" s="255">
        <v>459588</v>
      </c>
      <c r="T440" s="255">
        <v>325399</v>
      </c>
      <c r="U440" s="255">
        <v>308405</v>
      </c>
    </row>
    <row r="441" spans="1:21" ht="24" customHeight="1">
      <c r="B441" s="1" t="s">
        <v>1149</v>
      </c>
      <c r="C441" s="92"/>
      <c r="D441" s="92"/>
      <c r="E441" s="500" t="s">
        <v>6</v>
      </c>
      <c r="F441" s="500"/>
      <c r="G441" s="500"/>
      <c r="H441" s="500"/>
      <c r="I441" s="500"/>
      <c r="J441" s="500"/>
      <c r="K441" s="500"/>
      <c r="L441" s="500"/>
      <c r="M441" s="200">
        <v>47981</v>
      </c>
      <c r="N441" s="200">
        <v>39191</v>
      </c>
      <c r="O441" s="143">
        <v>600000</v>
      </c>
      <c r="P441" s="143">
        <v>175000</v>
      </c>
      <c r="Q441" s="200">
        <v>650000</v>
      </c>
      <c r="R441" s="200">
        <v>200000</v>
      </c>
      <c r="S441" s="200">
        <v>10000</v>
      </c>
      <c r="T441" s="200">
        <v>15000</v>
      </c>
      <c r="U441" s="200">
        <v>15000</v>
      </c>
    </row>
    <row r="442" spans="1:21" ht="24" customHeight="1">
      <c r="B442" s="1" t="s">
        <v>1258</v>
      </c>
      <c r="C442" s="92"/>
      <c r="D442" s="92"/>
      <c r="E442" s="92" t="s">
        <v>7</v>
      </c>
      <c r="F442" s="92"/>
      <c r="G442" s="92"/>
      <c r="H442" s="92"/>
      <c r="I442" s="92"/>
      <c r="J442" s="92"/>
      <c r="K442" s="92"/>
      <c r="L442" s="92"/>
      <c r="M442" s="222">
        <v>55863</v>
      </c>
      <c r="N442" s="222">
        <v>3146</v>
      </c>
      <c r="O442" s="146">
        <v>514408</v>
      </c>
      <c r="P442" s="146">
        <v>0</v>
      </c>
      <c r="Q442" s="222">
        <v>514408</v>
      </c>
      <c r="R442" s="222">
        <v>0</v>
      </c>
      <c r="S442" s="222">
        <v>0</v>
      </c>
      <c r="T442" s="222">
        <v>0</v>
      </c>
      <c r="U442" s="222">
        <v>0</v>
      </c>
    </row>
    <row r="443" spans="1:21" ht="24" customHeight="1">
      <c r="B443" s="498" t="s">
        <v>1161</v>
      </c>
      <c r="C443" s="498"/>
      <c r="D443" s="498"/>
      <c r="E443" s="498"/>
      <c r="F443" s="498"/>
      <c r="G443" s="498"/>
      <c r="H443" s="498"/>
      <c r="I443" s="498"/>
      <c r="J443" s="498"/>
      <c r="K443" s="498"/>
      <c r="L443" s="498"/>
      <c r="M443" s="282">
        <f>SUM(M439:M442)</f>
        <v>471435</v>
      </c>
      <c r="N443" s="333">
        <f t="shared" ref="N443" si="50">SUM(N439:N442)</f>
        <v>615089</v>
      </c>
      <c r="O443" s="334">
        <f>SUM(O439:O442)</f>
        <v>1464447</v>
      </c>
      <c r="P443" s="334">
        <f>SUM(P439:P442)</f>
        <v>723697</v>
      </c>
      <c r="Q443" s="333">
        <f>SUM(Q439:Q442)</f>
        <v>1535589</v>
      </c>
      <c r="R443" s="333">
        <f t="shared" ref="R443:U443" si="51">SUM(R439:R442)</f>
        <v>582088</v>
      </c>
      <c r="S443" s="333">
        <f t="shared" si="51"/>
        <v>499588</v>
      </c>
      <c r="T443" s="333">
        <f t="shared" si="51"/>
        <v>370399</v>
      </c>
      <c r="U443" s="333">
        <f t="shared" si="51"/>
        <v>353405</v>
      </c>
    </row>
    <row r="444" spans="1:21" ht="15" customHeight="1">
      <c r="B444" s="122"/>
      <c r="C444" s="379"/>
      <c r="D444" s="379"/>
      <c r="E444" s="379"/>
      <c r="F444" s="379"/>
      <c r="G444" s="379"/>
      <c r="H444" s="379"/>
      <c r="I444" s="379"/>
      <c r="J444" s="379"/>
      <c r="K444" s="379"/>
      <c r="L444" s="379"/>
      <c r="M444" s="380"/>
      <c r="N444" s="380"/>
      <c r="O444" s="436" t="str">
        <f>IF(P443&gt;O443,"Over Budget","Under Budget")</f>
        <v>Under Budget</v>
      </c>
      <c r="P444" s="437">
        <f>P443-O443</f>
        <v>-740750</v>
      </c>
      <c r="Q444" s="380"/>
      <c r="R444" s="380"/>
      <c r="S444" s="380"/>
      <c r="T444" s="380"/>
      <c r="U444" s="380"/>
    </row>
    <row r="445" spans="1:21" ht="6.95" customHeight="1">
      <c r="B445" s="1"/>
      <c r="C445" s="88"/>
      <c r="D445" s="88"/>
      <c r="E445" s="1"/>
      <c r="F445" s="88"/>
      <c r="G445" s="88"/>
      <c r="H445" s="92"/>
      <c r="I445" s="92"/>
      <c r="J445" s="92"/>
      <c r="K445" s="92"/>
      <c r="L445" s="92"/>
      <c r="M445" s="200"/>
      <c r="N445" s="200"/>
      <c r="O445" s="143"/>
      <c r="P445" s="143"/>
      <c r="Q445" s="200"/>
      <c r="R445" s="200"/>
      <c r="S445" s="200"/>
      <c r="T445" s="200"/>
      <c r="U445" s="200"/>
    </row>
    <row r="446" spans="1:21" ht="24" customHeight="1">
      <c r="B446" s="1" t="s">
        <v>1150</v>
      </c>
      <c r="C446" s="88"/>
      <c r="D446" s="88"/>
      <c r="E446" s="1" t="s">
        <v>1053</v>
      </c>
      <c r="F446" s="88"/>
      <c r="G446" s="88"/>
      <c r="H446" s="92"/>
      <c r="I446" s="92"/>
      <c r="J446" s="92"/>
      <c r="K446" s="92"/>
      <c r="L446" s="92"/>
      <c r="M446" s="200">
        <v>0</v>
      </c>
      <c r="N446" s="200">
        <v>0</v>
      </c>
      <c r="O446" s="143">
        <v>39210000</v>
      </c>
      <c r="P446" s="143">
        <v>38650000</v>
      </c>
      <c r="Q446" s="200">
        <v>0</v>
      </c>
      <c r="R446" s="200">
        <v>0</v>
      </c>
      <c r="S446" s="200">
        <v>0</v>
      </c>
      <c r="T446" s="200">
        <v>0</v>
      </c>
      <c r="U446" s="200">
        <v>0</v>
      </c>
    </row>
    <row r="447" spans="1:21" ht="24" customHeight="1">
      <c r="B447" s="1" t="s">
        <v>1151</v>
      </c>
      <c r="C447" s="88"/>
      <c r="D447" s="88"/>
      <c r="E447" s="1" t="s">
        <v>989</v>
      </c>
      <c r="F447" s="88"/>
      <c r="G447" s="88"/>
      <c r="H447" s="88"/>
      <c r="I447" s="88"/>
      <c r="J447" s="88"/>
      <c r="K447" s="88"/>
      <c r="L447" s="88"/>
      <c r="M447" s="200">
        <v>803877</v>
      </c>
      <c r="N447" s="200">
        <v>799779</v>
      </c>
      <c r="O447" s="143">
        <v>387344</v>
      </c>
      <c r="P447" s="143">
        <v>387344</v>
      </c>
      <c r="Q447" s="200">
        <v>0</v>
      </c>
      <c r="R447" s="200">
        <v>915593</v>
      </c>
      <c r="S447" s="200">
        <v>1051846</v>
      </c>
      <c r="T447" s="200">
        <v>1655357</v>
      </c>
      <c r="U447" s="200">
        <v>1598446</v>
      </c>
    </row>
    <row r="448" spans="1:21" ht="24" customHeight="1">
      <c r="B448" s="1" t="s">
        <v>1193</v>
      </c>
      <c r="C448" s="88"/>
      <c r="D448" s="88"/>
      <c r="E448" s="1" t="s">
        <v>1194</v>
      </c>
      <c r="F448" s="88"/>
      <c r="G448" s="88"/>
      <c r="H448" s="88"/>
      <c r="I448" s="88"/>
      <c r="J448" s="88"/>
      <c r="K448" s="88"/>
      <c r="L448" s="88"/>
      <c r="M448" s="200">
        <v>0</v>
      </c>
      <c r="N448" s="200">
        <v>0</v>
      </c>
      <c r="O448" s="143">
        <v>1184017</v>
      </c>
      <c r="P448" s="143">
        <v>1535015</v>
      </c>
      <c r="Q448" s="200" t="s">
        <v>539</v>
      </c>
      <c r="R448" s="200">
        <v>0</v>
      </c>
      <c r="S448" s="200">
        <v>0</v>
      </c>
      <c r="T448" s="200">
        <v>0</v>
      </c>
      <c r="U448" s="200">
        <v>0</v>
      </c>
    </row>
    <row r="449" spans="1:21" ht="24" customHeight="1">
      <c r="B449" s="1" t="s">
        <v>1343</v>
      </c>
      <c r="C449" s="88"/>
      <c r="D449" s="88"/>
      <c r="E449" s="1" t="s">
        <v>1270</v>
      </c>
      <c r="F449" s="88"/>
      <c r="G449" s="88"/>
      <c r="H449" s="88"/>
      <c r="I449" s="88"/>
      <c r="J449" s="88"/>
      <c r="K449" s="88"/>
      <c r="L449" s="88"/>
      <c r="M449" s="200">
        <v>0</v>
      </c>
      <c r="N449" s="200">
        <v>700000</v>
      </c>
      <c r="O449" s="143">
        <v>405000</v>
      </c>
      <c r="P449" s="143">
        <v>0</v>
      </c>
      <c r="Q449" s="200">
        <v>405000</v>
      </c>
      <c r="R449" s="200">
        <v>0</v>
      </c>
      <c r="S449" s="200">
        <v>0</v>
      </c>
      <c r="T449" s="200">
        <v>0</v>
      </c>
      <c r="U449" s="200">
        <v>0</v>
      </c>
    </row>
    <row r="450" spans="1:21" ht="24" customHeight="1">
      <c r="B450" s="1" t="s">
        <v>1184</v>
      </c>
      <c r="C450" s="88"/>
      <c r="D450" s="88"/>
      <c r="E450" s="1" t="s">
        <v>1186</v>
      </c>
      <c r="F450" s="88"/>
      <c r="G450" s="88"/>
      <c r="H450" s="88"/>
      <c r="I450" s="88"/>
      <c r="J450" s="88"/>
      <c r="K450" s="88"/>
      <c r="L450" s="88"/>
      <c r="M450" s="200">
        <v>0</v>
      </c>
      <c r="N450" s="200">
        <v>0</v>
      </c>
      <c r="O450" s="143">
        <v>368675</v>
      </c>
      <c r="P450" s="143">
        <v>0</v>
      </c>
      <c r="Q450" s="200">
        <v>895703</v>
      </c>
      <c r="R450" s="200">
        <v>897183</v>
      </c>
      <c r="S450" s="200">
        <v>896934</v>
      </c>
      <c r="T450" s="200">
        <v>895935</v>
      </c>
      <c r="U450" s="200">
        <v>895851</v>
      </c>
    </row>
    <row r="451" spans="1:21" ht="24" customHeight="1">
      <c r="B451" s="1" t="s">
        <v>1185</v>
      </c>
      <c r="C451" s="88"/>
      <c r="D451" s="88"/>
      <c r="E451" s="1" t="s">
        <v>191</v>
      </c>
      <c r="F451" s="88"/>
      <c r="G451" s="88"/>
      <c r="H451" s="88"/>
      <c r="I451" s="88"/>
      <c r="J451" s="88"/>
      <c r="K451" s="88"/>
      <c r="L451" s="88"/>
      <c r="M451" s="222">
        <v>0</v>
      </c>
      <c r="N451" s="222">
        <v>0</v>
      </c>
      <c r="O451" s="146">
        <v>368675</v>
      </c>
      <c r="P451" s="146">
        <v>0</v>
      </c>
      <c r="Q451" s="222">
        <v>895703</v>
      </c>
      <c r="R451" s="222">
        <v>897183</v>
      </c>
      <c r="S451" s="222">
        <v>896934</v>
      </c>
      <c r="T451" s="222">
        <v>895935</v>
      </c>
      <c r="U451" s="222">
        <v>895851</v>
      </c>
    </row>
    <row r="452" spans="1:21" ht="24" customHeight="1">
      <c r="B452" s="498" t="s">
        <v>565</v>
      </c>
      <c r="C452" s="498"/>
      <c r="D452" s="498"/>
      <c r="E452" s="498"/>
      <c r="F452" s="498"/>
      <c r="G452" s="498"/>
      <c r="H452" s="498"/>
      <c r="I452" s="498"/>
      <c r="J452" s="498"/>
      <c r="K452" s="498"/>
      <c r="L452" s="498"/>
      <c r="M452" s="282">
        <f t="shared" ref="M452:U452" si="52">SUM(M446:M451)</f>
        <v>803877</v>
      </c>
      <c r="N452" s="278">
        <f t="shared" si="52"/>
        <v>1499779</v>
      </c>
      <c r="O452" s="279">
        <f t="shared" si="52"/>
        <v>41923711</v>
      </c>
      <c r="P452" s="279">
        <f t="shared" si="52"/>
        <v>40572359</v>
      </c>
      <c r="Q452" s="282">
        <f t="shared" si="52"/>
        <v>2196406</v>
      </c>
      <c r="R452" s="282">
        <f t="shared" si="52"/>
        <v>2709959</v>
      </c>
      <c r="S452" s="282">
        <f t="shared" si="52"/>
        <v>2845714</v>
      </c>
      <c r="T452" s="282">
        <f t="shared" si="52"/>
        <v>3447227</v>
      </c>
      <c r="U452" s="282">
        <f t="shared" si="52"/>
        <v>3390148</v>
      </c>
    </row>
    <row r="453" spans="1:21" ht="15" customHeight="1">
      <c r="B453" s="122"/>
      <c r="C453" s="379"/>
      <c r="D453" s="379"/>
      <c r="E453" s="379"/>
      <c r="F453" s="379"/>
      <c r="G453" s="379"/>
      <c r="H453" s="379"/>
      <c r="I453" s="379"/>
      <c r="J453" s="379"/>
      <c r="K453" s="379"/>
      <c r="L453" s="379"/>
      <c r="M453" s="380"/>
      <c r="N453" s="380"/>
      <c r="O453" s="436" t="str">
        <f>IF(P452&gt;O452,"Over Budget","Under Budget")</f>
        <v>Under Budget</v>
      </c>
      <c r="P453" s="437">
        <f>P452-O452</f>
        <v>-1351352</v>
      </c>
      <c r="Q453" s="380"/>
      <c r="R453" s="380"/>
      <c r="S453" s="380"/>
      <c r="T453" s="380"/>
      <c r="U453" s="380"/>
    </row>
    <row r="454" spans="1:21" ht="15" customHeight="1">
      <c r="B454" s="88"/>
      <c r="C454" s="88"/>
      <c r="D454" s="88"/>
      <c r="E454" s="88"/>
      <c r="F454" s="88"/>
      <c r="G454" s="88"/>
      <c r="H454" s="88"/>
      <c r="I454" s="88"/>
      <c r="J454" s="88"/>
      <c r="K454" s="88"/>
      <c r="L454" s="88"/>
      <c r="M454" s="188"/>
      <c r="N454" s="182"/>
      <c r="O454" s="147"/>
      <c r="P454" s="147"/>
      <c r="Q454" s="182"/>
      <c r="R454" s="182"/>
      <c r="S454" s="182"/>
      <c r="T454" s="182"/>
      <c r="U454" s="182"/>
    </row>
    <row r="455" spans="1:21" s="88" customFormat="1" ht="24" customHeight="1">
      <c r="A455" s="382"/>
      <c r="B455" s="498" t="s">
        <v>1162</v>
      </c>
      <c r="C455" s="498"/>
      <c r="D455" s="498"/>
      <c r="E455" s="498"/>
      <c r="F455" s="498"/>
      <c r="G455" s="498"/>
      <c r="H455" s="498"/>
      <c r="I455" s="498"/>
      <c r="J455" s="498"/>
      <c r="K455" s="498"/>
      <c r="L455" s="498"/>
      <c r="M455" s="280">
        <f t="shared" ref="M455:U455" si="53">M443+M452</f>
        <v>1275312</v>
      </c>
      <c r="N455" s="297">
        <f t="shared" si="53"/>
        <v>2114868</v>
      </c>
      <c r="O455" s="281">
        <f t="shared" si="53"/>
        <v>43388158</v>
      </c>
      <c r="P455" s="281">
        <f t="shared" si="53"/>
        <v>41296056</v>
      </c>
      <c r="Q455" s="280">
        <f t="shared" si="53"/>
        <v>3731995</v>
      </c>
      <c r="R455" s="280">
        <f t="shared" si="53"/>
        <v>3292047</v>
      </c>
      <c r="S455" s="280">
        <f t="shared" si="53"/>
        <v>3345302</v>
      </c>
      <c r="T455" s="280">
        <f t="shared" si="53"/>
        <v>3817626</v>
      </c>
      <c r="U455" s="280">
        <f t="shared" si="53"/>
        <v>3743553</v>
      </c>
    </row>
    <row r="456" spans="1:21" s="88" customFormat="1" ht="15" customHeight="1">
      <c r="A456" s="382"/>
      <c r="B456" s="122"/>
      <c r="C456" s="379"/>
      <c r="D456" s="379"/>
      <c r="E456" s="379"/>
      <c r="F456" s="379"/>
      <c r="G456" s="379"/>
      <c r="H456" s="379"/>
      <c r="I456" s="379"/>
      <c r="J456" s="379"/>
      <c r="K456" s="379"/>
      <c r="L456" s="379"/>
      <c r="M456" s="380"/>
      <c r="N456" s="380"/>
      <c r="O456" s="436" t="str">
        <f>IF(P455&gt;O455,"Over Budget","Under Budget")</f>
        <v>Under Budget</v>
      </c>
      <c r="P456" s="437">
        <f>P455-O455</f>
        <v>-2092102</v>
      </c>
      <c r="Q456" s="380"/>
      <c r="R456" s="380"/>
      <c r="S456" s="380"/>
      <c r="T456" s="380"/>
      <c r="U456" s="380"/>
    </row>
    <row r="457" spans="1:21" ht="15" customHeight="1">
      <c r="B457" s="88"/>
      <c r="C457" s="88"/>
      <c r="D457" s="88"/>
      <c r="E457" s="88"/>
      <c r="F457" s="88"/>
      <c r="G457" s="88"/>
      <c r="H457" s="88"/>
      <c r="I457" s="88"/>
      <c r="J457" s="88"/>
      <c r="K457" s="88"/>
      <c r="L457" s="88"/>
      <c r="M457" s="188"/>
      <c r="N457" s="182"/>
      <c r="O457" s="147"/>
      <c r="P457" s="147"/>
      <c r="Q457" s="182"/>
      <c r="R457" s="182"/>
      <c r="S457" s="182"/>
      <c r="T457" s="182"/>
      <c r="U457" s="182"/>
    </row>
    <row r="458" spans="1:21" ht="24" customHeight="1">
      <c r="B458" s="94" t="s">
        <v>1147</v>
      </c>
      <c r="C458" s="88"/>
      <c r="D458" s="88"/>
      <c r="E458" s="88"/>
      <c r="F458" s="88"/>
      <c r="G458" s="88"/>
      <c r="H458" s="88"/>
      <c r="I458" s="88"/>
      <c r="J458" s="88"/>
      <c r="K458" s="88"/>
      <c r="L458" s="88"/>
      <c r="M458" s="188"/>
      <c r="N458" s="182"/>
      <c r="O458" s="147"/>
      <c r="P458" s="147"/>
      <c r="Q458" s="182"/>
      <c r="R458" s="182"/>
      <c r="S458" s="182"/>
      <c r="T458" s="182"/>
      <c r="U458" s="182"/>
    </row>
    <row r="459" spans="1:21" ht="24" customHeight="1">
      <c r="B459" s="1" t="s">
        <v>1166</v>
      </c>
      <c r="C459" s="92"/>
      <c r="D459" s="92"/>
      <c r="E459" s="1" t="s">
        <v>690</v>
      </c>
      <c r="F459" s="92"/>
      <c r="G459" s="92"/>
      <c r="H459" s="92"/>
      <c r="I459" s="92"/>
      <c r="J459" s="92"/>
      <c r="K459" s="92"/>
      <c r="L459" s="92"/>
      <c r="M459" s="276">
        <v>60247</v>
      </c>
      <c r="N459" s="276">
        <v>149445</v>
      </c>
      <c r="O459" s="277">
        <v>169331</v>
      </c>
      <c r="P459" s="277">
        <v>165000</v>
      </c>
      <c r="Q459" s="276">
        <v>180423</v>
      </c>
      <c r="R459" s="276">
        <v>190346</v>
      </c>
      <c r="S459" s="276">
        <v>196056</v>
      </c>
      <c r="T459" s="276">
        <v>201938</v>
      </c>
      <c r="U459" s="276">
        <v>207996</v>
      </c>
    </row>
    <row r="460" spans="1:21" ht="24" customHeight="1">
      <c r="B460" s="1" t="s">
        <v>1278</v>
      </c>
      <c r="C460" s="92"/>
      <c r="D460" s="92"/>
      <c r="E460" s="1" t="s">
        <v>14</v>
      </c>
      <c r="F460" s="92"/>
      <c r="G460" s="92"/>
      <c r="H460" s="92"/>
      <c r="I460" s="92"/>
      <c r="J460" s="92"/>
      <c r="K460" s="92"/>
      <c r="L460" s="92"/>
      <c r="M460" s="227">
        <v>2494</v>
      </c>
      <c r="N460" s="227">
        <v>253</v>
      </c>
      <c r="O460" s="144">
        <v>1000</v>
      </c>
      <c r="P460" s="144">
        <v>750</v>
      </c>
      <c r="Q460" s="227">
        <v>1000</v>
      </c>
      <c r="R460" s="227">
        <v>1000</v>
      </c>
      <c r="S460" s="227">
        <v>1000</v>
      </c>
      <c r="T460" s="227">
        <v>1000</v>
      </c>
      <c r="U460" s="227">
        <v>1000</v>
      </c>
    </row>
    <row r="461" spans="1:21" ht="24" customHeight="1">
      <c r="B461" s="1" t="s">
        <v>1167</v>
      </c>
      <c r="C461" s="92"/>
      <c r="D461" s="92"/>
      <c r="E461" s="1" t="s">
        <v>8</v>
      </c>
      <c r="F461" s="92"/>
      <c r="G461" s="92"/>
      <c r="H461" s="92"/>
      <c r="I461" s="92"/>
      <c r="J461" s="92"/>
      <c r="K461" s="92"/>
      <c r="L461" s="92"/>
      <c r="M461" s="227">
        <v>5155</v>
      </c>
      <c r="N461" s="227">
        <v>9512</v>
      </c>
      <c r="O461" s="143">
        <v>10056</v>
      </c>
      <c r="P461" s="143">
        <v>10250</v>
      </c>
      <c r="Q461" s="227">
        <v>12199</v>
      </c>
      <c r="R461" s="200">
        <v>13153</v>
      </c>
      <c r="S461" s="200">
        <v>13940</v>
      </c>
      <c r="T461" s="200">
        <v>14802</v>
      </c>
      <c r="U461" s="200">
        <v>15704</v>
      </c>
    </row>
    <row r="462" spans="1:21" ht="24" customHeight="1">
      <c r="B462" s="1" t="s">
        <v>1168</v>
      </c>
      <c r="C462" s="88"/>
      <c r="D462" s="88"/>
      <c r="E462" s="1" t="s">
        <v>9</v>
      </c>
      <c r="F462" s="88"/>
      <c r="G462" s="88"/>
      <c r="H462" s="88"/>
      <c r="I462" s="88"/>
      <c r="J462" s="88"/>
      <c r="K462" s="88"/>
      <c r="L462" s="88"/>
      <c r="M462" s="227">
        <v>5098</v>
      </c>
      <c r="N462" s="227">
        <v>11508</v>
      </c>
      <c r="O462" s="144">
        <v>12827</v>
      </c>
      <c r="P462" s="144">
        <v>12827</v>
      </c>
      <c r="Q462" s="227">
        <v>13568</v>
      </c>
      <c r="R462" s="185">
        <v>14314</v>
      </c>
      <c r="S462" s="185">
        <v>14743</v>
      </c>
      <c r="T462" s="185">
        <v>15185</v>
      </c>
      <c r="U462" s="185">
        <v>15641</v>
      </c>
    </row>
    <row r="463" spans="1:21" ht="24" customHeight="1">
      <c r="B463" s="1" t="s">
        <v>1169</v>
      </c>
      <c r="C463" s="88"/>
      <c r="D463" s="88"/>
      <c r="E463" s="1" t="s">
        <v>13</v>
      </c>
      <c r="F463" s="88"/>
      <c r="G463" s="88"/>
      <c r="H463" s="88"/>
      <c r="I463" s="88"/>
      <c r="J463" s="88"/>
      <c r="K463" s="88"/>
      <c r="L463" s="88"/>
      <c r="M463" s="227">
        <v>1950</v>
      </c>
      <c r="N463" s="185">
        <v>22881</v>
      </c>
      <c r="O463" s="144">
        <v>25221</v>
      </c>
      <c r="P463" s="144">
        <v>35033</v>
      </c>
      <c r="Q463" s="227">
        <v>33509</v>
      </c>
      <c r="R463" s="185">
        <v>34437</v>
      </c>
      <c r="S463" s="185">
        <v>37192</v>
      </c>
      <c r="T463" s="185">
        <v>40167</v>
      </c>
      <c r="U463" s="185">
        <v>43380</v>
      </c>
    </row>
    <row r="464" spans="1:21" ht="24" customHeight="1">
      <c r="B464" s="1" t="s">
        <v>1170</v>
      </c>
      <c r="C464" s="88"/>
      <c r="D464" s="88"/>
      <c r="E464" s="1" t="s">
        <v>159</v>
      </c>
      <c r="F464" s="88"/>
      <c r="G464" s="88"/>
      <c r="H464" s="88"/>
      <c r="I464" s="88"/>
      <c r="J464" s="88"/>
      <c r="K464" s="88"/>
      <c r="L464" s="88"/>
      <c r="M464" s="227">
        <v>123</v>
      </c>
      <c r="N464" s="185">
        <v>332</v>
      </c>
      <c r="O464" s="143">
        <v>248</v>
      </c>
      <c r="P464" s="144">
        <v>253</v>
      </c>
      <c r="Q464" s="227">
        <v>274</v>
      </c>
      <c r="R464" s="185">
        <v>305</v>
      </c>
      <c r="S464" s="200">
        <v>308</v>
      </c>
      <c r="T464" s="200">
        <v>311</v>
      </c>
      <c r="U464" s="200">
        <v>314</v>
      </c>
    </row>
    <row r="465" spans="2:21" ht="24" customHeight="1">
      <c r="B465" s="1" t="s">
        <v>1171</v>
      </c>
      <c r="C465" s="88"/>
      <c r="D465" s="88"/>
      <c r="E465" s="1" t="s">
        <v>438</v>
      </c>
      <c r="F465" s="88"/>
      <c r="G465" s="88"/>
      <c r="H465" s="88"/>
      <c r="I465" s="88"/>
      <c r="J465" s="88"/>
      <c r="K465" s="88"/>
      <c r="L465" s="88"/>
      <c r="M465" s="227">
        <v>931</v>
      </c>
      <c r="N465" s="185">
        <v>2618</v>
      </c>
      <c r="O465" s="144">
        <v>3016</v>
      </c>
      <c r="P465" s="144">
        <v>3016</v>
      </c>
      <c r="Q465" s="227">
        <v>3423</v>
      </c>
      <c r="R465" s="185">
        <v>3420</v>
      </c>
      <c r="S465" s="200">
        <v>3591</v>
      </c>
      <c r="T465" s="200">
        <v>3771</v>
      </c>
      <c r="U465" s="200">
        <v>3960</v>
      </c>
    </row>
    <row r="466" spans="2:21" ht="24" customHeight="1">
      <c r="B466" s="1" t="s">
        <v>1172</v>
      </c>
      <c r="C466" s="88"/>
      <c r="D466" s="88"/>
      <c r="E466" s="1" t="s">
        <v>440</v>
      </c>
      <c r="F466" s="88"/>
      <c r="G466" s="88"/>
      <c r="H466" s="88"/>
      <c r="I466" s="88"/>
      <c r="J466" s="88"/>
      <c r="K466" s="88"/>
      <c r="L466" s="88"/>
      <c r="M466" s="227">
        <v>152</v>
      </c>
      <c r="N466" s="185">
        <v>349</v>
      </c>
      <c r="O466" s="143">
        <v>388</v>
      </c>
      <c r="P466" s="144">
        <v>388</v>
      </c>
      <c r="Q466" s="227">
        <v>388</v>
      </c>
      <c r="R466" s="185">
        <v>432</v>
      </c>
      <c r="S466" s="200">
        <v>445</v>
      </c>
      <c r="T466" s="200">
        <v>458</v>
      </c>
      <c r="U466" s="200">
        <v>472</v>
      </c>
    </row>
    <row r="467" spans="2:21" ht="24" customHeight="1">
      <c r="B467" s="1" t="s">
        <v>1182</v>
      </c>
      <c r="C467" s="88"/>
      <c r="D467" s="88"/>
      <c r="E467" s="1" t="s">
        <v>1183</v>
      </c>
      <c r="F467" s="88"/>
      <c r="G467" s="88"/>
      <c r="H467" s="88"/>
      <c r="I467" s="88"/>
      <c r="J467" s="88"/>
      <c r="K467" s="88"/>
      <c r="L467" s="88"/>
      <c r="M467" s="227">
        <v>0</v>
      </c>
      <c r="N467" s="227">
        <v>0</v>
      </c>
      <c r="O467" s="143">
        <v>394017</v>
      </c>
      <c r="P467" s="143">
        <v>185015</v>
      </c>
      <c r="Q467" s="200">
        <v>0</v>
      </c>
      <c r="R467" s="227">
        <v>0</v>
      </c>
      <c r="S467" s="200">
        <v>0</v>
      </c>
      <c r="T467" s="200">
        <v>0</v>
      </c>
      <c r="U467" s="200">
        <v>0</v>
      </c>
    </row>
    <row r="468" spans="2:21" ht="24" customHeight="1">
      <c r="B468" s="1" t="s">
        <v>1211</v>
      </c>
      <c r="C468" s="92"/>
      <c r="D468" s="92"/>
      <c r="E468" s="1" t="s">
        <v>750</v>
      </c>
      <c r="F468" s="92"/>
      <c r="G468" s="92"/>
      <c r="H468" s="92"/>
      <c r="I468" s="92"/>
      <c r="J468" s="92"/>
      <c r="K468" s="92"/>
      <c r="L468" s="92"/>
      <c r="M468" s="200">
        <v>0</v>
      </c>
      <c r="N468" s="200">
        <v>0</v>
      </c>
      <c r="O468" s="143">
        <v>0</v>
      </c>
      <c r="P468" s="143">
        <v>55000</v>
      </c>
      <c r="Q468" s="200">
        <v>0</v>
      </c>
      <c r="R468" s="200">
        <v>0</v>
      </c>
      <c r="S468" s="200">
        <v>0</v>
      </c>
      <c r="T468" s="200">
        <v>0</v>
      </c>
      <c r="U468" s="200">
        <v>0</v>
      </c>
    </row>
    <row r="469" spans="2:21" ht="24" customHeight="1">
      <c r="B469" s="1" t="s">
        <v>1179</v>
      </c>
      <c r="C469" s="88"/>
      <c r="D469" s="88"/>
      <c r="E469" s="1" t="s">
        <v>961</v>
      </c>
      <c r="F469" s="88"/>
      <c r="G469" s="88"/>
      <c r="H469" s="88"/>
      <c r="I469" s="88"/>
      <c r="J469" s="88"/>
      <c r="K469" s="88"/>
      <c r="L469" s="88"/>
      <c r="M469" s="227">
        <v>0</v>
      </c>
      <c r="N469" s="200">
        <v>1959</v>
      </c>
      <c r="O469" s="143">
        <v>0</v>
      </c>
      <c r="P469" s="143">
        <v>1688</v>
      </c>
      <c r="Q469" s="200">
        <v>0</v>
      </c>
      <c r="R469" s="200">
        <v>3821</v>
      </c>
      <c r="S469" s="200">
        <v>3105</v>
      </c>
      <c r="T469" s="200">
        <v>0</v>
      </c>
      <c r="U469" s="200">
        <v>0</v>
      </c>
    </row>
    <row r="470" spans="2:21" ht="24" customHeight="1">
      <c r="B470" s="1" t="s">
        <v>1175</v>
      </c>
      <c r="C470" s="88"/>
      <c r="D470" s="88"/>
      <c r="E470" s="93" t="s">
        <v>930</v>
      </c>
      <c r="F470" s="88"/>
      <c r="G470" s="88"/>
      <c r="H470" s="88"/>
      <c r="I470" s="88"/>
      <c r="J470" s="88"/>
      <c r="K470" s="88"/>
      <c r="L470" s="88"/>
      <c r="M470" s="227">
        <v>61914</v>
      </c>
      <c r="N470" s="200">
        <v>0</v>
      </c>
      <c r="O470" s="143">
        <v>0</v>
      </c>
      <c r="P470" s="143">
        <v>0</v>
      </c>
      <c r="Q470" s="200">
        <v>0</v>
      </c>
      <c r="R470" s="200">
        <v>0</v>
      </c>
      <c r="S470" s="200">
        <v>0</v>
      </c>
      <c r="T470" s="200">
        <v>0</v>
      </c>
      <c r="U470" s="200">
        <v>0</v>
      </c>
    </row>
    <row r="471" spans="2:21" ht="24" customHeight="1">
      <c r="B471" s="1" t="s">
        <v>1301</v>
      </c>
      <c r="C471" s="88"/>
      <c r="D471" s="88"/>
      <c r="E471" s="1" t="s">
        <v>1297</v>
      </c>
      <c r="F471" s="88"/>
      <c r="G471" s="88"/>
      <c r="H471" s="88"/>
      <c r="I471" s="88"/>
      <c r="J471" s="88"/>
      <c r="K471" s="88"/>
      <c r="L471" s="88"/>
      <c r="M471" s="200">
        <v>0</v>
      </c>
      <c r="N471" s="200">
        <v>0</v>
      </c>
      <c r="O471" s="143">
        <v>0</v>
      </c>
      <c r="P471" s="143">
        <v>0</v>
      </c>
      <c r="Q471" s="174">
        <v>0</v>
      </c>
      <c r="R471" s="200">
        <v>3811</v>
      </c>
      <c r="S471" s="200">
        <v>2950</v>
      </c>
      <c r="T471" s="200">
        <v>3067</v>
      </c>
      <c r="U471" s="200">
        <v>3190</v>
      </c>
    </row>
    <row r="472" spans="2:21" ht="24" customHeight="1">
      <c r="B472" s="1" t="s">
        <v>1223</v>
      </c>
      <c r="C472" s="88"/>
      <c r="D472" s="88"/>
      <c r="E472" s="93" t="s">
        <v>202</v>
      </c>
      <c r="F472" s="88"/>
      <c r="G472" s="88"/>
      <c r="H472" s="88"/>
      <c r="I472" s="88"/>
      <c r="J472" s="88"/>
      <c r="K472" s="88"/>
      <c r="L472" s="88"/>
      <c r="M472" s="227">
        <v>3151</v>
      </c>
      <c r="N472" s="200">
        <v>1050</v>
      </c>
      <c r="O472" s="143">
        <v>1500</v>
      </c>
      <c r="P472" s="143">
        <v>1100</v>
      </c>
      <c r="Q472" s="200">
        <v>1250</v>
      </c>
      <c r="R472" s="200">
        <v>1250</v>
      </c>
      <c r="S472" s="200">
        <v>1250</v>
      </c>
      <c r="T472" s="200">
        <v>1250</v>
      </c>
      <c r="U472" s="200">
        <v>1250</v>
      </c>
    </row>
    <row r="473" spans="2:21" ht="24" customHeight="1">
      <c r="B473" s="1" t="s">
        <v>1152</v>
      </c>
      <c r="C473" s="88"/>
      <c r="D473" s="88"/>
      <c r="E473" s="1" t="s">
        <v>529</v>
      </c>
      <c r="F473" s="88"/>
      <c r="G473" s="88"/>
      <c r="H473" s="88"/>
      <c r="I473" s="88"/>
      <c r="J473" s="88"/>
      <c r="K473" s="88"/>
      <c r="L473" s="88"/>
      <c r="M473" s="227">
        <v>175711</v>
      </c>
      <c r="N473" s="227">
        <v>97900</v>
      </c>
      <c r="O473" s="368">
        <v>195000</v>
      </c>
      <c r="P473" s="368">
        <v>195000</v>
      </c>
      <c r="Q473" s="227">
        <v>150000</v>
      </c>
      <c r="R473" s="227">
        <v>150000</v>
      </c>
      <c r="S473" s="227">
        <v>150000</v>
      </c>
      <c r="T473" s="227">
        <v>150000</v>
      </c>
      <c r="U473" s="227">
        <v>150000</v>
      </c>
    </row>
    <row r="474" spans="2:21" ht="24" customHeight="1">
      <c r="B474" s="1" t="s">
        <v>1331</v>
      </c>
      <c r="C474" s="88"/>
      <c r="D474" s="88"/>
      <c r="E474" s="1" t="s">
        <v>10</v>
      </c>
      <c r="F474" s="88"/>
      <c r="G474" s="88"/>
      <c r="H474" s="88"/>
      <c r="I474" s="88"/>
      <c r="J474" s="88"/>
      <c r="K474" s="88"/>
      <c r="L474" s="88"/>
      <c r="M474" s="227">
        <v>36</v>
      </c>
      <c r="N474" s="227">
        <v>12819</v>
      </c>
      <c r="O474" s="368">
        <v>5000</v>
      </c>
      <c r="P474" s="368">
        <v>2000</v>
      </c>
      <c r="Q474" s="227">
        <v>5000</v>
      </c>
      <c r="R474" s="227">
        <v>5000</v>
      </c>
      <c r="S474" s="227">
        <v>5000</v>
      </c>
      <c r="T474" s="227">
        <v>5000</v>
      </c>
      <c r="U474" s="227">
        <v>5000</v>
      </c>
    </row>
    <row r="475" spans="2:21" ht="24" customHeight="1">
      <c r="B475" s="1" t="s">
        <v>1292</v>
      </c>
      <c r="C475" s="88"/>
      <c r="D475" s="88"/>
      <c r="E475" s="1" t="s">
        <v>251</v>
      </c>
      <c r="F475" s="88"/>
      <c r="G475" s="88"/>
      <c r="H475" s="88"/>
      <c r="I475" s="88"/>
      <c r="J475" s="88"/>
      <c r="K475" s="88"/>
      <c r="L475" s="88"/>
      <c r="M475" s="227">
        <v>475</v>
      </c>
      <c r="N475" s="227">
        <v>475</v>
      </c>
      <c r="O475" s="368">
        <v>1000</v>
      </c>
      <c r="P475" s="368">
        <v>475</v>
      </c>
      <c r="Q475" s="227">
        <v>1000</v>
      </c>
      <c r="R475" s="227">
        <v>1000</v>
      </c>
      <c r="S475" s="227">
        <v>1000</v>
      </c>
      <c r="T475" s="227">
        <v>1000</v>
      </c>
      <c r="U475" s="227">
        <v>1000</v>
      </c>
    </row>
    <row r="476" spans="2:21" ht="24" customHeight="1">
      <c r="B476" s="1" t="s">
        <v>1208</v>
      </c>
      <c r="C476" s="88"/>
      <c r="D476" s="88"/>
      <c r="E476" s="1" t="s">
        <v>89</v>
      </c>
      <c r="F476" s="88"/>
      <c r="G476" s="88"/>
      <c r="H476" s="88"/>
      <c r="I476" s="88"/>
      <c r="J476" s="88"/>
      <c r="K476" s="88"/>
      <c r="L476" s="88"/>
      <c r="M476" s="227">
        <v>1747</v>
      </c>
      <c r="N476" s="227">
        <v>810</v>
      </c>
      <c r="O476" s="368">
        <v>1500</v>
      </c>
      <c r="P476" s="368">
        <v>1500</v>
      </c>
      <c r="Q476" s="227">
        <v>1500</v>
      </c>
      <c r="R476" s="227">
        <v>1500</v>
      </c>
      <c r="S476" s="227">
        <v>1500</v>
      </c>
      <c r="T476" s="227">
        <v>1500</v>
      </c>
      <c r="U476" s="227">
        <v>1500</v>
      </c>
    </row>
    <row r="477" spans="2:21" ht="24" customHeight="1">
      <c r="B477" s="1" t="s">
        <v>1153</v>
      </c>
      <c r="C477" s="88"/>
      <c r="D477" s="88"/>
      <c r="E477" s="1" t="s">
        <v>530</v>
      </c>
      <c r="F477" s="88"/>
      <c r="G477" s="88"/>
      <c r="H477" s="88"/>
      <c r="I477" s="88"/>
      <c r="J477" s="88"/>
      <c r="K477" s="88"/>
      <c r="L477" s="88"/>
      <c r="M477" s="200">
        <v>48913</v>
      </c>
      <c r="N477" s="200">
        <v>53808</v>
      </c>
      <c r="O477" s="143">
        <v>65000</v>
      </c>
      <c r="P477" s="143">
        <v>80000</v>
      </c>
      <c r="Q477" s="174">
        <v>50000</v>
      </c>
      <c r="R477" s="174">
        <v>50000</v>
      </c>
      <c r="S477" s="174">
        <v>50000</v>
      </c>
      <c r="T477" s="174">
        <v>50000</v>
      </c>
      <c r="U477" s="174">
        <v>50000</v>
      </c>
    </row>
    <row r="478" spans="2:21" ht="24" customHeight="1">
      <c r="B478" s="1" t="s">
        <v>1380</v>
      </c>
      <c r="C478" s="88"/>
      <c r="D478" s="88"/>
      <c r="E478" s="1" t="s">
        <v>928</v>
      </c>
      <c r="F478" s="92"/>
      <c r="G478" s="92"/>
      <c r="H478" s="92"/>
      <c r="I478" s="92"/>
      <c r="J478" s="92"/>
      <c r="K478" s="92"/>
      <c r="L478" s="92"/>
      <c r="M478" s="259">
        <v>0</v>
      </c>
      <c r="N478" s="259">
        <v>0</v>
      </c>
      <c r="O478" s="153">
        <v>1750000</v>
      </c>
      <c r="P478" s="153">
        <v>0</v>
      </c>
      <c r="Q478" s="259">
        <v>1750000</v>
      </c>
      <c r="R478" s="259">
        <v>0</v>
      </c>
      <c r="S478" s="259">
        <v>0</v>
      </c>
      <c r="T478" s="259">
        <v>0</v>
      </c>
      <c r="U478" s="259">
        <v>0</v>
      </c>
    </row>
    <row r="479" spans="2:21" ht="24" customHeight="1">
      <c r="B479" s="1" t="s">
        <v>1340</v>
      </c>
      <c r="C479" s="88"/>
      <c r="D479" s="88"/>
      <c r="E479" s="1" t="s">
        <v>1192</v>
      </c>
      <c r="F479" s="88"/>
      <c r="G479" s="88"/>
      <c r="H479" s="88"/>
      <c r="I479" s="88"/>
      <c r="J479" s="88"/>
      <c r="K479" s="88"/>
      <c r="L479" s="88"/>
      <c r="M479" s="200">
        <v>0</v>
      </c>
      <c r="N479" s="200">
        <v>0</v>
      </c>
      <c r="O479" s="143">
        <v>82000</v>
      </c>
      <c r="P479" s="143">
        <v>82000</v>
      </c>
      <c r="Q479" s="174">
        <v>80000</v>
      </c>
      <c r="R479" s="174">
        <v>72000</v>
      </c>
      <c r="S479" s="174">
        <v>170000</v>
      </c>
      <c r="T479" s="174">
        <v>28200</v>
      </c>
      <c r="U479" s="200">
        <v>0</v>
      </c>
    </row>
    <row r="480" spans="2:21" ht="24" customHeight="1">
      <c r="B480" s="1" t="s">
        <v>1154</v>
      </c>
      <c r="C480" s="88"/>
      <c r="D480" s="88"/>
      <c r="E480" s="1" t="s">
        <v>1054</v>
      </c>
      <c r="F480" s="88"/>
      <c r="G480" s="88"/>
      <c r="H480" s="88"/>
      <c r="I480" s="88"/>
      <c r="J480" s="88"/>
      <c r="K480" s="88"/>
      <c r="L480" s="88"/>
      <c r="M480" s="200">
        <v>6841632</v>
      </c>
      <c r="N480" s="200">
        <v>283241</v>
      </c>
      <c r="O480" s="143">
        <v>0</v>
      </c>
      <c r="P480" s="143">
        <v>198903</v>
      </c>
      <c r="Q480" s="200">
        <v>0</v>
      </c>
      <c r="R480" s="200">
        <v>0</v>
      </c>
      <c r="S480" s="200">
        <v>0</v>
      </c>
      <c r="T480" s="200">
        <v>0</v>
      </c>
      <c r="U480" s="200">
        <v>0</v>
      </c>
    </row>
    <row r="481" spans="1:21" ht="24" customHeight="1">
      <c r="B481" s="1" t="s">
        <v>1212</v>
      </c>
      <c r="C481" s="88"/>
      <c r="D481" s="88"/>
      <c r="E481" s="1" t="s">
        <v>1277</v>
      </c>
      <c r="F481" s="88"/>
      <c r="G481" s="88"/>
      <c r="H481" s="88"/>
      <c r="I481" s="88"/>
      <c r="J481" s="88"/>
      <c r="K481" s="88"/>
      <c r="L481" s="88"/>
      <c r="M481" s="200">
        <v>1396685</v>
      </c>
      <c r="N481" s="200">
        <v>126406</v>
      </c>
      <c r="O481" s="143">
        <v>6710000</v>
      </c>
      <c r="P481" s="143">
        <v>2227342</v>
      </c>
      <c r="Q481" s="200">
        <v>26052187</v>
      </c>
      <c r="R481" s="200">
        <v>5699124</v>
      </c>
      <c r="S481" s="200">
        <v>0</v>
      </c>
      <c r="T481" s="200">
        <v>0</v>
      </c>
      <c r="U481" s="200">
        <v>0</v>
      </c>
    </row>
    <row r="482" spans="1:21" ht="24" customHeight="1">
      <c r="B482" s="6" t="s">
        <v>1207</v>
      </c>
      <c r="C482" s="92"/>
      <c r="D482" s="92"/>
      <c r="E482" s="1"/>
      <c r="F482" s="92"/>
      <c r="G482" s="92"/>
      <c r="H482" s="92"/>
      <c r="I482" s="92"/>
      <c r="J482" s="92"/>
      <c r="K482" s="92"/>
      <c r="L482" s="92"/>
      <c r="M482" s="200"/>
      <c r="N482" s="200"/>
      <c r="O482" s="143"/>
      <c r="P482" s="143"/>
      <c r="Q482" s="174"/>
      <c r="R482" s="174"/>
      <c r="S482" s="174"/>
      <c r="T482" s="174"/>
      <c r="U482" s="174"/>
    </row>
    <row r="483" spans="1:21" ht="24" customHeight="1">
      <c r="B483" s="1" t="s">
        <v>1158</v>
      </c>
      <c r="C483" s="92"/>
      <c r="D483" s="92"/>
      <c r="E483" s="1" t="s">
        <v>761</v>
      </c>
      <c r="F483" s="92"/>
      <c r="G483" s="92"/>
      <c r="H483" s="92"/>
      <c r="I483" s="92"/>
      <c r="J483" s="92"/>
      <c r="K483" s="92"/>
      <c r="L483" s="92"/>
      <c r="M483" s="200">
        <v>320000</v>
      </c>
      <c r="N483" s="200">
        <v>330000</v>
      </c>
      <c r="O483" s="143">
        <v>345000</v>
      </c>
      <c r="P483" s="143">
        <v>345000</v>
      </c>
      <c r="Q483" s="200">
        <v>360000</v>
      </c>
      <c r="R483" s="200">
        <v>375000</v>
      </c>
      <c r="S483" s="200">
        <v>390000</v>
      </c>
      <c r="T483" s="200">
        <v>405000</v>
      </c>
      <c r="U483" s="200">
        <v>420000</v>
      </c>
    </row>
    <row r="484" spans="1:21" ht="24" customHeight="1">
      <c r="B484" s="1" t="s">
        <v>1159</v>
      </c>
      <c r="C484" s="92"/>
      <c r="D484" s="92"/>
      <c r="E484" s="1" t="s">
        <v>241</v>
      </c>
      <c r="F484" s="92"/>
      <c r="G484" s="92"/>
      <c r="H484" s="92"/>
      <c r="I484" s="92"/>
      <c r="J484" s="92"/>
      <c r="K484" s="92"/>
      <c r="L484" s="92"/>
      <c r="M484" s="200">
        <v>223900</v>
      </c>
      <c r="N484" s="200">
        <v>211100</v>
      </c>
      <c r="O484" s="143">
        <v>197900</v>
      </c>
      <c r="P484" s="143">
        <v>197900</v>
      </c>
      <c r="Q484" s="200">
        <v>184100</v>
      </c>
      <c r="R484" s="200">
        <v>169700</v>
      </c>
      <c r="S484" s="200">
        <v>154700</v>
      </c>
      <c r="T484" s="200">
        <v>139100</v>
      </c>
      <c r="U484" s="200">
        <v>122900</v>
      </c>
    </row>
    <row r="485" spans="1:21" ht="24" customHeight="1">
      <c r="B485" s="6" t="s">
        <v>1429</v>
      </c>
      <c r="C485" s="92"/>
      <c r="D485" s="92"/>
      <c r="E485" s="1"/>
      <c r="F485" s="92"/>
      <c r="G485" s="92"/>
      <c r="H485" s="92"/>
      <c r="I485" s="92"/>
      <c r="J485" s="92"/>
      <c r="K485" s="92"/>
      <c r="L485" s="92"/>
      <c r="M485" s="222"/>
      <c r="N485" s="222"/>
      <c r="O485" s="146"/>
      <c r="P485" s="146"/>
      <c r="Q485" s="222"/>
      <c r="R485" s="222"/>
      <c r="S485" s="222"/>
      <c r="T485" s="222"/>
      <c r="U485" s="222"/>
    </row>
    <row r="486" spans="1:21" ht="24" customHeight="1">
      <c r="B486" s="1" t="s">
        <v>1430</v>
      </c>
      <c r="C486" s="92"/>
      <c r="D486" s="92"/>
      <c r="E486" s="1" t="s">
        <v>761</v>
      </c>
      <c r="F486" s="92"/>
      <c r="G486" s="92"/>
      <c r="H486" s="92"/>
      <c r="I486" s="92"/>
      <c r="J486" s="92"/>
      <c r="K486" s="92"/>
      <c r="L486" s="92"/>
      <c r="M486" s="200">
        <v>0</v>
      </c>
      <c r="N486" s="200">
        <v>0</v>
      </c>
      <c r="O486" s="143">
        <v>0</v>
      </c>
      <c r="P486" s="143">
        <v>0</v>
      </c>
      <c r="Q486" s="200">
        <v>1105000</v>
      </c>
      <c r="R486" s="200">
        <v>915000</v>
      </c>
      <c r="S486" s="200">
        <v>960000</v>
      </c>
      <c r="T486" s="200">
        <v>1005000</v>
      </c>
      <c r="U486" s="200">
        <v>1055000</v>
      </c>
    </row>
    <row r="487" spans="1:21" ht="24" customHeight="1">
      <c r="B487" s="1" t="s">
        <v>1431</v>
      </c>
      <c r="C487" s="92"/>
      <c r="D487" s="92"/>
      <c r="E487" s="1" t="s">
        <v>241</v>
      </c>
      <c r="F487" s="92"/>
      <c r="G487" s="92"/>
      <c r="H487" s="92"/>
      <c r="I487" s="92"/>
      <c r="J487" s="92"/>
      <c r="K487" s="92"/>
      <c r="L487" s="92"/>
      <c r="M487" s="200">
        <v>0</v>
      </c>
      <c r="N487" s="200">
        <v>0</v>
      </c>
      <c r="O487" s="143">
        <v>1107133</v>
      </c>
      <c r="P487" s="143">
        <v>0</v>
      </c>
      <c r="Q487" s="200">
        <v>1584799</v>
      </c>
      <c r="R487" s="200">
        <v>1779244</v>
      </c>
      <c r="S487" s="200">
        <v>1733494</v>
      </c>
      <c r="T487" s="200">
        <v>1685494</v>
      </c>
      <c r="U487" s="200">
        <v>1635244</v>
      </c>
    </row>
    <row r="488" spans="1:21" ht="24" customHeight="1">
      <c r="B488" s="94" t="s">
        <v>1195</v>
      </c>
      <c r="C488" s="94"/>
      <c r="D488" s="94"/>
      <c r="E488" s="94"/>
      <c r="F488" s="94"/>
      <c r="G488" s="94"/>
      <c r="H488" s="94"/>
      <c r="I488" s="94"/>
      <c r="J488" s="94"/>
      <c r="K488" s="94"/>
      <c r="L488" s="94"/>
      <c r="M488" s="182"/>
      <c r="N488" s="182"/>
      <c r="O488" s="147"/>
      <c r="P488" s="147"/>
      <c r="Q488" s="182"/>
      <c r="R488" s="182"/>
      <c r="S488" s="182"/>
      <c r="T488" s="182"/>
      <c r="U488" s="182"/>
    </row>
    <row r="489" spans="1:21" ht="24" customHeight="1">
      <c r="B489" s="1" t="s">
        <v>1198</v>
      </c>
      <c r="C489" s="92"/>
      <c r="D489" s="92"/>
      <c r="E489" s="1" t="s">
        <v>761</v>
      </c>
      <c r="F489" s="92"/>
      <c r="G489" s="92"/>
      <c r="H489" s="92"/>
      <c r="I489" s="92"/>
      <c r="J489" s="92"/>
      <c r="K489" s="92"/>
      <c r="L489" s="92"/>
      <c r="M489" s="200">
        <v>250000</v>
      </c>
      <c r="N489" s="200">
        <v>250000</v>
      </c>
      <c r="O489" s="143">
        <v>255000</v>
      </c>
      <c r="P489" s="143">
        <v>255000</v>
      </c>
      <c r="Q489" s="200">
        <v>255000</v>
      </c>
      <c r="R489" s="200">
        <v>0</v>
      </c>
      <c r="S489" s="174">
        <v>0</v>
      </c>
      <c r="T489" s="174">
        <v>0</v>
      </c>
      <c r="U489" s="174">
        <v>0</v>
      </c>
    </row>
    <row r="490" spans="1:21" ht="24" customHeight="1">
      <c r="B490" s="1" t="s">
        <v>1199</v>
      </c>
      <c r="C490" s="92"/>
      <c r="D490" s="92"/>
      <c r="E490" s="1" t="s">
        <v>241</v>
      </c>
      <c r="F490" s="92"/>
      <c r="G490" s="92"/>
      <c r="H490" s="92"/>
      <c r="I490" s="92"/>
      <c r="J490" s="92"/>
      <c r="K490" s="92"/>
      <c r="L490" s="92"/>
      <c r="M490" s="222">
        <v>11344</v>
      </c>
      <c r="N490" s="222">
        <v>8679</v>
      </c>
      <c r="O490" s="146">
        <v>5824</v>
      </c>
      <c r="P490" s="146">
        <v>5824</v>
      </c>
      <c r="Q490" s="222">
        <v>2912</v>
      </c>
      <c r="R490" s="222">
        <v>0</v>
      </c>
      <c r="S490" s="187">
        <v>0</v>
      </c>
      <c r="T490" s="187">
        <v>0</v>
      </c>
      <c r="U490" s="187">
        <v>0</v>
      </c>
    </row>
    <row r="491" spans="1:21" ht="24" customHeight="1">
      <c r="B491" s="498" t="s">
        <v>1147</v>
      </c>
      <c r="C491" s="498"/>
      <c r="D491" s="498"/>
      <c r="E491" s="498"/>
      <c r="F491" s="498"/>
      <c r="G491" s="498"/>
      <c r="H491" s="498"/>
      <c r="I491" s="498"/>
      <c r="J491" s="498"/>
      <c r="K491" s="498"/>
      <c r="L491" s="498"/>
      <c r="M491" s="282">
        <f t="shared" ref="M491:U491" si="54">SUM(M459:M490)</f>
        <v>9411658</v>
      </c>
      <c r="N491" s="333">
        <f t="shared" si="54"/>
        <v>1575145</v>
      </c>
      <c r="O491" s="279">
        <f t="shared" si="54"/>
        <v>11337961</v>
      </c>
      <c r="P491" s="279">
        <f t="shared" si="54"/>
        <v>4061264</v>
      </c>
      <c r="Q491" s="282">
        <f t="shared" si="54"/>
        <v>31827532</v>
      </c>
      <c r="R491" s="282">
        <f t="shared" si="54"/>
        <v>9483857</v>
      </c>
      <c r="S491" s="282">
        <f t="shared" si="54"/>
        <v>3890274</v>
      </c>
      <c r="T491" s="282">
        <f t="shared" si="54"/>
        <v>3752243</v>
      </c>
      <c r="U491" s="282">
        <f t="shared" si="54"/>
        <v>3733551</v>
      </c>
    </row>
    <row r="492" spans="1:21" ht="15" customHeight="1">
      <c r="B492" s="122"/>
      <c r="C492" s="379"/>
      <c r="D492" s="379"/>
      <c r="E492" s="379"/>
      <c r="F492" s="379"/>
      <c r="G492" s="379"/>
      <c r="H492" s="379"/>
      <c r="I492" s="379"/>
      <c r="J492" s="379"/>
      <c r="K492" s="379"/>
      <c r="L492" s="379"/>
      <c r="M492" s="380"/>
      <c r="N492" s="380"/>
      <c r="O492" s="436" t="str">
        <f>IF(P491&gt;O491,"Over Budget","Under Budget")</f>
        <v>Under Budget</v>
      </c>
      <c r="P492" s="437">
        <f>P491-O491</f>
        <v>-7276697</v>
      </c>
      <c r="Q492" s="380"/>
      <c r="R492" s="380"/>
      <c r="S492" s="380"/>
      <c r="T492" s="380"/>
      <c r="U492" s="380"/>
    </row>
    <row r="493" spans="1:21" ht="6.95" customHeight="1">
      <c r="B493" s="1"/>
      <c r="C493" s="88"/>
      <c r="D493" s="88"/>
      <c r="E493" s="1"/>
      <c r="F493" s="88"/>
      <c r="G493" s="88"/>
      <c r="H493" s="88"/>
      <c r="I493" s="88"/>
      <c r="J493" s="88"/>
      <c r="K493" s="88"/>
      <c r="L493" s="88"/>
      <c r="M493" s="200"/>
      <c r="N493" s="200"/>
      <c r="O493" s="143"/>
      <c r="P493" s="143"/>
      <c r="Q493" s="200"/>
      <c r="R493" s="200"/>
      <c r="S493" s="200"/>
      <c r="T493" s="200"/>
      <c r="U493" s="200"/>
    </row>
    <row r="494" spans="1:21" s="88" customFormat="1" ht="24" customHeight="1">
      <c r="A494" s="382"/>
      <c r="B494" s="134"/>
      <c r="C494" s="520" t="s">
        <v>800</v>
      </c>
      <c r="D494" s="520"/>
      <c r="E494" s="520"/>
      <c r="F494" s="520"/>
      <c r="G494" s="520"/>
      <c r="H494" s="520"/>
      <c r="I494" s="520"/>
      <c r="J494" s="520"/>
      <c r="K494" s="520"/>
      <c r="L494" s="520"/>
      <c r="M494" s="352">
        <f t="shared" ref="M494:U494" si="55">M452</f>
        <v>803877</v>
      </c>
      <c r="N494" s="352">
        <f t="shared" si="55"/>
        <v>1499779</v>
      </c>
      <c r="O494" s="352">
        <f t="shared" si="55"/>
        <v>41923711</v>
      </c>
      <c r="P494" s="352">
        <f t="shared" si="55"/>
        <v>40572359</v>
      </c>
      <c r="Q494" s="352">
        <f t="shared" si="55"/>
        <v>2196406</v>
      </c>
      <c r="R494" s="352">
        <f t="shared" si="55"/>
        <v>2709959</v>
      </c>
      <c r="S494" s="352">
        <f t="shared" si="55"/>
        <v>2845714</v>
      </c>
      <c r="T494" s="352">
        <f t="shared" si="55"/>
        <v>3447227</v>
      </c>
      <c r="U494" s="352">
        <f t="shared" si="55"/>
        <v>3390148</v>
      </c>
    </row>
    <row r="495" spans="1:21" s="88" customFormat="1" ht="24" customHeight="1">
      <c r="A495" s="382"/>
      <c r="B495" s="134"/>
      <c r="C495" s="507" t="s">
        <v>1155</v>
      </c>
      <c r="D495" s="507"/>
      <c r="E495" s="507"/>
      <c r="F495" s="507"/>
      <c r="G495" s="507"/>
      <c r="H495" s="507"/>
      <c r="I495" s="507"/>
      <c r="J495" s="507"/>
      <c r="K495" s="507"/>
      <c r="L495" s="507"/>
      <c r="M495" s="281">
        <f t="shared" ref="M495:U495" si="56">SUM(M494:M494)</f>
        <v>803877</v>
      </c>
      <c r="N495" s="281">
        <f t="shared" si="56"/>
        <v>1499779</v>
      </c>
      <c r="O495" s="281">
        <f t="shared" si="56"/>
        <v>41923711</v>
      </c>
      <c r="P495" s="281">
        <f t="shared" si="56"/>
        <v>40572359</v>
      </c>
      <c r="Q495" s="281">
        <f t="shared" si="56"/>
        <v>2196406</v>
      </c>
      <c r="R495" s="281">
        <f t="shared" si="56"/>
        <v>2709959</v>
      </c>
      <c r="S495" s="281">
        <f t="shared" si="56"/>
        <v>2845714</v>
      </c>
      <c r="T495" s="281">
        <f t="shared" si="56"/>
        <v>3447227</v>
      </c>
      <c r="U495" s="281">
        <f t="shared" si="56"/>
        <v>3390148</v>
      </c>
    </row>
    <row r="496" spans="1:21" s="88" customFormat="1" ht="15" customHeight="1">
      <c r="A496" s="382"/>
      <c r="B496" s="134"/>
      <c r="C496" s="134"/>
      <c r="D496" s="134"/>
      <c r="E496" s="134"/>
      <c r="F496" s="134"/>
      <c r="G496" s="134"/>
      <c r="H496" s="134"/>
      <c r="I496" s="134"/>
      <c r="J496" s="134"/>
      <c r="K496" s="134"/>
      <c r="L496" s="134"/>
      <c r="M496" s="300"/>
      <c r="N496" s="300"/>
      <c r="O496" s="300"/>
      <c r="P496" s="300"/>
      <c r="Q496" s="300"/>
      <c r="R496" s="300"/>
      <c r="S496" s="300"/>
      <c r="T496" s="300"/>
      <c r="U496" s="300"/>
    </row>
    <row r="497" spans="1:21" s="88" customFormat="1" ht="24" customHeight="1">
      <c r="A497" s="382"/>
      <c r="B497" s="134"/>
      <c r="C497" s="134"/>
      <c r="D497" s="134"/>
      <c r="E497" s="134"/>
      <c r="F497" s="134"/>
      <c r="G497" s="134"/>
      <c r="H497" s="134"/>
      <c r="I497" s="134"/>
      <c r="J497" s="134"/>
      <c r="K497" s="134"/>
      <c r="L497" s="267" t="s">
        <v>402</v>
      </c>
      <c r="M497" s="239">
        <f t="shared" ref="M497:U497" si="57">M443+M495-M491</f>
        <v>-8136346</v>
      </c>
      <c r="N497" s="239">
        <f t="shared" si="57"/>
        <v>539723</v>
      </c>
      <c r="O497" s="239">
        <f t="shared" si="57"/>
        <v>32050197</v>
      </c>
      <c r="P497" s="239">
        <f t="shared" si="57"/>
        <v>37234792</v>
      </c>
      <c r="Q497" s="239">
        <f t="shared" si="57"/>
        <v>-28095537</v>
      </c>
      <c r="R497" s="239">
        <f t="shared" si="57"/>
        <v>-6191810</v>
      </c>
      <c r="S497" s="239">
        <f t="shared" si="57"/>
        <v>-544972</v>
      </c>
      <c r="T497" s="239">
        <f t="shared" si="57"/>
        <v>65383</v>
      </c>
      <c r="U497" s="239">
        <f t="shared" si="57"/>
        <v>10002</v>
      </c>
    </row>
    <row r="498" spans="1:21" s="88" customFormat="1" ht="15" customHeight="1">
      <c r="A498" s="382"/>
      <c r="B498" s="134"/>
      <c r="C498" s="134"/>
      <c r="D498" s="134"/>
      <c r="E498" s="134"/>
      <c r="F498" s="134"/>
      <c r="G498" s="134"/>
      <c r="H498" s="134"/>
      <c r="I498" s="134"/>
      <c r="J498" s="134"/>
      <c r="K498" s="134"/>
      <c r="L498" s="267"/>
      <c r="M498" s="281"/>
      <c r="N498" s="281"/>
      <c r="O498" s="281"/>
      <c r="P498" s="281"/>
      <c r="Q498" s="281"/>
      <c r="R498" s="281"/>
      <c r="S498" s="281"/>
      <c r="T498" s="281"/>
      <c r="U498" s="281"/>
    </row>
    <row r="499" spans="1:21" s="88" customFormat="1" ht="24" customHeight="1">
      <c r="A499" s="382"/>
      <c r="B499" s="134"/>
      <c r="C499" s="134"/>
      <c r="D499" s="134"/>
      <c r="E499" s="134"/>
      <c r="F499" s="134"/>
      <c r="G499" s="134"/>
      <c r="H499" s="134"/>
      <c r="I499" s="134"/>
      <c r="J499" s="134"/>
      <c r="K499" s="134"/>
      <c r="L499" s="295" t="s">
        <v>404</v>
      </c>
      <c r="M499" s="281">
        <v>1865907</v>
      </c>
      <c r="N499" s="281">
        <v>2405630</v>
      </c>
      <c r="O499" s="281">
        <v>34272751</v>
      </c>
      <c r="P499" s="281">
        <f>N499+P497</f>
        <v>39640422</v>
      </c>
      <c r="Q499" s="281">
        <f>P499+Q497</f>
        <v>11544885</v>
      </c>
      <c r="R499" s="281">
        <f>R497+Q499</f>
        <v>5353075</v>
      </c>
      <c r="S499" s="281">
        <f>S497+R499</f>
        <v>4808103</v>
      </c>
      <c r="T499" s="281">
        <f>T497+S499</f>
        <v>4873486</v>
      </c>
      <c r="U499" s="281">
        <f>U497+T499</f>
        <v>4883488</v>
      </c>
    </row>
    <row r="500" spans="1:21" ht="15" customHeight="1">
      <c r="B500" s="110"/>
      <c r="C500" s="110"/>
      <c r="D500" s="110"/>
      <c r="E500" s="110"/>
      <c r="F500" s="110"/>
      <c r="G500" s="110"/>
      <c r="H500" s="110"/>
      <c r="I500" s="110"/>
      <c r="J500" s="110"/>
      <c r="K500" s="110"/>
      <c r="L500" s="418"/>
      <c r="M500" s="419"/>
      <c r="N500" s="420"/>
      <c r="O500" s="424"/>
      <c r="P500" s="424"/>
      <c r="Q500" s="420"/>
      <c r="R500" s="420"/>
      <c r="S500" s="420"/>
      <c r="T500" s="420"/>
      <c r="U500" s="420"/>
    </row>
    <row r="501" spans="1:21" ht="15" customHeight="1">
      <c r="B501" s="110"/>
      <c r="C501" s="110"/>
      <c r="D501" s="110"/>
      <c r="E501" s="110"/>
      <c r="F501" s="110"/>
      <c r="G501" s="110"/>
      <c r="H501" s="110"/>
      <c r="I501" s="110"/>
      <c r="J501" s="110"/>
      <c r="K501" s="110"/>
      <c r="L501" s="418"/>
      <c r="M501" s="419"/>
      <c r="N501" s="420"/>
      <c r="O501" s="424"/>
      <c r="P501" s="424"/>
      <c r="Q501" s="420"/>
      <c r="R501" s="420"/>
      <c r="S501" s="420"/>
      <c r="T501" s="420"/>
      <c r="U501" s="420"/>
    </row>
    <row r="502" spans="1:21" ht="24" customHeight="1">
      <c r="B502" s="97" t="s">
        <v>1134</v>
      </c>
      <c r="C502" s="88"/>
      <c r="D502" s="88"/>
      <c r="E502" s="88"/>
      <c r="F502" s="88"/>
      <c r="G502" s="88"/>
      <c r="H502" s="88"/>
      <c r="I502" s="88"/>
      <c r="J502" s="88"/>
      <c r="K502" s="88"/>
      <c r="L502" s="95"/>
      <c r="M502" s="205"/>
      <c r="N502" s="413"/>
      <c r="O502" s="158"/>
      <c r="P502" s="158"/>
      <c r="Q502" s="206"/>
      <c r="R502" s="206"/>
      <c r="S502" s="206"/>
      <c r="T502" s="206"/>
      <c r="U502" s="206"/>
    </row>
    <row r="503" spans="1:21" ht="15" customHeight="1">
      <c r="B503" s="88"/>
      <c r="C503" s="88"/>
      <c r="D503" s="88"/>
      <c r="E503" s="88"/>
      <c r="F503" s="88"/>
      <c r="G503" s="88"/>
      <c r="H503" s="88"/>
      <c r="I503" s="88"/>
      <c r="J503" s="88"/>
      <c r="K503" s="88"/>
      <c r="L503" s="95"/>
      <c r="M503" s="205"/>
      <c r="N503" s="413"/>
      <c r="O503" s="158"/>
      <c r="P503" s="158"/>
      <c r="Q503" s="206"/>
      <c r="R503" s="206"/>
      <c r="S503" s="206"/>
      <c r="T503" s="206"/>
      <c r="U503" s="206"/>
    </row>
    <row r="504" spans="1:21" ht="24" customHeight="1">
      <c r="B504" s="1" t="s">
        <v>1345</v>
      </c>
      <c r="C504" s="92"/>
      <c r="D504" s="88"/>
      <c r="E504" s="4" t="s">
        <v>1413</v>
      </c>
      <c r="F504" s="92"/>
      <c r="G504" s="88"/>
      <c r="H504" s="88"/>
      <c r="I504" s="88"/>
      <c r="J504" s="88"/>
      <c r="K504" s="88"/>
      <c r="L504" s="88"/>
      <c r="M504" s="311">
        <v>0</v>
      </c>
      <c r="N504" s="311">
        <v>240177</v>
      </c>
      <c r="O504" s="321">
        <v>0</v>
      </c>
      <c r="P504" s="321">
        <v>0</v>
      </c>
      <c r="Q504" s="311">
        <v>0</v>
      </c>
      <c r="R504" s="311">
        <v>0</v>
      </c>
      <c r="S504" s="311">
        <v>0</v>
      </c>
      <c r="T504" s="311">
        <v>0</v>
      </c>
      <c r="U504" s="311">
        <v>0</v>
      </c>
    </row>
    <row r="505" spans="1:21" ht="24" customHeight="1">
      <c r="B505" s="1" t="s">
        <v>1336</v>
      </c>
      <c r="C505" s="92"/>
      <c r="D505" s="88"/>
      <c r="E505" s="1" t="s">
        <v>1337</v>
      </c>
      <c r="F505" s="92"/>
      <c r="G505" s="88"/>
      <c r="H505" s="88"/>
      <c r="I505" s="88"/>
      <c r="J505" s="88"/>
      <c r="K505" s="88"/>
      <c r="L505" s="88"/>
      <c r="M505" s="255">
        <v>0</v>
      </c>
      <c r="N505" s="255">
        <v>10673</v>
      </c>
      <c r="O505" s="151">
        <v>5000</v>
      </c>
      <c r="P505" s="151">
        <v>3500</v>
      </c>
      <c r="Q505" s="255">
        <v>2500</v>
      </c>
      <c r="R505" s="255">
        <v>2500</v>
      </c>
      <c r="S505" s="255">
        <v>2500</v>
      </c>
      <c r="T505" s="255">
        <v>2500</v>
      </c>
      <c r="U505" s="255">
        <v>2500</v>
      </c>
    </row>
    <row r="506" spans="1:21" ht="24" customHeight="1">
      <c r="B506" s="1" t="s">
        <v>848</v>
      </c>
      <c r="C506" s="92"/>
      <c r="D506" s="88"/>
      <c r="E506" s="1" t="s">
        <v>698</v>
      </c>
      <c r="F506" s="92"/>
      <c r="G506" s="88"/>
      <c r="H506" s="88"/>
      <c r="I506" s="88"/>
      <c r="J506" s="88"/>
      <c r="K506" s="88"/>
      <c r="L506" s="88"/>
      <c r="M506" s="255">
        <v>34050</v>
      </c>
      <c r="N506" s="255">
        <v>60900</v>
      </c>
      <c r="O506" s="151">
        <v>30000</v>
      </c>
      <c r="P506" s="151">
        <v>32500</v>
      </c>
      <c r="Q506" s="255">
        <v>30000</v>
      </c>
      <c r="R506" s="255">
        <v>30000</v>
      </c>
      <c r="S506" s="255">
        <v>30000</v>
      </c>
      <c r="T506" s="255">
        <v>30000</v>
      </c>
      <c r="U506" s="255">
        <v>30000</v>
      </c>
    </row>
    <row r="507" spans="1:21" ht="24" customHeight="1">
      <c r="B507" s="1" t="s">
        <v>995</v>
      </c>
      <c r="C507" s="92"/>
      <c r="D507" s="88"/>
      <c r="E507" s="1" t="s">
        <v>996</v>
      </c>
      <c r="F507" s="92"/>
      <c r="G507" s="88"/>
      <c r="H507" s="88"/>
      <c r="I507" s="88"/>
      <c r="J507" s="88"/>
      <c r="K507" s="88"/>
      <c r="L507" s="88"/>
      <c r="M507" s="255">
        <v>0</v>
      </c>
      <c r="N507" s="255">
        <v>0</v>
      </c>
      <c r="O507" s="151">
        <v>500</v>
      </c>
      <c r="P507" s="151">
        <v>0</v>
      </c>
      <c r="Q507" s="255">
        <v>500</v>
      </c>
      <c r="R507" s="255">
        <v>500</v>
      </c>
      <c r="S507" s="255">
        <v>500</v>
      </c>
      <c r="T507" s="255">
        <v>500</v>
      </c>
      <c r="U507" s="255">
        <v>500</v>
      </c>
    </row>
    <row r="508" spans="1:21" ht="24" customHeight="1">
      <c r="B508" s="88" t="s">
        <v>846</v>
      </c>
      <c r="C508" s="88"/>
      <c r="D508" s="88"/>
      <c r="E508" s="1" t="s">
        <v>243</v>
      </c>
      <c r="F508" s="88"/>
      <c r="G508" s="88"/>
      <c r="H508" s="88"/>
      <c r="I508" s="88"/>
      <c r="J508" s="88"/>
      <c r="K508" s="88"/>
      <c r="L508" s="88"/>
      <c r="M508" s="255">
        <v>28100</v>
      </c>
      <c r="N508" s="255">
        <v>33200</v>
      </c>
      <c r="O508" s="151">
        <v>10000</v>
      </c>
      <c r="P508" s="151">
        <v>20000</v>
      </c>
      <c r="Q508" s="255">
        <v>10000</v>
      </c>
      <c r="R508" s="255">
        <v>10000</v>
      </c>
      <c r="S508" s="255">
        <v>10000</v>
      </c>
      <c r="T508" s="255">
        <v>10000</v>
      </c>
      <c r="U508" s="255">
        <v>10000</v>
      </c>
    </row>
    <row r="509" spans="1:21" ht="24" customHeight="1">
      <c r="B509" s="1" t="s">
        <v>847</v>
      </c>
      <c r="C509" s="92"/>
      <c r="D509" s="88"/>
      <c r="E509" s="1" t="s">
        <v>699</v>
      </c>
      <c r="F509" s="92"/>
      <c r="G509" s="88"/>
      <c r="H509" s="88"/>
      <c r="I509" s="88"/>
      <c r="J509" s="88"/>
      <c r="K509" s="88"/>
      <c r="L509" s="88"/>
      <c r="M509" s="255">
        <v>79750</v>
      </c>
      <c r="N509" s="255">
        <v>142100</v>
      </c>
      <c r="O509" s="151">
        <v>64500</v>
      </c>
      <c r="P509" s="151">
        <v>70000</v>
      </c>
      <c r="Q509" s="255">
        <v>64500</v>
      </c>
      <c r="R509" s="255">
        <v>64500</v>
      </c>
      <c r="S509" s="255">
        <v>64500</v>
      </c>
      <c r="T509" s="255">
        <v>64500</v>
      </c>
      <c r="U509" s="255">
        <v>64500</v>
      </c>
    </row>
    <row r="510" spans="1:21" ht="24" customHeight="1">
      <c r="B510" s="1" t="s">
        <v>849</v>
      </c>
      <c r="C510" s="92"/>
      <c r="D510" s="88"/>
      <c r="E510" s="1" t="s">
        <v>725</v>
      </c>
      <c r="F510" s="92"/>
      <c r="G510" s="88"/>
      <c r="H510" s="88"/>
      <c r="I510" s="88"/>
      <c r="J510" s="88"/>
      <c r="K510" s="88"/>
      <c r="L510" s="88"/>
      <c r="M510" s="255">
        <v>14050</v>
      </c>
      <c r="N510" s="255">
        <v>16600</v>
      </c>
      <c r="O510" s="151">
        <v>5000</v>
      </c>
      <c r="P510" s="151">
        <v>9000</v>
      </c>
      <c r="Q510" s="255">
        <v>5000</v>
      </c>
      <c r="R510" s="255">
        <v>5000</v>
      </c>
      <c r="S510" s="255">
        <v>5000</v>
      </c>
      <c r="T510" s="255">
        <v>5000</v>
      </c>
      <c r="U510" s="255">
        <v>5000</v>
      </c>
    </row>
    <row r="511" spans="1:21" ht="24" customHeight="1">
      <c r="B511" s="1" t="s">
        <v>850</v>
      </c>
      <c r="C511" s="92"/>
      <c r="D511" s="88"/>
      <c r="E511" s="500" t="s">
        <v>237</v>
      </c>
      <c r="F511" s="500"/>
      <c r="G511" s="500"/>
      <c r="H511" s="500"/>
      <c r="I511" s="500"/>
      <c r="J511" s="500"/>
      <c r="K511" s="500"/>
      <c r="L511" s="500"/>
      <c r="M511" s="200">
        <v>10805</v>
      </c>
      <c r="N511" s="200">
        <v>12453</v>
      </c>
      <c r="O511" s="143">
        <v>10000</v>
      </c>
      <c r="P511" s="143">
        <v>10000</v>
      </c>
      <c r="Q511" s="200">
        <v>10000</v>
      </c>
      <c r="R511" s="200">
        <v>10000</v>
      </c>
      <c r="S511" s="200">
        <v>10000</v>
      </c>
      <c r="T511" s="200">
        <v>10000</v>
      </c>
      <c r="U511" s="200">
        <v>10000</v>
      </c>
    </row>
    <row r="512" spans="1:21" ht="24" customHeight="1">
      <c r="B512" s="1" t="s">
        <v>851</v>
      </c>
      <c r="C512" s="92"/>
      <c r="D512" s="88"/>
      <c r="E512" s="500" t="s">
        <v>673</v>
      </c>
      <c r="F512" s="500"/>
      <c r="G512" s="500"/>
      <c r="H512" s="500"/>
      <c r="I512" s="500"/>
      <c r="J512" s="500"/>
      <c r="K512" s="500"/>
      <c r="L512" s="500"/>
      <c r="M512" s="200">
        <v>780</v>
      </c>
      <c r="N512" s="200">
        <v>697</v>
      </c>
      <c r="O512" s="143">
        <v>800</v>
      </c>
      <c r="P512" s="143">
        <v>750</v>
      </c>
      <c r="Q512" s="200">
        <v>750</v>
      </c>
      <c r="R512" s="200">
        <v>750</v>
      </c>
      <c r="S512" s="200">
        <v>750</v>
      </c>
      <c r="T512" s="200">
        <v>750</v>
      </c>
      <c r="U512" s="200">
        <v>750</v>
      </c>
    </row>
    <row r="513" spans="2:21" ht="24" customHeight="1">
      <c r="B513" s="1" t="s">
        <v>1209</v>
      </c>
      <c r="C513" s="88"/>
      <c r="D513" s="88"/>
      <c r="E513" s="1" t="s">
        <v>1210</v>
      </c>
      <c r="F513" s="88"/>
      <c r="G513" s="88"/>
      <c r="H513" s="88"/>
      <c r="I513" s="88"/>
      <c r="J513" s="88"/>
      <c r="K513" s="88"/>
      <c r="L513" s="88"/>
      <c r="M513" s="255">
        <v>0</v>
      </c>
      <c r="N513" s="255">
        <v>0</v>
      </c>
      <c r="O513" s="151">
        <v>0</v>
      </c>
      <c r="P513" s="151">
        <v>55000</v>
      </c>
      <c r="Q513" s="255">
        <v>0</v>
      </c>
      <c r="R513" s="255">
        <v>0</v>
      </c>
      <c r="S513" s="255">
        <v>0</v>
      </c>
      <c r="T513" s="255">
        <v>0</v>
      </c>
      <c r="U513" s="255">
        <v>0</v>
      </c>
    </row>
    <row r="514" spans="2:21" ht="24" customHeight="1">
      <c r="B514" s="1" t="s">
        <v>852</v>
      </c>
      <c r="C514" s="88"/>
      <c r="D514" s="88"/>
      <c r="E514" s="1" t="s">
        <v>240</v>
      </c>
      <c r="F514" s="88"/>
      <c r="G514" s="88"/>
      <c r="H514" s="88"/>
      <c r="I514" s="88"/>
      <c r="J514" s="88"/>
      <c r="K514" s="88"/>
      <c r="L514" s="88"/>
      <c r="M514" s="255">
        <v>0</v>
      </c>
      <c r="N514" s="255">
        <v>1207</v>
      </c>
      <c r="O514" s="151">
        <v>500</v>
      </c>
      <c r="P514" s="151">
        <v>190</v>
      </c>
      <c r="Q514" s="255">
        <v>500</v>
      </c>
      <c r="R514" s="255">
        <v>500</v>
      </c>
      <c r="S514" s="255">
        <v>500</v>
      </c>
      <c r="T514" s="255">
        <v>500</v>
      </c>
      <c r="U514" s="255">
        <v>500</v>
      </c>
    </row>
    <row r="515" spans="2:21" ht="24" customHeight="1">
      <c r="B515" s="1" t="s">
        <v>1436</v>
      </c>
      <c r="C515" s="88"/>
      <c r="D515" s="88"/>
      <c r="E515" s="1" t="s">
        <v>1437</v>
      </c>
      <c r="F515" s="88"/>
      <c r="G515" s="88"/>
      <c r="H515" s="88"/>
      <c r="I515" s="88"/>
      <c r="J515" s="88"/>
      <c r="K515" s="88"/>
      <c r="L515" s="88"/>
      <c r="M515" s="255">
        <v>0</v>
      </c>
      <c r="N515" s="255">
        <v>0</v>
      </c>
      <c r="O515" s="151">
        <v>0</v>
      </c>
      <c r="P515" s="151">
        <v>0</v>
      </c>
      <c r="Q515" s="255">
        <v>0</v>
      </c>
      <c r="R515" s="255">
        <v>43308</v>
      </c>
      <c r="S515" s="255">
        <v>0</v>
      </c>
      <c r="T515" s="255">
        <v>0</v>
      </c>
      <c r="U515" s="255">
        <v>0</v>
      </c>
    </row>
    <row r="516" spans="2:21" ht="24" customHeight="1">
      <c r="B516" s="1" t="s">
        <v>853</v>
      </c>
      <c r="C516" s="88"/>
      <c r="D516" s="88"/>
      <c r="E516" s="1" t="s">
        <v>751</v>
      </c>
      <c r="F516" s="88"/>
      <c r="G516" s="88"/>
      <c r="H516" s="88"/>
      <c r="I516" s="88"/>
      <c r="J516" s="88"/>
      <c r="K516" s="88"/>
      <c r="L516" s="88"/>
      <c r="M516" s="255">
        <v>47825</v>
      </c>
      <c r="N516" s="255">
        <v>129173</v>
      </c>
      <c r="O516" s="151">
        <v>152078</v>
      </c>
      <c r="P516" s="151">
        <v>155714</v>
      </c>
      <c r="Q516" s="255">
        <v>80000</v>
      </c>
      <c r="R516" s="255">
        <v>161242</v>
      </c>
      <c r="S516" s="255">
        <v>409620</v>
      </c>
      <c r="T516" s="255">
        <v>214852</v>
      </c>
      <c r="U516" s="255">
        <v>285260</v>
      </c>
    </row>
    <row r="517" spans="2:21" ht="24" customHeight="1">
      <c r="B517" s="1" t="s">
        <v>854</v>
      </c>
      <c r="C517" s="88"/>
      <c r="D517" s="88"/>
      <c r="E517" s="1" t="s">
        <v>752</v>
      </c>
      <c r="F517" s="88"/>
      <c r="G517" s="88"/>
      <c r="H517" s="88"/>
      <c r="I517" s="88"/>
      <c r="J517" s="88"/>
      <c r="K517" s="88"/>
      <c r="L517" s="88"/>
      <c r="M517" s="255">
        <v>549408</v>
      </c>
      <c r="N517" s="255">
        <v>1113569</v>
      </c>
      <c r="O517" s="151">
        <v>941887</v>
      </c>
      <c r="P517" s="151">
        <v>1176032</v>
      </c>
      <c r="Q517" s="255">
        <v>0</v>
      </c>
      <c r="R517" s="255">
        <v>663896</v>
      </c>
      <c r="S517" s="255">
        <v>787396</v>
      </c>
      <c r="T517" s="255">
        <v>213481</v>
      </c>
      <c r="U517" s="255">
        <v>5000</v>
      </c>
    </row>
    <row r="518" spans="2:21" ht="24" customHeight="1">
      <c r="B518" s="1" t="s">
        <v>1296</v>
      </c>
      <c r="C518" s="88"/>
      <c r="D518" s="88"/>
      <c r="E518" s="1" t="s">
        <v>1297</v>
      </c>
      <c r="F518" s="88"/>
      <c r="G518" s="88"/>
      <c r="H518" s="88"/>
      <c r="I518" s="88"/>
      <c r="J518" s="88"/>
      <c r="K518" s="88"/>
      <c r="L518" s="88"/>
      <c r="M518" s="255">
        <v>0</v>
      </c>
      <c r="N518" s="255">
        <v>0</v>
      </c>
      <c r="O518" s="151">
        <v>0</v>
      </c>
      <c r="P518" s="151">
        <v>0</v>
      </c>
      <c r="Q518" s="255">
        <v>0</v>
      </c>
      <c r="R518" s="255">
        <v>200082</v>
      </c>
      <c r="S518" s="255">
        <v>154863</v>
      </c>
      <c r="T518" s="255">
        <v>161025</v>
      </c>
      <c r="U518" s="255">
        <v>167497</v>
      </c>
    </row>
    <row r="519" spans="2:21" ht="24" customHeight="1">
      <c r="B519" s="1" t="s">
        <v>855</v>
      </c>
      <c r="C519" s="88"/>
      <c r="D519" s="88"/>
      <c r="E519" s="1" t="s">
        <v>822</v>
      </c>
      <c r="F519" s="88"/>
      <c r="G519" s="88"/>
      <c r="H519" s="88"/>
      <c r="I519" s="88"/>
      <c r="J519" s="88"/>
      <c r="K519" s="88"/>
      <c r="L519" s="88"/>
      <c r="M519" s="255">
        <v>204854</v>
      </c>
      <c r="N519" s="255">
        <v>276117</v>
      </c>
      <c r="O519" s="151">
        <v>330774</v>
      </c>
      <c r="P519" s="151">
        <v>480774</v>
      </c>
      <c r="Q519" s="255">
        <v>185863</v>
      </c>
      <c r="R519" s="255">
        <v>560174</v>
      </c>
      <c r="S519" s="255">
        <v>496174</v>
      </c>
      <c r="T519" s="255">
        <v>533268</v>
      </c>
      <c r="U519" s="255">
        <v>593000</v>
      </c>
    </row>
    <row r="520" spans="2:21" ht="24" customHeight="1">
      <c r="B520" s="1" t="s">
        <v>970</v>
      </c>
      <c r="C520" s="88"/>
      <c r="D520" s="88"/>
      <c r="E520" s="1" t="s">
        <v>961</v>
      </c>
      <c r="F520" s="88"/>
      <c r="G520" s="88"/>
      <c r="H520" s="88"/>
      <c r="I520" s="88"/>
      <c r="J520" s="88"/>
      <c r="K520" s="88"/>
      <c r="L520" s="88"/>
      <c r="M520" s="219">
        <v>74899</v>
      </c>
      <c r="N520" s="219">
        <v>20535</v>
      </c>
      <c r="O520" s="162">
        <v>19235</v>
      </c>
      <c r="P520" s="162">
        <v>50648</v>
      </c>
      <c r="Q520" s="219">
        <v>110303</v>
      </c>
      <c r="R520" s="219">
        <v>91924</v>
      </c>
      <c r="S520" s="219">
        <v>81371</v>
      </c>
      <c r="T520" s="219">
        <v>47492</v>
      </c>
      <c r="U520" s="219">
        <v>118479</v>
      </c>
    </row>
    <row r="521" spans="2:21" ht="24" customHeight="1">
      <c r="B521" s="1" t="s">
        <v>1019</v>
      </c>
      <c r="C521" s="92"/>
      <c r="D521" s="88"/>
      <c r="E521" s="1" t="s">
        <v>1011</v>
      </c>
      <c r="F521" s="4"/>
      <c r="G521" s="4"/>
      <c r="H521" s="4"/>
      <c r="I521" s="4"/>
      <c r="J521" s="4"/>
      <c r="K521" s="4"/>
      <c r="M521" s="200">
        <v>44512</v>
      </c>
      <c r="N521" s="200">
        <v>52096</v>
      </c>
      <c r="O521" s="143">
        <v>0</v>
      </c>
      <c r="P521" s="143">
        <v>0</v>
      </c>
      <c r="Q521" s="200">
        <v>0</v>
      </c>
      <c r="R521" s="200">
        <v>0</v>
      </c>
      <c r="S521" s="200">
        <v>90000</v>
      </c>
      <c r="T521" s="200">
        <v>0</v>
      </c>
      <c r="U521" s="200">
        <v>360000</v>
      </c>
    </row>
    <row r="522" spans="2:21" ht="24" customHeight="1">
      <c r="B522" s="1" t="s">
        <v>1259</v>
      </c>
      <c r="C522" s="92"/>
      <c r="D522" s="88"/>
      <c r="E522" s="1" t="s">
        <v>1260</v>
      </c>
      <c r="F522" s="4"/>
      <c r="G522" s="4"/>
      <c r="H522" s="4"/>
      <c r="I522" s="4"/>
      <c r="J522" s="4"/>
      <c r="K522" s="4"/>
      <c r="L522" s="4"/>
      <c r="M522" s="200">
        <v>0</v>
      </c>
      <c r="N522" s="200">
        <v>45371</v>
      </c>
      <c r="O522" s="143">
        <v>0</v>
      </c>
      <c r="P522" s="143">
        <v>10765</v>
      </c>
      <c r="Q522" s="200">
        <v>0</v>
      </c>
      <c r="R522" s="200">
        <v>0</v>
      </c>
      <c r="S522" s="200">
        <v>0</v>
      </c>
      <c r="T522" s="200">
        <v>0</v>
      </c>
      <c r="U522" s="200">
        <v>70833</v>
      </c>
    </row>
    <row r="523" spans="2:21" ht="24" customHeight="1">
      <c r="B523" s="1" t="s">
        <v>1042</v>
      </c>
      <c r="C523" s="92"/>
      <c r="D523" s="88"/>
      <c r="E523" s="1" t="s">
        <v>1043</v>
      </c>
      <c r="F523" s="88"/>
      <c r="G523" s="88"/>
      <c r="H523" s="88"/>
      <c r="I523" s="88"/>
      <c r="J523" s="88"/>
      <c r="K523" s="88"/>
      <c r="L523" s="88"/>
      <c r="M523" s="200">
        <v>283</v>
      </c>
      <c r="N523" s="200">
        <v>436</v>
      </c>
      <c r="O523" s="143">
        <v>0</v>
      </c>
      <c r="P523" s="143">
        <v>0</v>
      </c>
      <c r="Q523" s="200">
        <v>0</v>
      </c>
      <c r="R523" s="200">
        <v>0</v>
      </c>
      <c r="S523" s="200">
        <v>0</v>
      </c>
      <c r="T523" s="200">
        <v>0</v>
      </c>
      <c r="U523" s="200">
        <v>0</v>
      </c>
    </row>
    <row r="524" spans="2:21" ht="24" customHeight="1">
      <c r="B524" s="1" t="s">
        <v>856</v>
      </c>
      <c r="C524" s="88"/>
      <c r="D524" s="88"/>
      <c r="E524" s="1" t="s">
        <v>727</v>
      </c>
      <c r="F524" s="88"/>
      <c r="G524" s="88"/>
      <c r="H524" s="88"/>
      <c r="I524" s="88"/>
      <c r="J524" s="88"/>
      <c r="K524" s="88"/>
      <c r="L524" s="88"/>
      <c r="M524" s="200">
        <v>343</v>
      </c>
      <c r="N524" s="200">
        <v>498</v>
      </c>
      <c r="O524" s="143">
        <v>0</v>
      </c>
      <c r="P524" s="143">
        <v>0</v>
      </c>
      <c r="Q524" s="174">
        <v>0</v>
      </c>
      <c r="R524" s="174">
        <v>0</v>
      </c>
      <c r="S524" s="174">
        <v>0</v>
      </c>
      <c r="T524" s="174">
        <v>0</v>
      </c>
      <c r="U524" s="174">
        <v>0</v>
      </c>
    </row>
    <row r="525" spans="2:21" ht="24" customHeight="1">
      <c r="B525" s="1" t="s">
        <v>857</v>
      </c>
      <c r="C525" s="88"/>
      <c r="D525" s="88"/>
      <c r="E525" s="1" t="s">
        <v>726</v>
      </c>
      <c r="F525" s="88"/>
      <c r="G525" s="88"/>
      <c r="H525" s="88"/>
      <c r="I525" s="88"/>
      <c r="J525" s="88"/>
      <c r="K525" s="88"/>
      <c r="L525" s="88"/>
      <c r="M525" s="185">
        <v>2321</v>
      </c>
      <c r="N525" s="185">
        <v>1372</v>
      </c>
      <c r="O525" s="144">
        <v>500</v>
      </c>
      <c r="P525" s="144">
        <v>3471</v>
      </c>
      <c r="Q525" s="185">
        <v>1000</v>
      </c>
      <c r="R525" s="185">
        <v>1000</v>
      </c>
      <c r="S525" s="185">
        <v>1000</v>
      </c>
      <c r="T525" s="185">
        <v>1000</v>
      </c>
      <c r="U525" s="185">
        <v>1000</v>
      </c>
    </row>
    <row r="526" spans="2:21" ht="24" customHeight="1">
      <c r="B526" s="1" t="s">
        <v>913</v>
      </c>
      <c r="C526" s="88"/>
      <c r="D526" s="88"/>
      <c r="E526" s="1" t="s">
        <v>914</v>
      </c>
      <c r="F526" s="88"/>
      <c r="G526" s="88"/>
      <c r="H526" s="88"/>
      <c r="I526" s="88"/>
      <c r="J526" s="88"/>
      <c r="K526" s="88"/>
      <c r="L526" s="88"/>
      <c r="M526" s="191">
        <v>242</v>
      </c>
      <c r="N526" s="191">
        <v>1812</v>
      </c>
      <c r="O526" s="149">
        <v>0</v>
      </c>
      <c r="P526" s="149">
        <v>0</v>
      </c>
      <c r="Q526" s="191">
        <v>0</v>
      </c>
      <c r="R526" s="191">
        <v>0</v>
      </c>
      <c r="S526" s="191">
        <v>0</v>
      </c>
      <c r="T526" s="191">
        <v>0</v>
      </c>
      <c r="U526" s="191">
        <v>0</v>
      </c>
    </row>
    <row r="527" spans="2:21" ht="24" customHeight="1">
      <c r="B527" s="498" t="s">
        <v>1075</v>
      </c>
      <c r="C527" s="498"/>
      <c r="D527" s="498"/>
      <c r="E527" s="498"/>
      <c r="F527" s="498"/>
      <c r="G527" s="498"/>
      <c r="H527" s="498"/>
      <c r="I527" s="498"/>
      <c r="J527" s="498"/>
      <c r="K527" s="498"/>
      <c r="L527" s="498"/>
      <c r="M527" s="282">
        <f t="shared" ref="M527:U527" si="58">SUM(M504:M526)</f>
        <v>1092222</v>
      </c>
      <c r="N527" s="278">
        <f t="shared" si="58"/>
        <v>2158986</v>
      </c>
      <c r="O527" s="279">
        <f t="shared" si="58"/>
        <v>1570774</v>
      </c>
      <c r="P527" s="279">
        <f t="shared" si="58"/>
        <v>2078344</v>
      </c>
      <c r="Q527" s="282">
        <f t="shared" si="58"/>
        <v>500916</v>
      </c>
      <c r="R527" s="282">
        <f t="shared" si="58"/>
        <v>1845376</v>
      </c>
      <c r="S527" s="282">
        <f t="shared" si="58"/>
        <v>2144174</v>
      </c>
      <c r="T527" s="282">
        <f t="shared" si="58"/>
        <v>1294868</v>
      </c>
      <c r="U527" s="282">
        <f t="shared" si="58"/>
        <v>1724819</v>
      </c>
    </row>
    <row r="528" spans="2:21" ht="15" customHeight="1">
      <c r="B528" s="122"/>
      <c r="C528" s="379"/>
      <c r="D528" s="379"/>
      <c r="E528" s="379"/>
      <c r="F528" s="379"/>
      <c r="G528" s="379"/>
      <c r="H528" s="379"/>
      <c r="I528" s="379"/>
      <c r="J528" s="379"/>
      <c r="K528" s="379"/>
      <c r="L528" s="379"/>
      <c r="M528" s="380"/>
      <c r="N528" s="380"/>
      <c r="O528" s="436" t="str">
        <f>IF(P527&gt;O527,"Over Budget","Under Budget")</f>
        <v>Over Budget</v>
      </c>
      <c r="P528" s="437">
        <f>P527-O527</f>
        <v>507570</v>
      </c>
      <c r="Q528" s="380"/>
      <c r="R528" s="380"/>
      <c r="S528" s="380"/>
      <c r="T528" s="380"/>
      <c r="U528" s="380"/>
    </row>
    <row r="529" spans="1:21" ht="6.95" customHeight="1">
      <c r="B529" s="1"/>
      <c r="C529" s="88"/>
      <c r="D529" s="88"/>
      <c r="E529" s="1"/>
      <c r="F529" s="88"/>
      <c r="G529" s="88"/>
      <c r="H529" s="88"/>
      <c r="I529" s="88"/>
      <c r="J529" s="88"/>
      <c r="K529" s="88"/>
      <c r="L529" s="88"/>
      <c r="M529" s="185"/>
      <c r="N529" s="185"/>
      <c r="O529" s="144"/>
      <c r="P529" s="144"/>
      <c r="Q529" s="185"/>
      <c r="R529" s="185"/>
      <c r="S529" s="185"/>
      <c r="T529" s="185"/>
      <c r="U529" s="185"/>
    </row>
    <row r="530" spans="1:21" ht="24" customHeight="1">
      <c r="B530" s="1" t="s">
        <v>858</v>
      </c>
      <c r="C530" s="88"/>
      <c r="D530" s="88"/>
      <c r="E530" s="1" t="s">
        <v>805</v>
      </c>
      <c r="F530" s="88"/>
      <c r="G530" s="88"/>
      <c r="H530" s="88"/>
      <c r="I530" s="88"/>
      <c r="J530" s="88"/>
      <c r="K530" s="88"/>
      <c r="L530" s="88"/>
      <c r="M530" s="200">
        <v>10156</v>
      </c>
      <c r="N530" s="200">
        <v>6491</v>
      </c>
      <c r="O530" s="143">
        <v>9000</v>
      </c>
      <c r="P530" s="143">
        <v>5000</v>
      </c>
      <c r="Q530" s="200">
        <v>2000</v>
      </c>
      <c r="R530" s="200">
        <v>2000</v>
      </c>
      <c r="S530" s="200">
        <v>2000</v>
      </c>
      <c r="T530" s="200">
        <v>2000</v>
      </c>
      <c r="U530" s="200">
        <v>2000</v>
      </c>
    </row>
    <row r="531" spans="1:21" ht="24" customHeight="1">
      <c r="B531" s="1" t="s">
        <v>859</v>
      </c>
      <c r="C531" s="88"/>
      <c r="D531" s="88"/>
      <c r="E531" s="1" t="s">
        <v>812</v>
      </c>
      <c r="F531" s="88"/>
      <c r="G531" s="88"/>
      <c r="H531" s="88"/>
      <c r="I531" s="88"/>
      <c r="J531" s="88"/>
      <c r="K531" s="88"/>
      <c r="L531" s="88"/>
      <c r="M531" s="200">
        <v>63695</v>
      </c>
      <c r="N531" s="200">
        <v>42475</v>
      </c>
      <c r="O531" s="143">
        <v>85000</v>
      </c>
      <c r="P531" s="143">
        <v>0</v>
      </c>
      <c r="Q531" s="200">
        <v>101000</v>
      </c>
      <c r="R531" s="200">
        <v>71000</v>
      </c>
      <c r="S531" s="200">
        <v>75000</v>
      </c>
      <c r="T531" s="200">
        <v>100000</v>
      </c>
      <c r="U531" s="200">
        <v>55000</v>
      </c>
    </row>
    <row r="532" spans="1:21" ht="24" customHeight="1">
      <c r="B532" s="1" t="s">
        <v>903</v>
      </c>
      <c r="C532" s="88"/>
      <c r="D532" s="88"/>
      <c r="E532" s="1" t="s">
        <v>904</v>
      </c>
      <c r="F532" s="88"/>
      <c r="G532" s="88"/>
      <c r="H532" s="88"/>
      <c r="I532" s="88"/>
      <c r="J532" s="88"/>
      <c r="K532" s="88"/>
      <c r="L532" s="88"/>
      <c r="M532" s="200">
        <v>27000</v>
      </c>
      <c r="N532" s="200">
        <v>0</v>
      </c>
      <c r="O532" s="143">
        <v>4000</v>
      </c>
      <c r="P532" s="143">
        <v>27000</v>
      </c>
      <c r="Q532" s="200">
        <v>4000</v>
      </c>
      <c r="R532" s="200">
        <v>4000</v>
      </c>
      <c r="S532" s="200">
        <v>4000</v>
      </c>
      <c r="T532" s="200">
        <v>4000</v>
      </c>
      <c r="U532" s="200">
        <v>4000</v>
      </c>
    </row>
    <row r="533" spans="1:21" ht="24" customHeight="1">
      <c r="B533" s="1" t="s">
        <v>1329</v>
      </c>
      <c r="C533" s="88"/>
      <c r="D533" s="88"/>
      <c r="E533" s="1" t="s">
        <v>1330</v>
      </c>
      <c r="F533" s="88"/>
      <c r="G533" s="88"/>
      <c r="H533" s="88"/>
      <c r="I533" s="88"/>
      <c r="J533" s="88"/>
      <c r="K533" s="88"/>
      <c r="L533" s="88"/>
      <c r="M533" s="200">
        <v>131184</v>
      </c>
      <c r="N533" s="200">
        <v>0</v>
      </c>
      <c r="O533" s="143">
        <v>0</v>
      </c>
      <c r="P533" s="143">
        <v>0</v>
      </c>
      <c r="Q533" s="200">
        <v>0</v>
      </c>
      <c r="R533" s="200">
        <v>0</v>
      </c>
      <c r="S533" s="200">
        <v>0</v>
      </c>
      <c r="T533" s="200">
        <v>0</v>
      </c>
      <c r="U533" s="200">
        <v>0</v>
      </c>
    </row>
    <row r="534" spans="1:21" ht="24" customHeight="1">
      <c r="B534" s="1" t="s">
        <v>1224</v>
      </c>
      <c r="C534" s="88"/>
      <c r="D534" s="88"/>
      <c r="E534" s="1" t="s">
        <v>1225</v>
      </c>
      <c r="F534" s="88"/>
      <c r="G534" s="88"/>
      <c r="H534" s="88"/>
      <c r="I534" s="88"/>
      <c r="J534" s="88"/>
      <c r="K534" s="88"/>
      <c r="L534" s="88"/>
      <c r="M534" s="222">
        <v>33843</v>
      </c>
      <c r="N534" s="222">
        <v>0</v>
      </c>
      <c r="O534" s="146">
        <v>0</v>
      </c>
      <c r="P534" s="146">
        <v>0</v>
      </c>
      <c r="Q534" s="187">
        <v>0</v>
      </c>
      <c r="R534" s="187">
        <v>0</v>
      </c>
      <c r="S534" s="187">
        <v>0</v>
      </c>
      <c r="T534" s="187">
        <v>0</v>
      </c>
      <c r="U534" s="187">
        <v>0</v>
      </c>
    </row>
    <row r="535" spans="1:21" ht="24" customHeight="1">
      <c r="B535" s="498" t="s">
        <v>565</v>
      </c>
      <c r="C535" s="498"/>
      <c r="D535" s="498"/>
      <c r="E535" s="498"/>
      <c r="F535" s="498"/>
      <c r="G535" s="498"/>
      <c r="H535" s="498"/>
      <c r="I535" s="498"/>
      <c r="J535" s="498"/>
      <c r="K535" s="498"/>
      <c r="L535" s="498"/>
      <c r="M535" s="282">
        <f t="shared" ref="M535:U535" si="59">SUM(M530:M534)</f>
        <v>265878</v>
      </c>
      <c r="N535" s="278">
        <f t="shared" si="59"/>
        <v>48966</v>
      </c>
      <c r="O535" s="279">
        <f t="shared" si="59"/>
        <v>98000</v>
      </c>
      <c r="P535" s="279">
        <f t="shared" si="59"/>
        <v>32000</v>
      </c>
      <c r="Q535" s="282">
        <f t="shared" si="59"/>
        <v>107000</v>
      </c>
      <c r="R535" s="282">
        <f t="shared" si="59"/>
        <v>77000</v>
      </c>
      <c r="S535" s="282">
        <f t="shared" si="59"/>
        <v>81000</v>
      </c>
      <c r="T535" s="282">
        <f t="shared" si="59"/>
        <v>106000</v>
      </c>
      <c r="U535" s="282">
        <f t="shared" si="59"/>
        <v>61000</v>
      </c>
    </row>
    <row r="536" spans="1:21" ht="15" customHeight="1">
      <c r="B536" s="122"/>
      <c r="C536" s="379"/>
      <c r="D536" s="379"/>
      <c r="E536" s="379"/>
      <c r="F536" s="379"/>
      <c r="G536" s="379"/>
      <c r="H536" s="379"/>
      <c r="I536" s="379"/>
      <c r="J536" s="379"/>
      <c r="K536" s="379"/>
      <c r="L536" s="379"/>
      <c r="M536" s="380"/>
      <c r="N536" s="380"/>
      <c r="O536" s="436" t="str">
        <f>IF(P535&gt;O535,"Over Budget","Under Budget")</f>
        <v>Under Budget</v>
      </c>
      <c r="P536" s="437">
        <f>P535-O535</f>
        <v>-66000</v>
      </c>
      <c r="Q536" s="380"/>
      <c r="R536" s="380"/>
      <c r="S536" s="380"/>
      <c r="T536" s="380"/>
      <c r="U536" s="380"/>
    </row>
    <row r="537" spans="1:21" ht="15" customHeight="1">
      <c r="B537" s="88"/>
      <c r="C537" s="88"/>
      <c r="D537" s="88"/>
      <c r="E537" s="88"/>
      <c r="F537" s="88"/>
      <c r="G537" s="88"/>
      <c r="H537" s="88"/>
      <c r="I537" s="88"/>
      <c r="J537" s="88"/>
      <c r="K537" s="88"/>
      <c r="L537" s="88"/>
      <c r="M537" s="188"/>
      <c r="N537" s="182"/>
      <c r="O537" s="147"/>
      <c r="P537" s="147"/>
      <c r="Q537" s="182"/>
      <c r="R537" s="182"/>
      <c r="S537" s="182"/>
      <c r="T537" s="182"/>
      <c r="U537" s="182"/>
    </row>
    <row r="538" spans="1:21" s="88" customFormat="1" ht="24" customHeight="1">
      <c r="A538" s="382"/>
      <c r="B538" s="501" t="s">
        <v>1099</v>
      </c>
      <c r="C538" s="501"/>
      <c r="D538" s="501"/>
      <c r="E538" s="501"/>
      <c r="F538" s="501"/>
      <c r="G538" s="501"/>
      <c r="H538" s="501"/>
      <c r="I538" s="501"/>
      <c r="J538" s="501"/>
      <c r="K538" s="501"/>
      <c r="L538" s="501"/>
      <c r="M538" s="280">
        <f t="shared" ref="M538:U538" si="60">M527+M535</f>
        <v>1358100</v>
      </c>
      <c r="N538" s="297">
        <f t="shared" si="60"/>
        <v>2207952</v>
      </c>
      <c r="O538" s="281">
        <f t="shared" si="60"/>
        <v>1668774</v>
      </c>
      <c r="P538" s="281">
        <f t="shared" si="60"/>
        <v>2110344</v>
      </c>
      <c r="Q538" s="280">
        <f t="shared" si="60"/>
        <v>607916</v>
      </c>
      <c r="R538" s="280">
        <f t="shared" si="60"/>
        <v>1922376</v>
      </c>
      <c r="S538" s="280">
        <f t="shared" si="60"/>
        <v>2225174</v>
      </c>
      <c r="T538" s="280">
        <f t="shared" si="60"/>
        <v>1400868</v>
      </c>
      <c r="U538" s="280">
        <f t="shared" si="60"/>
        <v>1785819</v>
      </c>
    </row>
    <row r="539" spans="1:21" s="88" customFormat="1" ht="24" customHeight="1">
      <c r="A539" s="382"/>
      <c r="B539" s="122"/>
      <c r="C539" s="379"/>
      <c r="D539" s="379"/>
      <c r="E539" s="379"/>
      <c r="F539" s="379"/>
      <c r="G539" s="379"/>
      <c r="H539" s="379"/>
      <c r="I539" s="379"/>
      <c r="J539" s="379"/>
      <c r="K539" s="379"/>
      <c r="L539" s="379"/>
      <c r="M539" s="380"/>
      <c r="N539" s="380"/>
      <c r="O539" s="436" t="str">
        <f>IF(P538&gt;O538,"Over Budget","Under Budget")</f>
        <v>Over Budget</v>
      </c>
      <c r="P539" s="437">
        <f>P538-O538</f>
        <v>441570</v>
      </c>
      <c r="Q539" s="380"/>
      <c r="R539" s="380"/>
      <c r="S539" s="380"/>
      <c r="T539" s="380"/>
      <c r="U539" s="380"/>
    </row>
    <row r="540" spans="1:21" ht="15" customHeight="1">
      <c r="B540" s="88"/>
      <c r="C540" s="88"/>
      <c r="D540" s="88"/>
      <c r="E540" s="88"/>
      <c r="F540" s="88"/>
      <c r="G540" s="88"/>
      <c r="H540" s="88"/>
      <c r="I540" s="88"/>
      <c r="J540" s="88"/>
      <c r="K540" s="88"/>
      <c r="L540" s="88"/>
      <c r="M540" s="188"/>
      <c r="N540" s="182"/>
      <c r="O540" s="147"/>
      <c r="P540" s="147"/>
      <c r="Q540" s="182"/>
      <c r="R540" s="182"/>
      <c r="S540" s="182"/>
      <c r="T540" s="182"/>
      <c r="U540" s="182"/>
    </row>
    <row r="541" spans="1:21" ht="24" customHeight="1">
      <c r="B541" s="94" t="s">
        <v>1306</v>
      </c>
      <c r="C541" s="88"/>
      <c r="D541" s="88"/>
      <c r="E541" s="88"/>
      <c r="F541" s="88"/>
      <c r="G541" s="88"/>
      <c r="H541" s="88"/>
      <c r="I541" s="88"/>
      <c r="J541" s="88"/>
      <c r="K541" s="88"/>
      <c r="L541" s="88"/>
      <c r="M541" s="188"/>
      <c r="N541" s="182"/>
      <c r="O541" s="147"/>
      <c r="P541" s="147"/>
      <c r="Q541" s="182"/>
      <c r="R541" s="182"/>
      <c r="S541" s="182"/>
      <c r="T541" s="182"/>
      <c r="U541" s="182"/>
    </row>
    <row r="542" spans="1:21" ht="24" customHeight="1">
      <c r="B542" s="1" t="s">
        <v>1308</v>
      </c>
      <c r="C542" s="92"/>
      <c r="D542" s="92"/>
      <c r="E542" s="1" t="s">
        <v>690</v>
      </c>
      <c r="F542" s="92"/>
      <c r="G542" s="92"/>
      <c r="H542" s="92"/>
      <c r="I542" s="92"/>
      <c r="J542" s="92"/>
      <c r="K542" s="92"/>
      <c r="L542" s="92"/>
      <c r="M542" s="276">
        <v>0</v>
      </c>
      <c r="N542" s="276">
        <v>0</v>
      </c>
      <c r="O542" s="277">
        <v>0</v>
      </c>
      <c r="P542" s="277">
        <v>0</v>
      </c>
      <c r="Q542" s="276">
        <v>0</v>
      </c>
      <c r="R542" s="276">
        <v>50000</v>
      </c>
      <c r="S542" s="276">
        <v>103000</v>
      </c>
      <c r="T542" s="276">
        <v>106090</v>
      </c>
      <c r="U542" s="276">
        <v>109273</v>
      </c>
    </row>
    <row r="543" spans="1:21" ht="24" customHeight="1">
      <c r="B543" s="1" t="s">
        <v>1309</v>
      </c>
      <c r="C543" s="92"/>
      <c r="D543" s="92"/>
      <c r="E543" s="1" t="s">
        <v>8</v>
      </c>
      <c r="F543" s="92"/>
      <c r="G543" s="92"/>
      <c r="H543" s="92"/>
      <c r="I543" s="92"/>
      <c r="J543" s="92"/>
      <c r="K543" s="92"/>
      <c r="L543" s="92"/>
      <c r="M543" s="227">
        <v>0</v>
      </c>
      <c r="N543" s="227">
        <v>0</v>
      </c>
      <c r="O543" s="368">
        <v>0</v>
      </c>
      <c r="P543" s="368">
        <v>0</v>
      </c>
      <c r="Q543" s="227">
        <v>0</v>
      </c>
      <c r="R543" s="200">
        <v>3455</v>
      </c>
      <c r="S543" s="200">
        <v>7323</v>
      </c>
      <c r="T543" s="200">
        <v>7776</v>
      </c>
      <c r="U543" s="200">
        <v>8250</v>
      </c>
    </row>
    <row r="544" spans="1:21" ht="24" customHeight="1">
      <c r="B544" s="1" t="s">
        <v>1310</v>
      </c>
      <c r="C544" s="88"/>
      <c r="D544" s="88"/>
      <c r="E544" s="1" t="s">
        <v>9</v>
      </c>
      <c r="F544" s="88"/>
      <c r="G544" s="88"/>
      <c r="H544" s="88"/>
      <c r="I544" s="88"/>
      <c r="J544" s="88"/>
      <c r="K544" s="88"/>
      <c r="L544" s="88"/>
      <c r="M544" s="227">
        <v>0</v>
      </c>
      <c r="N544" s="227">
        <v>0</v>
      </c>
      <c r="O544" s="368">
        <v>0</v>
      </c>
      <c r="P544" s="368">
        <v>0</v>
      </c>
      <c r="Q544" s="227">
        <v>0</v>
      </c>
      <c r="R544" s="227">
        <v>3825</v>
      </c>
      <c r="S544" s="185">
        <v>7880</v>
      </c>
      <c r="T544" s="185">
        <v>8116</v>
      </c>
      <c r="U544" s="185">
        <v>8359</v>
      </c>
    </row>
    <row r="545" spans="1:21" ht="24" customHeight="1">
      <c r="B545" s="1" t="s">
        <v>1311</v>
      </c>
      <c r="C545" s="88"/>
      <c r="D545" s="88"/>
      <c r="E545" s="1" t="s">
        <v>13</v>
      </c>
      <c r="F545" s="88"/>
      <c r="G545" s="88"/>
      <c r="H545" s="88"/>
      <c r="I545" s="88"/>
      <c r="J545" s="88"/>
      <c r="K545" s="88"/>
      <c r="L545" s="88"/>
      <c r="M545" s="227">
        <v>0</v>
      </c>
      <c r="N545" s="227">
        <v>0</v>
      </c>
      <c r="O545" s="368">
        <v>0</v>
      </c>
      <c r="P545" s="368">
        <v>0</v>
      </c>
      <c r="Q545" s="227">
        <v>0</v>
      </c>
      <c r="R545" s="227">
        <v>16733</v>
      </c>
      <c r="S545" s="227">
        <v>33993</v>
      </c>
      <c r="T545" s="227">
        <v>36252</v>
      </c>
      <c r="U545" s="227">
        <v>38692</v>
      </c>
    </row>
    <row r="546" spans="1:21" ht="24" customHeight="1">
      <c r="B546" s="1" t="s">
        <v>1312</v>
      </c>
      <c r="C546" s="88"/>
      <c r="D546" s="88"/>
      <c r="E546" s="1" t="s">
        <v>159</v>
      </c>
      <c r="F546" s="88"/>
      <c r="G546" s="88"/>
      <c r="H546" s="88"/>
      <c r="I546" s="88"/>
      <c r="J546" s="88"/>
      <c r="K546" s="88"/>
      <c r="L546" s="88"/>
      <c r="M546" s="227">
        <v>0</v>
      </c>
      <c r="N546" s="227">
        <v>0</v>
      </c>
      <c r="O546" s="368">
        <v>0</v>
      </c>
      <c r="P546" s="368">
        <v>0</v>
      </c>
      <c r="Q546" s="227">
        <v>0</v>
      </c>
      <c r="R546" s="227">
        <v>61</v>
      </c>
      <c r="S546" s="227">
        <v>150</v>
      </c>
      <c r="T546" s="227">
        <v>154</v>
      </c>
      <c r="U546" s="227">
        <v>159</v>
      </c>
    </row>
    <row r="547" spans="1:21" ht="24" customHeight="1">
      <c r="B547" s="1" t="s">
        <v>1313</v>
      </c>
      <c r="C547" s="88"/>
      <c r="D547" s="88"/>
      <c r="E547" s="1" t="s">
        <v>438</v>
      </c>
      <c r="F547" s="88"/>
      <c r="G547" s="88"/>
      <c r="H547" s="88"/>
      <c r="I547" s="88"/>
      <c r="J547" s="88"/>
      <c r="K547" s="88"/>
      <c r="L547" s="88"/>
      <c r="M547" s="227">
        <v>0</v>
      </c>
      <c r="N547" s="227">
        <v>0</v>
      </c>
      <c r="O547" s="368">
        <v>0</v>
      </c>
      <c r="P547" s="368">
        <v>0</v>
      </c>
      <c r="Q547" s="227">
        <v>0</v>
      </c>
      <c r="R547" s="227">
        <v>903</v>
      </c>
      <c r="S547" s="227">
        <v>2259</v>
      </c>
      <c r="T547" s="227">
        <v>2371</v>
      </c>
      <c r="U547" s="227">
        <v>2490</v>
      </c>
    </row>
    <row r="548" spans="1:21" ht="24" customHeight="1">
      <c r="B548" s="1" t="s">
        <v>1314</v>
      </c>
      <c r="C548" s="88"/>
      <c r="D548" s="88"/>
      <c r="E548" s="1" t="s">
        <v>440</v>
      </c>
      <c r="F548" s="88"/>
      <c r="G548" s="88"/>
      <c r="H548" s="88"/>
      <c r="I548" s="88"/>
      <c r="J548" s="88"/>
      <c r="K548" s="88"/>
      <c r="L548" s="88"/>
      <c r="M548" s="227">
        <v>0</v>
      </c>
      <c r="N548" s="227">
        <v>0</v>
      </c>
      <c r="O548" s="368">
        <v>0</v>
      </c>
      <c r="P548" s="368">
        <v>0</v>
      </c>
      <c r="Q548" s="227">
        <v>0</v>
      </c>
      <c r="R548" s="227">
        <v>105</v>
      </c>
      <c r="S548" s="227">
        <v>258</v>
      </c>
      <c r="T548" s="227">
        <v>266</v>
      </c>
      <c r="U548" s="227">
        <v>274</v>
      </c>
    </row>
    <row r="549" spans="1:21" ht="24" customHeight="1">
      <c r="B549" s="1" t="s">
        <v>1370</v>
      </c>
      <c r="C549" s="88"/>
      <c r="D549" s="88"/>
      <c r="E549" s="1" t="s">
        <v>239</v>
      </c>
      <c r="F549" s="88"/>
      <c r="G549" s="88"/>
      <c r="H549" s="88"/>
      <c r="I549" s="88"/>
      <c r="J549" s="88"/>
      <c r="K549" s="88"/>
      <c r="L549" s="88"/>
      <c r="M549" s="372">
        <v>0</v>
      </c>
      <c r="N549" s="372">
        <v>0</v>
      </c>
      <c r="O549" s="373">
        <v>0</v>
      </c>
      <c r="P549" s="373">
        <v>0</v>
      </c>
      <c r="Q549" s="372">
        <v>0</v>
      </c>
      <c r="R549" s="307">
        <v>125000</v>
      </c>
      <c r="S549" s="222">
        <v>0</v>
      </c>
      <c r="T549" s="222">
        <v>0</v>
      </c>
      <c r="U549" s="222">
        <v>0</v>
      </c>
    </row>
    <row r="550" spans="1:21" s="88" customFormat="1" ht="24" customHeight="1">
      <c r="A550" s="382"/>
      <c r="B550" s="498" t="s">
        <v>1307</v>
      </c>
      <c r="C550" s="498"/>
      <c r="D550" s="498"/>
      <c r="E550" s="498"/>
      <c r="F550" s="498"/>
      <c r="G550" s="498"/>
      <c r="H550" s="498"/>
      <c r="I550" s="498"/>
      <c r="J550" s="498"/>
      <c r="K550" s="498"/>
      <c r="L550" s="498"/>
      <c r="M550" s="280">
        <f>SUM(M542:M549)</f>
        <v>0</v>
      </c>
      <c r="N550" s="297">
        <f t="shared" ref="N550" si="61">SUM(N542:N549)</f>
        <v>0</v>
      </c>
      <c r="O550" s="281">
        <f>SUM(O542:O549)</f>
        <v>0</v>
      </c>
      <c r="P550" s="281">
        <f>SUM(P542:P549)</f>
        <v>0</v>
      </c>
      <c r="Q550" s="280">
        <f>SUM(Q542:Q549)</f>
        <v>0</v>
      </c>
      <c r="R550" s="280">
        <f t="shared" ref="R550:U550" si="62">SUM(R542:R549)</f>
        <v>200082</v>
      </c>
      <c r="S550" s="280">
        <f>SUM(S542:S549)</f>
        <v>154863</v>
      </c>
      <c r="T550" s="280">
        <f t="shared" si="62"/>
        <v>161025</v>
      </c>
      <c r="U550" s="280">
        <f t="shared" si="62"/>
        <v>167497</v>
      </c>
    </row>
    <row r="551" spans="1:21" s="88" customFormat="1" ht="15" customHeight="1">
      <c r="A551" s="382"/>
      <c r="B551" s="122"/>
      <c r="C551" s="379"/>
      <c r="D551" s="379"/>
      <c r="E551" s="379"/>
      <c r="F551" s="379"/>
      <c r="G551" s="379"/>
      <c r="H551" s="379"/>
      <c r="I551" s="379"/>
      <c r="J551" s="379"/>
      <c r="K551" s="379"/>
      <c r="L551" s="379"/>
      <c r="M551" s="380"/>
      <c r="N551" s="380"/>
      <c r="O551" s="436" t="str">
        <f>IF(P550&gt;O550,"Over Budget","Under Budget")</f>
        <v>Under Budget</v>
      </c>
      <c r="P551" s="437">
        <f>P550-O550</f>
        <v>0</v>
      </c>
      <c r="Q551" s="380"/>
      <c r="R551" s="380"/>
      <c r="S551" s="380"/>
      <c r="T551" s="380"/>
      <c r="U551" s="380"/>
    </row>
    <row r="552" spans="1:21" s="88" customFormat="1" ht="15" customHeight="1">
      <c r="A552" s="382"/>
      <c r="B552" s="421"/>
      <c r="C552" s="110"/>
      <c r="D552" s="110"/>
      <c r="E552" s="126"/>
      <c r="F552" s="126"/>
      <c r="G552" s="126"/>
      <c r="H552" s="126"/>
      <c r="I552" s="126"/>
      <c r="J552" s="126"/>
      <c r="K552" s="126"/>
      <c r="L552" s="126"/>
      <c r="M552" s="381"/>
      <c r="N552" s="381"/>
      <c r="O552" s="425"/>
      <c r="P552" s="425"/>
      <c r="Q552" s="381"/>
      <c r="R552" s="381"/>
      <c r="S552" s="381"/>
      <c r="T552" s="381"/>
      <c r="U552" s="381"/>
    </row>
    <row r="553" spans="1:21" ht="24" customHeight="1">
      <c r="B553" s="94" t="s">
        <v>544</v>
      </c>
      <c r="C553" s="88"/>
      <c r="D553" s="88"/>
      <c r="E553" s="88"/>
      <c r="F553" s="88"/>
      <c r="G553" s="88"/>
      <c r="H553" s="88"/>
      <c r="I553" s="88"/>
      <c r="J553" s="88"/>
      <c r="K553" s="88"/>
      <c r="L553" s="88"/>
      <c r="M553" s="188"/>
      <c r="N553" s="182"/>
      <c r="O553" s="147"/>
      <c r="P553" s="147"/>
      <c r="Q553" s="182"/>
      <c r="R553" s="182"/>
      <c r="S553" s="182"/>
      <c r="T553" s="182"/>
      <c r="U553" s="182"/>
    </row>
    <row r="554" spans="1:21" ht="24" customHeight="1">
      <c r="B554" s="1" t="s">
        <v>1220</v>
      </c>
      <c r="C554" s="92"/>
      <c r="D554" s="92"/>
      <c r="E554" s="1" t="s">
        <v>81</v>
      </c>
      <c r="F554" s="92"/>
      <c r="G554" s="92"/>
      <c r="H554" s="92"/>
      <c r="I554" s="92"/>
      <c r="J554" s="92"/>
      <c r="K554" s="92"/>
      <c r="L554" s="92"/>
      <c r="M554" s="308">
        <v>43831</v>
      </c>
      <c r="N554" s="308">
        <v>25839</v>
      </c>
      <c r="O554" s="319">
        <v>57000</v>
      </c>
      <c r="P554" s="319">
        <v>57000</v>
      </c>
      <c r="Q554" s="308">
        <v>29000</v>
      </c>
      <c r="R554" s="308">
        <v>29000</v>
      </c>
      <c r="S554" s="308">
        <v>152000</v>
      </c>
      <c r="T554" s="308">
        <v>62000</v>
      </c>
      <c r="U554" s="308">
        <v>107000</v>
      </c>
    </row>
    <row r="555" spans="1:21" ht="24" customHeight="1">
      <c r="B555" s="1" t="s">
        <v>700</v>
      </c>
      <c r="C555" s="92"/>
      <c r="D555" s="92"/>
      <c r="E555" s="1" t="s">
        <v>794</v>
      </c>
      <c r="F555" s="92"/>
      <c r="G555" s="92"/>
      <c r="H555" s="92"/>
      <c r="I555" s="92"/>
      <c r="J555" s="92"/>
      <c r="K555" s="92"/>
      <c r="L555" s="92"/>
      <c r="M555" s="395">
        <v>17321</v>
      </c>
      <c r="N555" s="395">
        <v>4843</v>
      </c>
      <c r="O555" s="396">
        <v>8750</v>
      </c>
      <c r="P555" s="396">
        <v>5000</v>
      </c>
      <c r="Q555" s="395">
        <v>8750</v>
      </c>
      <c r="R555" s="395">
        <v>8750</v>
      </c>
      <c r="S555" s="395">
        <v>8750</v>
      </c>
      <c r="T555" s="395">
        <v>8750</v>
      </c>
      <c r="U555" s="395">
        <v>8750</v>
      </c>
    </row>
    <row r="556" spans="1:21" ht="24" customHeight="1">
      <c r="B556" s="1" t="s">
        <v>701</v>
      </c>
      <c r="C556" s="256"/>
      <c r="D556" s="256"/>
      <c r="E556" s="1" t="s">
        <v>238</v>
      </c>
      <c r="F556" s="256"/>
      <c r="G556" s="256"/>
      <c r="H556" s="256"/>
      <c r="I556" s="256"/>
      <c r="J556" s="256"/>
      <c r="K556" s="256"/>
      <c r="L556" s="256"/>
      <c r="M556" s="200">
        <v>145809</v>
      </c>
      <c r="N556" s="200">
        <v>285548</v>
      </c>
      <c r="O556" s="143">
        <v>0</v>
      </c>
      <c r="P556" s="143">
        <v>10765</v>
      </c>
      <c r="Q556" s="200">
        <v>0</v>
      </c>
      <c r="R556" s="200">
        <v>0</v>
      </c>
      <c r="S556" s="200">
        <v>27000</v>
      </c>
      <c r="T556" s="200">
        <v>0</v>
      </c>
      <c r="U556" s="200">
        <v>85000</v>
      </c>
    </row>
    <row r="557" spans="1:21" ht="24" customHeight="1">
      <c r="B557" s="1" t="s">
        <v>702</v>
      </c>
      <c r="C557" s="256"/>
      <c r="D557" s="256"/>
      <c r="E557" s="503" t="s">
        <v>239</v>
      </c>
      <c r="F557" s="503"/>
      <c r="G557" s="503"/>
      <c r="H557" s="503"/>
      <c r="I557" s="503"/>
      <c r="J557" s="503"/>
      <c r="K557" s="503"/>
      <c r="L557" s="503"/>
      <c r="M557" s="222">
        <v>179701</v>
      </c>
      <c r="N557" s="222">
        <v>139234</v>
      </c>
      <c r="O557" s="146">
        <v>222600</v>
      </c>
      <c r="P557" s="146">
        <v>222600</v>
      </c>
      <c r="Q557" s="222">
        <v>158000</v>
      </c>
      <c r="R557" s="222">
        <v>166742</v>
      </c>
      <c r="S557" s="222">
        <v>265120</v>
      </c>
      <c r="T557" s="222">
        <v>187352</v>
      </c>
      <c r="U557" s="222">
        <v>198593</v>
      </c>
    </row>
    <row r="558" spans="1:21" s="88" customFormat="1" ht="24" customHeight="1">
      <c r="A558" s="382"/>
      <c r="B558" s="498" t="s">
        <v>714</v>
      </c>
      <c r="C558" s="498"/>
      <c r="D558" s="498"/>
      <c r="E558" s="498"/>
      <c r="F558" s="498"/>
      <c r="G558" s="498"/>
      <c r="H558" s="498"/>
      <c r="I558" s="498"/>
      <c r="J558" s="498"/>
      <c r="K558" s="498"/>
      <c r="L558" s="498"/>
      <c r="M558" s="280">
        <f t="shared" ref="M558:U558" si="63">SUM(M554:M557)</f>
        <v>386662</v>
      </c>
      <c r="N558" s="297">
        <f t="shared" si="63"/>
        <v>455464</v>
      </c>
      <c r="O558" s="281">
        <f t="shared" si="63"/>
        <v>288350</v>
      </c>
      <c r="P558" s="281">
        <f t="shared" si="63"/>
        <v>295365</v>
      </c>
      <c r="Q558" s="280">
        <f t="shared" si="63"/>
        <v>195750</v>
      </c>
      <c r="R558" s="280">
        <f t="shared" si="63"/>
        <v>204492</v>
      </c>
      <c r="S558" s="280">
        <f t="shared" si="63"/>
        <v>452870</v>
      </c>
      <c r="T558" s="280">
        <f t="shared" si="63"/>
        <v>258102</v>
      </c>
      <c r="U558" s="280">
        <f t="shared" si="63"/>
        <v>399343</v>
      </c>
    </row>
    <row r="559" spans="1:21" s="88" customFormat="1" ht="15" customHeight="1">
      <c r="A559" s="382"/>
      <c r="B559" s="122"/>
      <c r="C559" s="379"/>
      <c r="D559" s="379"/>
      <c r="E559" s="379"/>
      <c r="F559" s="379"/>
      <c r="G559" s="379"/>
      <c r="H559" s="379"/>
      <c r="I559" s="379"/>
      <c r="J559" s="379"/>
      <c r="K559" s="379"/>
      <c r="L559" s="379"/>
      <c r="M559" s="380"/>
      <c r="N559" s="380"/>
      <c r="O559" s="436" t="str">
        <f>IF(P558&gt;O558,"Over Budget","Under Budget")</f>
        <v>Over Budget</v>
      </c>
      <c r="P559" s="437">
        <f>P558-O558</f>
        <v>7015</v>
      </c>
      <c r="Q559" s="380"/>
      <c r="R559" s="380"/>
      <c r="S559" s="380"/>
      <c r="T559" s="380"/>
      <c r="U559" s="380"/>
    </row>
    <row r="560" spans="1:21" ht="15" customHeight="1">
      <c r="B560" s="88"/>
      <c r="C560" s="88"/>
      <c r="D560" s="88"/>
      <c r="E560" s="88"/>
      <c r="F560" s="88"/>
      <c r="G560" s="88"/>
      <c r="H560" s="88"/>
      <c r="I560" s="88"/>
      <c r="J560" s="88"/>
      <c r="K560" s="88"/>
      <c r="L560" s="88"/>
      <c r="M560" s="202"/>
      <c r="N560" s="453"/>
      <c r="O560" s="163"/>
      <c r="P560" s="163"/>
      <c r="Q560" s="221"/>
      <c r="R560" s="221"/>
      <c r="S560" s="221"/>
      <c r="T560" s="221"/>
      <c r="U560" s="221"/>
    </row>
    <row r="561" spans="1:21" ht="24" customHeight="1">
      <c r="B561" s="94" t="s">
        <v>954</v>
      </c>
      <c r="C561" s="88"/>
      <c r="D561" s="88"/>
      <c r="E561" s="88"/>
      <c r="F561" s="88"/>
      <c r="G561" s="88"/>
      <c r="H561" s="88"/>
      <c r="I561" s="88"/>
      <c r="J561" s="88"/>
      <c r="K561" s="88"/>
      <c r="L561" s="88"/>
      <c r="M561" s="202"/>
      <c r="N561" s="453"/>
      <c r="O561" s="163"/>
      <c r="P561" s="163"/>
      <c r="Q561" s="221"/>
      <c r="R561" s="221"/>
      <c r="S561" s="221"/>
      <c r="T561" s="221"/>
      <c r="U561" s="221"/>
    </row>
    <row r="562" spans="1:21" ht="24" customHeight="1">
      <c r="B562" s="1" t="s">
        <v>977</v>
      </c>
      <c r="C562" s="92"/>
      <c r="D562" s="92"/>
      <c r="E562" s="1" t="s">
        <v>211</v>
      </c>
      <c r="F562" s="92"/>
      <c r="G562" s="92"/>
      <c r="H562" s="92"/>
      <c r="I562" s="92"/>
      <c r="J562" s="92"/>
      <c r="K562" s="92"/>
      <c r="L562" s="92"/>
      <c r="M562" s="301">
        <v>74899</v>
      </c>
      <c r="N562" s="301">
        <v>20535</v>
      </c>
      <c r="O562" s="300">
        <v>19235</v>
      </c>
      <c r="P562" s="300">
        <v>50648</v>
      </c>
      <c r="Q562" s="301">
        <v>110303</v>
      </c>
      <c r="R562" s="301">
        <v>91924</v>
      </c>
      <c r="S562" s="301">
        <v>81371</v>
      </c>
      <c r="T562" s="301">
        <v>47492</v>
      </c>
      <c r="U562" s="301">
        <v>118479</v>
      </c>
    </row>
    <row r="563" spans="1:21" ht="24" customHeight="1">
      <c r="B563" s="1" t="s">
        <v>1435</v>
      </c>
      <c r="C563" s="92"/>
      <c r="D563" s="92"/>
      <c r="E563" s="503" t="s">
        <v>239</v>
      </c>
      <c r="F563" s="503"/>
      <c r="G563" s="503"/>
      <c r="H563" s="503"/>
      <c r="I563" s="503"/>
      <c r="J563" s="503"/>
      <c r="K563" s="503"/>
      <c r="L563" s="503"/>
      <c r="M563" s="454">
        <v>0</v>
      </c>
      <c r="N563" s="454">
        <v>0</v>
      </c>
      <c r="O563" s="238">
        <v>0</v>
      </c>
      <c r="P563" s="238">
        <v>0</v>
      </c>
      <c r="Q563" s="454">
        <v>0</v>
      </c>
      <c r="R563" s="454">
        <v>45000</v>
      </c>
      <c r="S563" s="454">
        <v>0</v>
      </c>
      <c r="T563" s="454">
        <v>0</v>
      </c>
      <c r="U563" s="454">
        <v>0</v>
      </c>
    </row>
    <row r="564" spans="1:21" ht="24" customHeight="1">
      <c r="B564" s="498" t="s">
        <v>979</v>
      </c>
      <c r="C564" s="498"/>
      <c r="D564" s="498"/>
      <c r="E564" s="498"/>
      <c r="F564" s="498"/>
      <c r="G564" s="498"/>
      <c r="H564" s="498"/>
      <c r="I564" s="498"/>
      <c r="J564" s="498"/>
      <c r="K564" s="498"/>
      <c r="L564" s="498"/>
      <c r="M564" s="280">
        <f>SUM(M562:M563)</f>
        <v>74899</v>
      </c>
      <c r="N564" s="280">
        <f>SUM(N562:N563)</f>
        <v>20535</v>
      </c>
      <c r="O564" s="281">
        <f t="shared" ref="O564:P564" si="64">SUM(O562:O563)</f>
        <v>19235</v>
      </c>
      <c r="P564" s="281">
        <f t="shared" si="64"/>
        <v>50648</v>
      </c>
      <c r="Q564" s="280">
        <f>SUM(Q562:Q563)</f>
        <v>110303</v>
      </c>
      <c r="R564" s="280">
        <f>SUM(R562:R563)</f>
        <v>136924</v>
      </c>
      <c r="S564" s="280">
        <f t="shared" ref="S564:U564" si="65">SUM(S562:S563)</f>
        <v>81371</v>
      </c>
      <c r="T564" s="280">
        <f t="shared" si="65"/>
        <v>47492</v>
      </c>
      <c r="U564" s="280">
        <f t="shared" si="65"/>
        <v>118479</v>
      </c>
    </row>
    <row r="565" spans="1:21" ht="15" customHeight="1">
      <c r="B565" s="122"/>
      <c r="C565" s="379"/>
      <c r="D565" s="379"/>
      <c r="E565" s="379"/>
      <c r="F565" s="379"/>
      <c r="G565" s="379"/>
      <c r="H565" s="379"/>
      <c r="I565" s="379"/>
      <c r="J565" s="379"/>
      <c r="K565" s="379"/>
      <c r="L565" s="379"/>
      <c r="M565" s="380"/>
      <c r="N565" s="380"/>
      <c r="O565" s="436" t="str">
        <f>IF(P564&gt;O564,"Over Budget","Under Budget")</f>
        <v>Over Budget</v>
      </c>
      <c r="P565" s="437">
        <f>P564-O564</f>
        <v>31413</v>
      </c>
      <c r="Q565" s="380"/>
      <c r="R565" s="380"/>
      <c r="S565" s="380"/>
      <c r="T565" s="380"/>
      <c r="U565" s="380"/>
    </row>
    <row r="566" spans="1:21" ht="15" customHeight="1">
      <c r="B566" s="88"/>
      <c r="C566" s="88"/>
      <c r="D566" s="88"/>
      <c r="E566" s="88"/>
      <c r="F566" s="88"/>
      <c r="G566" s="88"/>
      <c r="H566" s="88"/>
      <c r="I566" s="88"/>
      <c r="J566" s="88"/>
      <c r="K566" s="88"/>
      <c r="L566" s="88"/>
      <c r="M566" s="202"/>
      <c r="N566" s="453"/>
      <c r="O566" s="163"/>
      <c r="P566" s="163"/>
      <c r="Q566" s="221"/>
      <c r="R566" s="221"/>
      <c r="S566" s="221"/>
      <c r="T566" s="221"/>
      <c r="U566" s="221"/>
    </row>
    <row r="567" spans="1:21" ht="24" customHeight="1">
      <c r="B567" s="94" t="s">
        <v>619</v>
      </c>
      <c r="C567" s="88"/>
      <c r="D567" s="88"/>
      <c r="E567" s="88"/>
      <c r="F567" s="88"/>
      <c r="G567" s="88"/>
      <c r="H567" s="88"/>
      <c r="I567" s="88"/>
      <c r="J567" s="88"/>
      <c r="K567" s="88"/>
      <c r="L567" s="88"/>
      <c r="M567" s="202"/>
      <c r="N567" s="453"/>
      <c r="O567" s="163"/>
      <c r="P567" s="163"/>
      <c r="Q567" s="221"/>
      <c r="R567" s="221"/>
      <c r="S567" s="221"/>
      <c r="T567" s="221"/>
      <c r="U567" s="221"/>
    </row>
    <row r="568" spans="1:21" ht="24" customHeight="1">
      <c r="B568" s="1" t="s">
        <v>703</v>
      </c>
      <c r="C568" s="92"/>
      <c r="D568" s="92"/>
      <c r="E568" s="1" t="s">
        <v>49</v>
      </c>
      <c r="F568" s="92"/>
      <c r="G568" s="92"/>
      <c r="H568" s="92"/>
      <c r="I568" s="92"/>
      <c r="J568" s="92"/>
      <c r="K568" s="92"/>
      <c r="L568" s="92"/>
      <c r="M568" s="276">
        <v>134</v>
      </c>
      <c r="N568" s="276">
        <v>228</v>
      </c>
      <c r="O568" s="277">
        <v>500</v>
      </c>
      <c r="P568" s="277">
        <v>57</v>
      </c>
      <c r="Q568" s="286">
        <v>500</v>
      </c>
      <c r="R568" s="286">
        <v>500</v>
      </c>
      <c r="S568" s="286">
        <v>500</v>
      </c>
      <c r="T568" s="286">
        <v>500</v>
      </c>
      <c r="U568" s="286">
        <v>500</v>
      </c>
    </row>
    <row r="569" spans="1:21" ht="24" customHeight="1">
      <c r="B569" s="1" t="s">
        <v>704</v>
      </c>
      <c r="C569" s="92"/>
      <c r="D569" s="92"/>
      <c r="E569" s="1" t="s">
        <v>12</v>
      </c>
      <c r="F569" s="92"/>
      <c r="G569" s="92"/>
      <c r="H569" s="92"/>
      <c r="I569" s="92"/>
      <c r="J569" s="92"/>
      <c r="K569" s="92"/>
      <c r="L569" s="92"/>
      <c r="M569" s="255">
        <v>0</v>
      </c>
      <c r="N569" s="255">
        <v>0</v>
      </c>
      <c r="O569" s="151">
        <v>500</v>
      </c>
      <c r="P569" s="151">
        <v>3471</v>
      </c>
      <c r="Q569" s="194">
        <v>1000</v>
      </c>
      <c r="R569" s="194">
        <v>1000</v>
      </c>
      <c r="S569" s="194">
        <v>1000</v>
      </c>
      <c r="T569" s="194">
        <v>1000</v>
      </c>
      <c r="U569" s="194">
        <v>1000</v>
      </c>
    </row>
    <row r="570" spans="1:21" ht="24" customHeight="1">
      <c r="B570" s="1" t="s">
        <v>705</v>
      </c>
      <c r="C570" s="256"/>
      <c r="D570" s="256"/>
      <c r="E570" s="1" t="s">
        <v>238</v>
      </c>
      <c r="F570" s="256"/>
      <c r="G570" s="256"/>
      <c r="H570" s="256"/>
      <c r="I570" s="256"/>
      <c r="J570" s="256"/>
      <c r="K570" s="256"/>
      <c r="L570" s="256"/>
      <c r="M570" s="200">
        <v>305803</v>
      </c>
      <c r="N570" s="200">
        <v>180368</v>
      </c>
      <c r="O570" s="143">
        <v>250000</v>
      </c>
      <c r="P570" s="143">
        <v>274798</v>
      </c>
      <c r="Q570" s="200">
        <v>118000</v>
      </c>
      <c r="R570" s="200">
        <v>125000</v>
      </c>
      <c r="S570" s="200">
        <v>200000</v>
      </c>
      <c r="T570" s="200">
        <v>0</v>
      </c>
      <c r="U570" s="200">
        <v>0</v>
      </c>
    </row>
    <row r="571" spans="1:21" ht="24" customHeight="1">
      <c r="B571" s="1" t="s">
        <v>706</v>
      </c>
      <c r="C571" s="256"/>
      <c r="D571" s="256"/>
      <c r="E571" s="503" t="s">
        <v>239</v>
      </c>
      <c r="F571" s="503"/>
      <c r="G571" s="503"/>
      <c r="H571" s="503"/>
      <c r="I571" s="503"/>
      <c r="J571" s="503"/>
      <c r="K571" s="503"/>
      <c r="L571" s="503"/>
      <c r="M571" s="200">
        <v>136318</v>
      </c>
      <c r="N571" s="200">
        <v>775377</v>
      </c>
      <c r="O571" s="143">
        <v>2176000</v>
      </c>
      <c r="P571" s="143">
        <v>1818132</v>
      </c>
      <c r="Q571" s="200">
        <v>269929</v>
      </c>
      <c r="R571" s="200">
        <v>617500</v>
      </c>
      <c r="S571" s="200">
        <v>670000</v>
      </c>
      <c r="T571" s="200">
        <v>350000</v>
      </c>
      <c r="U571" s="200">
        <v>137000</v>
      </c>
    </row>
    <row r="572" spans="1:21" ht="24" customHeight="1">
      <c r="B572" s="112" t="s">
        <v>1262</v>
      </c>
      <c r="C572" s="256"/>
      <c r="D572" s="256"/>
      <c r="E572" s="1"/>
      <c r="F572" s="256"/>
      <c r="G572" s="256"/>
      <c r="H572" s="256"/>
      <c r="I572" s="256"/>
      <c r="J572" s="256"/>
      <c r="K572" s="256"/>
      <c r="M572" s="200"/>
      <c r="N572" s="200"/>
      <c r="O572" s="143"/>
      <c r="P572" s="143"/>
      <c r="Q572" s="174"/>
      <c r="R572" s="174"/>
      <c r="S572" s="174"/>
      <c r="T572" s="174"/>
      <c r="U572" s="174"/>
    </row>
    <row r="573" spans="1:21" ht="24" customHeight="1">
      <c r="B573" s="1" t="s">
        <v>707</v>
      </c>
      <c r="C573" s="256"/>
      <c r="D573" s="256"/>
      <c r="E573" s="1" t="s">
        <v>761</v>
      </c>
      <c r="F573" s="256"/>
      <c r="G573" s="256"/>
      <c r="H573" s="256"/>
      <c r="I573" s="256"/>
      <c r="J573" s="256"/>
      <c r="K573" s="256"/>
      <c r="L573" s="256"/>
      <c r="M573" s="200">
        <v>55511</v>
      </c>
      <c r="N573" s="200">
        <v>57543</v>
      </c>
      <c r="O573" s="143">
        <v>59710</v>
      </c>
      <c r="P573" s="143">
        <v>59710</v>
      </c>
      <c r="Q573" s="200">
        <v>61927</v>
      </c>
      <c r="R573" s="200">
        <v>64225</v>
      </c>
      <c r="S573" s="200">
        <v>66604</v>
      </c>
      <c r="T573" s="200">
        <v>39992</v>
      </c>
      <c r="U573" s="200">
        <v>0</v>
      </c>
    </row>
    <row r="574" spans="1:21" ht="24" customHeight="1">
      <c r="B574" s="1" t="s">
        <v>708</v>
      </c>
      <c r="C574" s="256"/>
      <c r="D574" s="256"/>
      <c r="E574" s="1" t="s">
        <v>241</v>
      </c>
      <c r="F574" s="256"/>
      <c r="G574" s="256"/>
      <c r="H574" s="256"/>
      <c r="I574" s="256"/>
      <c r="J574" s="256"/>
      <c r="K574" s="256"/>
      <c r="L574" s="256"/>
      <c r="M574" s="222">
        <v>13885</v>
      </c>
      <c r="N574" s="222">
        <v>11853</v>
      </c>
      <c r="O574" s="146">
        <v>9686</v>
      </c>
      <c r="P574" s="146">
        <v>9686</v>
      </c>
      <c r="Q574" s="222">
        <v>7469</v>
      </c>
      <c r="R574" s="222">
        <v>5171</v>
      </c>
      <c r="S574" s="222">
        <v>2792</v>
      </c>
      <c r="T574" s="222">
        <v>489</v>
      </c>
      <c r="U574" s="222">
        <v>0</v>
      </c>
    </row>
    <row r="575" spans="1:21" ht="24" customHeight="1">
      <c r="B575" s="498" t="s">
        <v>715</v>
      </c>
      <c r="C575" s="498"/>
      <c r="D575" s="498"/>
      <c r="E575" s="498"/>
      <c r="F575" s="498"/>
      <c r="G575" s="498"/>
      <c r="H575" s="498"/>
      <c r="I575" s="498"/>
      <c r="J575" s="498"/>
      <c r="K575" s="498"/>
      <c r="L575" s="498"/>
      <c r="M575" s="282">
        <f t="shared" ref="M575:U575" si="66">SUM(M568:M574)</f>
        <v>511651</v>
      </c>
      <c r="N575" s="278">
        <f t="shared" si="66"/>
        <v>1025369</v>
      </c>
      <c r="O575" s="279">
        <f t="shared" si="66"/>
        <v>2496396</v>
      </c>
      <c r="P575" s="279">
        <f t="shared" si="66"/>
        <v>2165854</v>
      </c>
      <c r="Q575" s="282">
        <f t="shared" si="66"/>
        <v>458825</v>
      </c>
      <c r="R575" s="282">
        <f t="shared" si="66"/>
        <v>813396</v>
      </c>
      <c r="S575" s="282">
        <f t="shared" si="66"/>
        <v>940896</v>
      </c>
      <c r="T575" s="282">
        <f t="shared" si="66"/>
        <v>391981</v>
      </c>
      <c r="U575" s="282">
        <f t="shared" si="66"/>
        <v>138500</v>
      </c>
    </row>
    <row r="576" spans="1:21" s="88" customFormat="1" ht="15" customHeight="1">
      <c r="A576" s="382"/>
      <c r="B576" s="122"/>
      <c r="C576" s="379"/>
      <c r="D576" s="379"/>
      <c r="E576" s="379"/>
      <c r="F576" s="379"/>
      <c r="G576" s="379"/>
      <c r="H576" s="379"/>
      <c r="I576" s="379"/>
      <c r="J576" s="379"/>
      <c r="K576" s="379"/>
      <c r="L576" s="379"/>
      <c r="M576" s="380"/>
      <c r="N576" s="380"/>
      <c r="O576" s="436" t="str">
        <f>IF(P575&gt;O575,"Over Budget","Under Budget")</f>
        <v>Under Budget</v>
      </c>
      <c r="P576" s="437">
        <f>P575-O575</f>
        <v>-330542</v>
      </c>
      <c r="Q576" s="380"/>
      <c r="R576" s="380"/>
      <c r="S576" s="380"/>
      <c r="T576" s="380"/>
      <c r="U576" s="380"/>
    </row>
    <row r="577" spans="1:21" ht="15" customHeight="1">
      <c r="B577" s="88"/>
      <c r="C577" s="88"/>
      <c r="D577" s="88"/>
      <c r="E577" s="88"/>
      <c r="F577" s="88"/>
      <c r="G577" s="88"/>
      <c r="H577" s="88"/>
      <c r="I577" s="88"/>
      <c r="J577" s="88"/>
      <c r="K577" s="88"/>
      <c r="L577" s="88"/>
      <c r="M577" s="202"/>
      <c r="N577" s="453"/>
      <c r="O577" s="163"/>
      <c r="P577" s="163"/>
      <c r="Q577" s="221"/>
      <c r="R577" s="221"/>
      <c r="S577" s="221"/>
      <c r="T577" s="221"/>
      <c r="U577" s="221"/>
    </row>
    <row r="578" spans="1:21" ht="24" customHeight="1">
      <c r="B578" s="94" t="s">
        <v>721</v>
      </c>
      <c r="C578" s="88"/>
      <c r="D578" s="88"/>
      <c r="E578" s="88"/>
      <c r="F578" s="88"/>
      <c r="G578" s="88"/>
      <c r="H578" s="88"/>
      <c r="I578" s="88"/>
      <c r="J578" s="88"/>
      <c r="K578" s="88"/>
      <c r="L578" s="88"/>
      <c r="M578" s="202"/>
      <c r="N578" s="453"/>
      <c r="O578" s="163"/>
      <c r="P578" s="163"/>
      <c r="Q578" s="221"/>
      <c r="R578" s="221"/>
      <c r="S578" s="221"/>
      <c r="T578" s="221"/>
      <c r="U578" s="221"/>
    </row>
    <row r="579" spans="1:21" ht="24" customHeight="1">
      <c r="B579" s="1" t="s">
        <v>994</v>
      </c>
      <c r="C579" s="88"/>
      <c r="D579" s="88"/>
      <c r="E579" s="1" t="s">
        <v>794</v>
      </c>
      <c r="F579" s="92"/>
      <c r="G579" s="92"/>
      <c r="H579" s="92"/>
      <c r="I579" s="92"/>
      <c r="J579" s="92"/>
      <c r="K579" s="92"/>
      <c r="L579" s="92"/>
      <c r="M579" s="312">
        <v>0</v>
      </c>
      <c r="N579" s="312">
        <v>0</v>
      </c>
      <c r="O579" s="323">
        <v>2000</v>
      </c>
      <c r="P579" s="323">
        <v>0</v>
      </c>
      <c r="Q579" s="312">
        <v>2000</v>
      </c>
      <c r="R579" s="312">
        <v>2000</v>
      </c>
      <c r="S579" s="312">
        <v>2000</v>
      </c>
      <c r="T579" s="312">
        <v>2000</v>
      </c>
      <c r="U579" s="312">
        <v>2000</v>
      </c>
    </row>
    <row r="580" spans="1:21" ht="24" customHeight="1">
      <c r="B580" s="1" t="s">
        <v>1010</v>
      </c>
      <c r="C580" s="88"/>
      <c r="D580" s="88"/>
      <c r="E580" s="1" t="s">
        <v>981</v>
      </c>
      <c r="F580" s="92"/>
      <c r="G580" s="92"/>
      <c r="H580" s="92"/>
      <c r="I580" s="92"/>
      <c r="J580" s="92"/>
      <c r="K580" s="92"/>
      <c r="L580" s="92"/>
      <c r="M580" s="259">
        <v>81645</v>
      </c>
      <c r="N580" s="259">
        <v>425528</v>
      </c>
      <c r="O580" s="153">
        <v>186000</v>
      </c>
      <c r="P580" s="153">
        <v>229080</v>
      </c>
      <c r="Q580" s="259">
        <v>173900</v>
      </c>
      <c r="R580" s="259">
        <v>230000</v>
      </c>
      <c r="S580" s="259">
        <v>330000</v>
      </c>
      <c r="T580" s="259">
        <v>270000</v>
      </c>
      <c r="U580" s="259">
        <v>630000</v>
      </c>
    </row>
    <row r="581" spans="1:21" ht="24" customHeight="1">
      <c r="B581" s="1" t="s">
        <v>1342</v>
      </c>
      <c r="C581" s="88"/>
      <c r="D581" s="88"/>
      <c r="E581" s="1" t="s">
        <v>1192</v>
      </c>
      <c r="F581" s="92"/>
      <c r="G581" s="92"/>
      <c r="H581" s="92"/>
      <c r="I581" s="92"/>
      <c r="J581" s="92"/>
      <c r="K581" s="92"/>
      <c r="L581" s="92"/>
      <c r="M581" s="259">
        <v>0</v>
      </c>
      <c r="N581" s="259">
        <v>0</v>
      </c>
      <c r="O581" s="153">
        <v>19300</v>
      </c>
      <c r="P581" s="153">
        <v>19300</v>
      </c>
      <c r="Q581" s="259">
        <v>8000</v>
      </c>
      <c r="R581" s="259">
        <v>0</v>
      </c>
      <c r="S581" s="259">
        <v>0</v>
      </c>
      <c r="T581" s="259">
        <v>0</v>
      </c>
      <c r="U581" s="259">
        <v>0</v>
      </c>
    </row>
    <row r="582" spans="1:21" ht="24" customHeight="1">
      <c r="B582" s="1" t="s">
        <v>709</v>
      </c>
      <c r="C582" s="256"/>
      <c r="D582" s="256"/>
      <c r="E582" s="1" t="s">
        <v>238</v>
      </c>
      <c r="F582" s="256"/>
      <c r="G582" s="256"/>
      <c r="H582" s="256"/>
      <c r="I582" s="256"/>
      <c r="J582" s="256"/>
      <c r="K582" s="256"/>
      <c r="L582" s="256"/>
      <c r="M582" s="200">
        <v>55481</v>
      </c>
      <c r="N582" s="259">
        <v>90735</v>
      </c>
      <c r="O582" s="153">
        <v>219000</v>
      </c>
      <c r="P582" s="153">
        <v>192010</v>
      </c>
      <c r="Q582" s="259">
        <v>72000</v>
      </c>
      <c r="R582" s="259">
        <v>188000</v>
      </c>
      <c r="S582" s="259">
        <v>81000</v>
      </c>
      <c r="T582" s="259">
        <v>44000</v>
      </c>
      <c r="U582" s="259">
        <v>104000</v>
      </c>
    </row>
    <row r="583" spans="1:21" ht="24" customHeight="1">
      <c r="B583" s="1" t="s">
        <v>813</v>
      </c>
      <c r="C583" s="256"/>
      <c r="D583" s="256"/>
      <c r="E583" s="1" t="s">
        <v>239</v>
      </c>
      <c r="F583" s="256"/>
      <c r="G583" s="256"/>
      <c r="H583" s="256"/>
      <c r="I583" s="256"/>
      <c r="J583" s="256"/>
      <c r="K583" s="256"/>
      <c r="L583" s="256"/>
      <c r="M583" s="200">
        <v>204704</v>
      </c>
      <c r="N583" s="200">
        <v>38995</v>
      </c>
      <c r="O583" s="153">
        <v>94000</v>
      </c>
      <c r="P583" s="153">
        <v>91840</v>
      </c>
      <c r="Q583" s="259">
        <v>229000</v>
      </c>
      <c r="R583" s="259">
        <v>147000</v>
      </c>
      <c r="S583" s="259">
        <v>180000</v>
      </c>
      <c r="T583" s="259">
        <v>225000</v>
      </c>
      <c r="U583" s="259">
        <v>226000</v>
      </c>
    </row>
    <row r="584" spans="1:21" ht="24" customHeight="1">
      <c r="B584" s="112" t="s">
        <v>1262</v>
      </c>
      <c r="C584" s="256"/>
      <c r="D584" s="256"/>
      <c r="E584" s="1"/>
      <c r="F584" s="256"/>
      <c r="G584" s="256"/>
      <c r="H584" s="256"/>
      <c r="I584" s="256"/>
      <c r="J584" s="256"/>
      <c r="K584" s="256"/>
      <c r="L584" s="256"/>
      <c r="M584" s="200"/>
      <c r="N584" s="200"/>
      <c r="O584" s="143"/>
      <c r="P584" s="143"/>
      <c r="Q584" s="174"/>
      <c r="R584" s="200"/>
      <c r="S584" s="200"/>
      <c r="T584" s="200"/>
      <c r="U584" s="200"/>
    </row>
    <row r="585" spans="1:21" ht="24" customHeight="1">
      <c r="B585" s="1" t="s">
        <v>710</v>
      </c>
      <c r="C585" s="256"/>
      <c r="D585" s="256"/>
      <c r="E585" s="1" t="s">
        <v>761</v>
      </c>
      <c r="F585" s="256"/>
      <c r="G585" s="256"/>
      <c r="H585" s="256"/>
      <c r="I585" s="256"/>
      <c r="J585" s="256"/>
      <c r="K585" s="256"/>
      <c r="L585" s="256"/>
      <c r="M585" s="200">
        <v>1739</v>
      </c>
      <c r="N585" s="200">
        <v>1803</v>
      </c>
      <c r="O585" s="143">
        <v>1871</v>
      </c>
      <c r="P585" s="143">
        <v>1871</v>
      </c>
      <c r="Q585" s="200">
        <v>1940</v>
      </c>
      <c r="R585" s="200">
        <v>2012</v>
      </c>
      <c r="S585" s="200">
        <v>2087</v>
      </c>
      <c r="T585" s="200">
        <v>1253</v>
      </c>
      <c r="U585" s="200">
        <v>0</v>
      </c>
    </row>
    <row r="586" spans="1:21" ht="24" customHeight="1">
      <c r="B586" s="1" t="s">
        <v>711</v>
      </c>
      <c r="C586" s="256"/>
      <c r="D586" s="256"/>
      <c r="E586" s="1" t="s">
        <v>241</v>
      </c>
      <c r="F586" s="256"/>
      <c r="G586" s="256"/>
      <c r="H586" s="256"/>
      <c r="I586" s="256"/>
      <c r="J586" s="256"/>
      <c r="K586" s="256"/>
      <c r="L586" s="256"/>
      <c r="M586" s="222">
        <v>435</v>
      </c>
      <c r="N586" s="222">
        <v>371</v>
      </c>
      <c r="O586" s="146">
        <v>303</v>
      </c>
      <c r="P586" s="146">
        <v>303</v>
      </c>
      <c r="Q586" s="222">
        <v>234</v>
      </c>
      <c r="R586" s="222">
        <v>162</v>
      </c>
      <c r="S586" s="222">
        <v>87</v>
      </c>
      <c r="T586" s="222">
        <v>15</v>
      </c>
      <c r="U586" s="222">
        <v>0</v>
      </c>
    </row>
    <row r="587" spans="1:21" ht="24" customHeight="1">
      <c r="B587" s="498" t="s">
        <v>1076</v>
      </c>
      <c r="C587" s="498"/>
      <c r="D587" s="498"/>
      <c r="E587" s="498"/>
      <c r="F587" s="498"/>
      <c r="G587" s="498"/>
      <c r="H587" s="498"/>
      <c r="I587" s="498"/>
      <c r="J587" s="498"/>
      <c r="K587" s="498"/>
      <c r="L587" s="498"/>
      <c r="M587" s="282">
        <f t="shared" ref="M587:U587" si="67">SUM(M579:M586)</f>
        <v>344004</v>
      </c>
      <c r="N587" s="278">
        <f t="shared" si="67"/>
        <v>557432</v>
      </c>
      <c r="O587" s="279">
        <f t="shared" si="67"/>
        <v>522474</v>
      </c>
      <c r="P587" s="279">
        <f t="shared" si="67"/>
        <v>534404</v>
      </c>
      <c r="Q587" s="282">
        <f t="shared" si="67"/>
        <v>487074</v>
      </c>
      <c r="R587" s="282">
        <f t="shared" si="67"/>
        <v>569174</v>
      </c>
      <c r="S587" s="282">
        <f t="shared" si="67"/>
        <v>595174</v>
      </c>
      <c r="T587" s="282">
        <f t="shared" si="67"/>
        <v>542268</v>
      </c>
      <c r="U587" s="282">
        <f t="shared" si="67"/>
        <v>962000</v>
      </c>
    </row>
    <row r="588" spans="1:21" s="88" customFormat="1" ht="15" customHeight="1">
      <c r="A588" s="382"/>
      <c r="B588" s="122"/>
      <c r="C588" s="379"/>
      <c r="D588" s="379"/>
      <c r="E588" s="379"/>
      <c r="F588" s="379"/>
      <c r="G588" s="379"/>
      <c r="H588" s="379"/>
      <c r="I588" s="379"/>
      <c r="J588" s="379"/>
      <c r="K588" s="379"/>
      <c r="L588" s="379"/>
      <c r="M588" s="380"/>
      <c r="N588" s="380"/>
      <c r="O588" s="436" t="str">
        <f>IF(P587&gt;O587,"Over Budget","Under Budget")</f>
        <v>Over Budget</v>
      </c>
      <c r="P588" s="437">
        <f>P587-O587</f>
        <v>11930</v>
      </c>
      <c r="Q588" s="380"/>
      <c r="R588" s="380"/>
      <c r="S588" s="380"/>
      <c r="T588" s="380"/>
      <c r="U588" s="380"/>
    </row>
    <row r="589" spans="1:21" s="88" customFormat="1" ht="15" customHeight="1">
      <c r="A589" s="382"/>
      <c r="B589" s="331"/>
      <c r="C589" s="331"/>
      <c r="D589" s="331"/>
      <c r="E589" s="331"/>
      <c r="F589" s="331"/>
      <c r="G589" s="331"/>
      <c r="H589" s="331"/>
      <c r="I589" s="331"/>
      <c r="J589" s="331"/>
      <c r="K589" s="331"/>
      <c r="L589" s="332"/>
      <c r="M589" s="343"/>
      <c r="N589" s="343"/>
      <c r="O589" s="344"/>
      <c r="P589" s="344"/>
      <c r="Q589" s="343"/>
      <c r="R589" s="343"/>
      <c r="S589" s="343"/>
      <c r="T589" s="343"/>
      <c r="U589" s="343"/>
    </row>
    <row r="590" spans="1:21" s="88" customFormat="1" ht="24" customHeight="1">
      <c r="A590" s="382"/>
      <c r="B590" s="507" t="s">
        <v>1077</v>
      </c>
      <c r="C590" s="507"/>
      <c r="D590" s="507"/>
      <c r="E590" s="507"/>
      <c r="F590" s="507"/>
      <c r="G590" s="507"/>
      <c r="H590" s="507"/>
      <c r="I590" s="507"/>
      <c r="J590" s="507"/>
      <c r="K590" s="507"/>
      <c r="L590" s="507"/>
      <c r="M590" s="281">
        <f t="shared" ref="M590:U590" si="68">M558+M564+M575+M587+M550</f>
        <v>1317216</v>
      </c>
      <c r="N590" s="281">
        <f t="shared" si="68"/>
        <v>2058800</v>
      </c>
      <c r="O590" s="281">
        <f t="shared" si="68"/>
        <v>3326455</v>
      </c>
      <c r="P590" s="281">
        <f t="shared" si="68"/>
        <v>3046271</v>
      </c>
      <c r="Q590" s="281">
        <f t="shared" si="68"/>
        <v>1251952</v>
      </c>
      <c r="R590" s="281">
        <f t="shared" si="68"/>
        <v>1924068</v>
      </c>
      <c r="S590" s="281">
        <f t="shared" si="68"/>
        <v>2225174</v>
      </c>
      <c r="T590" s="281">
        <f t="shared" si="68"/>
        <v>1400868</v>
      </c>
      <c r="U590" s="281">
        <f t="shared" si="68"/>
        <v>1785819</v>
      </c>
    </row>
    <row r="591" spans="1:21" s="88" customFormat="1" ht="15" customHeight="1">
      <c r="A591" s="382"/>
      <c r="B591" s="122"/>
      <c r="C591" s="379"/>
      <c r="D591" s="379"/>
      <c r="E591" s="379"/>
      <c r="F591" s="379"/>
      <c r="G591" s="379"/>
      <c r="H591" s="379"/>
      <c r="I591" s="379"/>
      <c r="J591" s="379"/>
      <c r="K591" s="379"/>
      <c r="L591" s="379"/>
      <c r="M591" s="380"/>
      <c r="N591" s="380"/>
      <c r="O591" s="436" t="str">
        <f>IF(P590&gt;O590,"Over Budget","Under Budget")</f>
        <v>Under Budget</v>
      </c>
      <c r="P591" s="437">
        <f>P590-O590</f>
        <v>-280184</v>
      </c>
      <c r="Q591" s="380"/>
      <c r="R591" s="380"/>
      <c r="S591" s="380"/>
      <c r="T591" s="380"/>
      <c r="U591" s="380"/>
    </row>
    <row r="592" spans="1:21" s="88" customFormat="1" ht="15" customHeight="1">
      <c r="A592" s="382"/>
      <c r="B592" s="134"/>
      <c r="C592" s="134"/>
      <c r="D592" s="134"/>
      <c r="E592" s="134"/>
      <c r="F592" s="134"/>
      <c r="G592" s="134"/>
      <c r="H592" s="134"/>
      <c r="I592" s="134"/>
      <c r="J592" s="134"/>
      <c r="K592" s="134"/>
      <c r="L592" s="267"/>
      <c r="M592" s="148"/>
      <c r="N592" s="148"/>
      <c r="O592" s="148"/>
      <c r="P592" s="148"/>
      <c r="Q592" s="148"/>
      <c r="R592" s="148"/>
      <c r="S592" s="148"/>
      <c r="T592" s="148"/>
      <c r="U592" s="148"/>
    </row>
    <row r="593" spans="1:21" s="88" customFormat="1" ht="24" customHeight="1">
      <c r="A593" s="382"/>
      <c r="B593" s="292"/>
      <c r="C593" s="499" t="s">
        <v>800</v>
      </c>
      <c r="D593" s="499"/>
      <c r="E593" s="499"/>
      <c r="F593" s="499"/>
      <c r="G593" s="499"/>
      <c r="H593" s="499"/>
      <c r="I593" s="499"/>
      <c r="J593" s="499"/>
      <c r="K593" s="499"/>
      <c r="L593" s="499"/>
      <c r="M593" s="352">
        <f t="shared" ref="M593:U593" si="69">M535</f>
        <v>265878</v>
      </c>
      <c r="N593" s="352">
        <f t="shared" si="69"/>
        <v>48966</v>
      </c>
      <c r="O593" s="352">
        <f t="shared" si="69"/>
        <v>98000</v>
      </c>
      <c r="P593" s="352">
        <f t="shared" si="69"/>
        <v>32000</v>
      </c>
      <c r="Q593" s="352">
        <f t="shared" si="69"/>
        <v>107000</v>
      </c>
      <c r="R593" s="352">
        <f t="shared" si="69"/>
        <v>77000</v>
      </c>
      <c r="S593" s="352">
        <f t="shared" si="69"/>
        <v>81000</v>
      </c>
      <c r="T593" s="352">
        <f t="shared" si="69"/>
        <v>106000</v>
      </c>
      <c r="U593" s="352">
        <f t="shared" si="69"/>
        <v>61000</v>
      </c>
    </row>
    <row r="594" spans="1:21" s="88" customFormat="1" ht="24" customHeight="1">
      <c r="A594" s="382"/>
      <c r="B594" s="267"/>
      <c r="C594" s="507" t="s">
        <v>1078</v>
      </c>
      <c r="D594" s="507"/>
      <c r="E594" s="507"/>
      <c r="F594" s="507"/>
      <c r="G594" s="507"/>
      <c r="H594" s="507"/>
      <c r="I594" s="507"/>
      <c r="J594" s="507"/>
      <c r="K594" s="507"/>
      <c r="L594" s="507"/>
      <c r="M594" s="281">
        <f>M593</f>
        <v>265878</v>
      </c>
      <c r="N594" s="281">
        <f t="shared" ref="N594" si="70">N593</f>
        <v>48966</v>
      </c>
      <c r="O594" s="281">
        <f>O593</f>
        <v>98000</v>
      </c>
      <c r="P594" s="281">
        <f>P593</f>
        <v>32000</v>
      </c>
      <c r="Q594" s="281">
        <f>Q593</f>
        <v>107000</v>
      </c>
      <c r="R594" s="281">
        <f t="shared" ref="R594:U594" si="71">R593</f>
        <v>77000</v>
      </c>
      <c r="S594" s="281">
        <f t="shared" si="71"/>
        <v>81000</v>
      </c>
      <c r="T594" s="281">
        <f t="shared" si="71"/>
        <v>106000</v>
      </c>
      <c r="U594" s="281">
        <f t="shared" si="71"/>
        <v>61000</v>
      </c>
    </row>
    <row r="595" spans="1:21" s="88" customFormat="1" ht="15" customHeight="1">
      <c r="A595" s="382"/>
      <c r="B595" s="134"/>
      <c r="C595" s="134"/>
      <c r="D595" s="134"/>
      <c r="E595" s="134"/>
      <c r="F595" s="134"/>
      <c r="G595" s="134"/>
      <c r="H595" s="134"/>
      <c r="I595" s="134"/>
      <c r="J595" s="134"/>
      <c r="K595" s="134"/>
      <c r="L595" s="267"/>
      <c r="M595" s="148"/>
      <c r="N595" s="148"/>
      <c r="O595" s="148"/>
      <c r="P595" s="148"/>
      <c r="Q595" s="148"/>
      <c r="R595" s="148"/>
      <c r="S595" s="148"/>
      <c r="T595" s="148"/>
      <c r="U595" s="148"/>
    </row>
    <row r="596" spans="1:21" s="88" customFormat="1" ht="24" customHeight="1">
      <c r="A596" s="382"/>
      <c r="B596" s="134"/>
      <c r="C596" s="134"/>
      <c r="D596" s="134"/>
      <c r="E596" s="134"/>
      <c r="F596" s="134"/>
      <c r="G596" s="134"/>
      <c r="H596" s="134"/>
      <c r="I596" s="134"/>
      <c r="J596" s="134"/>
      <c r="K596" s="134"/>
      <c r="L596" s="267" t="s">
        <v>402</v>
      </c>
      <c r="M596" s="239">
        <f t="shared" ref="M596:U596" si="72">M527-M590+M594</f>
        <v>40884</v>
      </c>
      <c r="N596" s="239">
        <f t="shared" si="72"/>
        <v>149152</v>
      </c>
      <c r="O596" s="239">
        <f t="shared" si="72"/>
        <v>-1657681</v>
      </c>
      <c r="P596" s="239">
        <f t="shared" si="72"/>
        <v>-935927</v>
      </c>
      <c r="Q596" s="239">
        <f t="shared" si="72"/>
        <v>-644036</v>
      </c>
      <c r="R596" s="239">
        <f t="shared" si="72"/>
        <v>-1692</v>
      </c>
      <c r="S596" s="239">
        <f t="shared" si="72"/>
        <v>0</v>
      </c>
      <c r="T596" s="239">
        <f t="shared" si="72"/>
        <v>0</v>
      </c>
      <c r="U596" s="239">
        <f t="shared" si="72"/>
        <v>0</v>
      </c>
    </row>
    <row r="597" spans="1:21" s="88" customFormat="1" ht="15" customHeight="1">
      <c r="A597" s="382"/>
      <c r="B597" s="345"/>
      <c r="C597" s="345"/>
      <c r="D597" s="345"/>
      <c r="E597" s="345"/>
      <c r="F597" s="345"/>
      <c r="G597" s="345"/>
      <c r="H597" s="345"/>
      <c r="I597" s="345"/>
      <c r="J597" s="345"/>
      <c r="K597" s="345"/>
      <c r="L597" s="346"/>
      <c r="M597" s="165"/>
      <c r="N597" s="165"/>
      <c r="O597" s="165"/>
      <c r="P597" s="165"/>
      <c r="Q597" s="165"/>
      <c r="R597" s="165"/>
      <c r="S597" s="165"/>
      <c r="T597" s="165"/>
      <c r="U597" s="165"/>
    </row>
    <row r="598" spans="1:21" s="88" customFormat="1" ht="24" customHeight="1">
      <c r="A598" s="382"/>
      <c r="B598" s="134"/>
      <c r="C598" s="134"/>
      <c r="D598" s="502" t="s">
        <v>744</v>
      </c>
      <c r="E598" s="502"/>
      <c r="F598" s="502"/>
      <c r="G598" s="502"/>
      <c r="H598" s="502"/>
      <c r="I598" s="502"/>
      <c r="J598" s="502"/>
      <c r="K598" s="502"/>
      <c r="L598" s="502"/>
      <c r="M598" s="325">
        <v>112841</v>
      </c>
      <c r="N598" s="325">
        <v>153136</v>
      </c>
      <c r="O598" s="325">
        <v>75000</v>
      </c>
      <c r="P598" s="325">
        <f>N598+(P538-P508-P509-P510-P514-P525-P517-P531-P519-P532-P526-P520-P521-P523-P513-P534-P518-P505-P515)-P558</f>
        <v>72500</v>
      </c>
      <c r="Q598" s="325">
        <f>P598+(Q538-Q508-Q509-Q510-Q514-Q525-Q517-Q531-Q519-Q532-Q526-Q520-Q521-Q523-Q513-Q534-Q518-Q505-Q515)-Q558</f>
        <v>0</v>
      </c>
      <c r="R598" s="325">
        <f>Q598+(R538-R508-R509-R510-R514-R525-R517-R531-R519-R532-R526-R520-R521-R523-R513-R534-R518-R505-R515)-R558</f>
        <v>0</v>
      </c>
      <c r="S598" s="325">
        <f>R598+(S538-S508-S509-S510-S514-S525-S517-S531-S519-S532-S526-S520-S521-S523-S513-S534-S518-S505-S515)-S558</f>
        <v>0</v>
      </c>
      <c r="T598" s="325">
        <f>S598+(T538-T508-T509-T510-T514-T525-T517-T531-T519-T532-T526-T520-T521-T523-T513-T534-T518-T505-T515)-T558</f>
        <v>0</v>
      </c>
      <c r="U598" s="325">
        <f>T598+(U538-U508-U509-U510-U514-U525-U517-U531-U519-U532-U526-U520-U521-U523-U513-U534-U518-U505-U515)-U558</f>
        <v>0</v>
      </c>
    </row>
    <row r="599" spans="1:21" s="88" customFormat="1" ht="15" customHeight="1">
      <c r="A599" s="382"/>
      <c r="B599" s="134"/>
      <c r="C599" s="134"/>
      <c r="D599" s="347"/>
      <c r="E599" s="347"/>
      <c r="F599" s="347"/>
      <c r="G599" s="347"/>
      <c r="H599" s="347"/>
      <c r="I599" s="347"/>
      <c r="J599" s="347"/>
      <c r="K599" s="347"/>
      <c r="L599" s="348"/>
      <c r="M599" s="166"/>
      <c r="N599" s="166"/>
      <c r="O599" s="166"/>
      <c r="P599" s="166"/>
      <c r="Q599" s="166"/>
      <c r="R599" s="166"/>
      <c r="S599" s="166"/>
      <c r="T599" s="166"/>
      <c r="U599" s="166"/>
    </row>
    <row r="600" spans="1:21" s="88" customFormat="1" ht="24" customHeight="1">
      <c r="A600" s="382"/>
      <c r="B600" s="134"/>
      <c r="C600" s="134"/>
      <c r="D600" s="502" t="s">
        <v>1338</v>
      </c>
      <c r="E600" s="502"/>
      <c r="F600" s="502"/>
      <c r="G600" s="502"/>
      <c r="H600" s="502"/>
      <c r="I600" s="502"/>
      <c r="J600" s="502"/>
      <c r="K600" s="502"/>
      <c r="L600" s="502"/>
      <c r="M600" s="166">
        <v>0</v>
      </c>
      <c r="N600" s="166">
        <v>0</v>
      </c>
      <c r="O600" s="166">
        <v>0</v>
      </c>
      <c r="P600" s="166">
        <v>0</v>
      </c>
      <c r="Q600" s="166">
        <f>P600+Q518-Q550</f>
        <v>0</v>
      </c>
      <c r="R600" s="166">
        <f>Q600+R518-R550</f>
        <v>0</v>
      </c>
      <c r="S600" s="166">
        <f>R600+S518-S550</f>
        <v>0</v>
      </c>
      <c r="T600" s="166">
        <f>S600+T518-T550</f>
        <v>0</v>
      </c>
      <c r="U600" s="166">
        <f>T600+U518-U550</f>
        <v>0</v>
      </c>
    </row>
    <row r="601" spans="1:21" s="88" customFormat="1" ht="15" customHeight="1">
      <c r="A601" s="382"/>
      <c r="B601" s="134"/>
      <c r="C601" s="134"/>
      <c r="D601" s="347"/>
      <c r="E601" s="347"/>
      <c r="F601" s="347"/>
      <c r="G601" s="347"/>
      <c r="H601" s="347"/>
      <c r="I601" s="347"/>
      <c r="J601" s="347"/>
      <c r="K601" s="347"/>
      <c r="L601" s="348"/>
      <c r="M601" s="166"/>
      <c r="N601" s="166"/>
      <c r="O601" s="166"/>
      <c r="P601" s="166"/>
      <c r="Q601" s="166"/>
      <c r="R601" s="166"/>
      <c r="S601" s="166"/>
      <c r="T601" s="166"/>
      <c r="U601" s="166"/>
    </row>
    <row r="602" spans="1:21" s="88" customFormat="1" ht="24" customHeight="1">
      <c r="A602" s="382"/>
      <c r="B602" s="134"/>
      <c r="C602" s="134"/>
      <c r="D602" s="502" t="s">
        <v>955</v>
      </c>
      <c r="E602" s="502"/>
      <c r="F602" s="502"/>
      <c r="G602" s="502"/>
      <c r="H602" s="502"/>
      <c r="I602" s="502"/>
      <c r="J602" s="502"/>
      <c r="K602" s="502"/>
      <c r="L602" s="502"/>
      <c r="M602" s="166">
        <v>1253</v>
      </c>
      <c r="N602" s="166">
        <v>1692</v>
      </c>
      <c r="O602" s="166">
        <v>1526</v>
      </c>
      <c r="P602" s="166">
        <f>N602+(P520+P523+P515)-P564</f>
        <v>1692</v>
      </c>
      <c r="Q602" s="166">
        <f>P602+(Q520+Q523+Q515)-Q564</f>
        <v>1692</v>
      </c>
      <c r="R602" s="166">
        <f>Q602+(R520+R523+R515)-R564</f>
        <v>0</v>
      </c>
      <c r="S602" s="166">
        <f>R602+(S520+S523+S515)-S564</f>
        <v>0</v>
      </c>
      <c r="T602" s="166">
        <f>S602+(T520+T523+T515)-T564</f>
        <v>0</v>
      </c>
      <c r="U602" s="166">
        <f>T602+(U520+U523+U515)-U564</f>
        <v>0</v>
      </c>
    </row>
    <row r="603" spans="1:21" s="88" customFormat="1" ht="15" customHeight="1">
      <c r="A603" s="382"/>
      <c r="B603" s="134"/>
      <c r="C603" s="134"/>
      <c r="D603" s="347"/>
      <c r="E603" s="347"/>
      <c r="F603" s="347"/>
      <c r="G603" s="347"/>
      <c r="H603" s="347"/>
      <c r="I603" s="347"/>
      <c r="J603" s="347"/>
      <c r="K603" s="347"/>
      <c r="L603" s="348"/>
      <c r="M603" s="166"/>
      <c r="N603" s="166"/>
      <c r="O603" s="166"/>
      <c r="P603" s="166"/>
      <c r="Q603" s="166"/>
      <c r="R603" s="166"/>
      <c r="S603" s="166"/>
      <c r="T603" s="166"/>
      <c r="U603" s="166"/>
    </row>
    <row r="604" spans="1:21" s="88" customFormat="1" ht="24" customHeight="1">
      <c r="A604" s="382"/>
      <c r="B604" s="134"/>
      <c r="C604" s="134"/>
      <c r="D604" s="502" t="s">
        <v>745</v>
      </c>
      <c r="E604" s="502"/>
      <c r="F604" s="502"/>
      <c r="G604" s="502"/>
      <c r="H604" s="502"/>
      <c r="I604" s="502"/>
      <c r="J604" s="502"/>
      <c r="K604" s="502"/>
      <c r="L604" s="502"/>
      <c r="M604" s="166">
        <v>797759</v>
      </c>
      <c r="N604" s="166">
        <v>1116986</v>
      </c>
      <c r="O604" s="166">
        <v>0</v>
      </c>
      <c r="P604" s="166">
        <f>N604+(P538-P506-P510-P511-P512-P530-P524-P516-P519-P532-P526-P520-P507-P521-P523-P534-P522-P518-P504-P515-P533)-P575</f>
        <v>279325</v>
      </c>
      <c r="Q604" s="166">
        <f>P604+(Q538-Q506-Q510-Q511-Q512-Q530-Q524-Q516-Q519-Q532-Q526-Q520-Q507-Q521-Q523-Q534-Q522-Q518-Q504-Q515-Q533)-Q575</f>
        <v>0</v>
      </c>
      <c r="R604" s="166">
        <f>Q604+(R538-R506-R510-R511-R512-R530-R524-R516-R519-R532-R526-R520-R507-R521-R523-R534-R522-R518-R504-R515-R533)-R575</f>
        <v>0</v>
      </c>
      <c r="S604" s="166">
        <f>R604+(S538-S506-S510-S511-S512-S530-S524-S516-S519-S532-S526-S520-S507-S521-S523-S534-S522-S518-S504-S515-S533)-S575</f>
        <v>0</v>
      </c>
      <c r="T604" s="166">
        <f>S604+(T538-T506-T510-T511-T512-T530-T524-T516-T519-T532-T526-T520-T507-T521-T522-T523-T534-T518-T504-T515-T533)-T575</f>
        <v>0</v>
      </c>
      <c r="U604" s="166">
        <f>T604+(U538-U506-U510-U511-U512-U530-U524-U516-U519-U532-U526-U520-U507-U521-U522-U523-U534-U518-U504-U515-U533)-U575</f>
        <v>0</v>
      </c>
    </row>
    <row r="605" spans="1:21" s="88" customFormat="1" ht="15" customHeight="1">
      <c r="A605" s="382"/>
      <c r="B605" s="134"/>
      <c r="C605" s="134"/>
      <c r="D605" s="347"/>
      <c r="E605" s="347"/>
      <c r="F605" s="347"/>
      <c r="G605" s="347"/>
      <c r="H605" s="347"/>
      <c r="I605" s="347"/>
      <c r="J605" s="347"/>
      <c r="K605" s="347"/>
      <c r="L605" s="348"/>
      <c r="M605" s="166"/>
      <c r="N605" s="166"/>
      <c r="O605" s="166"/>
      <c r="P605" s="166"/>
      <c r="Q605" s="166"/>
      <c r="R605" s="166"/>
      <c r="S605" s="166"/>
      <c r="T605" s="166"/>
      <c r="U605" s="166"/>
    </row>
    <row r="606" spans="1:21" s="88" customFormat="1" ht="24" customHeight="1">
      <c r="A606" s="382"/>
      <c r="B606" s="134"/>
      <c r="C606" s="134"/>
      <c r="D606" s="502" t="s">
        <v>746</v>
      </c>
      <c r="E606" s="502"/>
      <c r="F606" s="502"/>
      <c r="G606" s="502"/>
      <c r="H606" s="502"/>
      <c r="I606" s="502"/>
      <c r="J606" s="502"/>
      <c r="K606" s="502"/>
      <c r="L606" s="502"/>
      <c r="M606" s="166">
        <v>520650</v>
      </c>
      <c r="N606" s="166">
        <v>309841</v>
      </c>
      <c r="O606" s="166">
        <v>116749</v>
      </c>
      <c r="P606" s="166">
        <f>N606+(P538-P506-P508-P509-P511-P512-P514-P530-P525-P524-P516-P517-P531-P520-P507-P523-P513-P522-P518-P505-P504-P515-P533)-P587</f>
        <v>292211</v>
      </c>
      <c r="Q606" s="166">
        <f>P606+(Q538-Q506-Q508-Q509-Q511-Q512-Q514-Q530-Q525-Q524-Q516-Q517-Q531-Q520-Q507-Q523-Q513-Q522-P518-Q505-Q504-Q515-Q533)-Q587</f>
        <v>0</v>
      </c>
      <c r="R606" s="166">
        <f>Q606+(R538-R506-R508-R509-R511-R512-R514-R530-R525-R524-R516-R517-R531-R520-R507-R523-R513-R522-R518-R505-R504-R515-R533)-R587</f>
        <v>0</v>
      </c>
      <c r="S606" s="166">
        <f>R606+(S538-S506-S508-S509-S511-S512-S514-S530-S525-S524-S516-S517-S531-S520-S507-S523-S513-S522-S518-S505-S504-S515-S533)-S587</f>
        <v>0</v>
      </c>
      <c r="T606" s="166">
        <f>S606+(T538-T506-T508-T509-T511-T512-T514-T530-T525-T524-T516-T517-T531-T520-T507-T523-T513-T522-T518-T505-T504-T515-T533)-T587</f>
        <v>0</v>
      </c>
      <c r="U606" s="166">
        <f>T606+(U538-U506-U508-U509-U511-U512-U514-U530-U525-U524-U516-U517-U531-U520-U507-U523-U513-U522-U518-U505-U504-U515-U533)-U587</f>
        <v>0</v>
      </c>
    </row>
    <row r="607" spans="1:21" s="88" customFormat="1" ht="15" customHeight="1">
      <c r="A607" s="382"/>
      <c r="B607" s="134"/>
      <c r="C607" s="134"/>
      <c r="D607" s="134"/>
      <c r="E607" s="134"/>
      <c r="F607" s="134"/>
      <c r="G607" s="134"/>
      <c r="H607" s="134"/>
      <c r="I607" s="134"/>
      <c r="J607" s="134"/>
      <c r="K607" s="134"/>
      <c r="L607" s="267"/>
      <c r="M607" s="156"/>
      <c r="N607" s="156"/>
      <c r="O607" s="156"/>
      <c r="P607" s="156"/>
      <c r="Q607" s="156"/>
      <c r="R607" s="156"/>
      <c r="S607" s="156"/>
      <c r="T607" s="156"/>
      <c r="U607" s="156"/>
    </row>
    <row r="608" spans="1:21" s="88" customFormat="1" ht="24" customHeight="1">
      <c r="A608" s="382"/>
      <c r="B608" s="134"/>
      <c r="C608" s="134"/>
      <c r="D608" s="134"/>
      <c r="E608" s="134"/>
      <c r="F608" s="134"/>
      <c r="G608" s="134"/>
      <c r="H608" s="134"/>
      <c r="I608" s="134"/>
      <c r="J608" s="134"/>
      <c r="K608" s="134"/>
      <c r="L608" s="295" t="s">
        <v>404</v>
      </c>
      <c r="M608" s="281">
        <v>1432503</v>
      </c>
      <c r="N608" s="281">
        <v>1581655</v>
      </c>
      <c r="O608" s="281">
        <f>O598+O600+O602+O604+O606</f>
        <v>193275</v>
      </c>
      <c r="P608" s="281">
        <f>N608+P596</f>
        <v>645728</v>
      </c>
      <c r="Q608" s="281">
        <f>P608+Q596</f>
        <v>1692</v>
      </c>
      <c r="R608" s="281">
        <f>Q608+R596</f>
        <v>0</v>
      </c>
      <c r="S608" s="281">
        <f>R608+S596</f>
        <v>0</v>
      </c>
      <c r="T608" s="281">
        <f>S608+T596</f>
        <v>0</v>
      </c>
      <c r="U608" s="281">
        <f>T608+U596</f>
        <v>0</v>
      </c>
    </row>
    <row r="609" spans="1:21" ht="15" customHeight="1">
      <c r="B609" s="134"/>
      <c r="C609" s="134"/>
      <c r="D609" s="134"/>
      <c r="E609" s="134"/>
      <c r="F609" s="134"/>
      <c r="G609" s="134"/>
      <c r="H609" s="134"/>
      <c r="I609" s="134"/>
      <c r="J609" s="134"/>
      <c r="K609" s="134"/>
      <c r="L609" s="134"/>
      <c r="M609" s="349"/>
      <c r="N609" s="158"/>
      <c r="O609" s="158"/>
      <c r="P609" s="158"/>
      <c r="Q609" s="158"/>
      <c r="R609" s="158"/>
      <c r="S609" s="158"/>
      <c r="T609" s="158"/>
      <c r="U609" s="158"/>
    </row>
    <row r="610" spans="1:21" ht="15" customHeight="1">
      <c r="B610" s="88"/>
      <c r="C610" s="88"/>
      <c r="D610" s="88"/>
      <c r="E610" s="88"/>
      <c r="F610" s="88"/>
      <c r="G610" s="88"/>
      <c r="H610" s="88"/>
      <c r="I610" s="88"/>
      <c r="J610" s="88"/>
      <c r="K610" s="88"/>
      <c r="L610" s="95"/>
      <c r="M610" s="258"/>
      <c r="N610" s="414"/>
      <c r="O610" s="426"/>
      <c r="P610" s="426"/>
      <c r="Q610" s="414"/>
      <c r="R610" s="224"/>
      <c r="S610" s="224"/>
      <c r="T610" s="224"/>
      <c r="U610" s="224"/>
    </row>
    <row r="611" spans="1:21" ht="24" customHeight="1">
      <c r="B611" s="97" t="s">
        <v>1135</v>
      </c>
      <c r="C611" s="88"/>
      <c r="D611" s="88"/>
      <c r="E611" s="88"/>
      <c r="F611" s="88"/>
      <c r="G611" s="88"/>
      <c r="H611" s="88"/>
      <c r="I611" s="88"/>
      <c r="J611" s="88"/>
      <c r="K611" s="88"/>
      <c r="L611" s="88"/>
      <c r="M611" s="225"/>
      <c r="N611" s="415"/>
      <c r="O611" s="167"/>
      <c r="P611" s="167"/>
      <c r="Q611" s="226"/>
      <c r="R611" s="226"/>
      <c r="S611" s="226"/>
      <c r="T611" s="226"/>
      <c r="U611" s="226"/>
    </row>
    <row r="612" spans="1:21" ht="15" customHeight="1">
      <c r="B612" s="88"/>
      <c r="C612" s="88"/>
      <c r="D612" s="88"/>
      <c r="E612" s="88"/>
      <c r="F612" s="88"/>
      <c r="G612" s="88"/>
      <c r="H612" s="88"/>
      <c r="I612" s="88"/>
      <c r="J612" s="88"/>
      <c r="K612" s="88"/>
      <c r="L612" s="88"/>
      <c r="M612" s="272"/>
      <c r="N612" s="415"/>
      <c r="O612" s="167"/>
      <c r="P612" s="167"/>
      <c r="Q612" s="226"/>
      <c r="R612" s="226"/>
      <c r="S612" s="226"/>
      <c r="T612" s="226"/>
      <c r="U612" s="226"/>
    </row>
    <row r="613" spans="1:21" ht="24" customHeight="1">
      <c r="B613" s="1" t="s">
        <v>247</v>
      </c>
      <c r="C613" s="88"/>
      <c r="D613" s="88"/>
      <c r="E613" s="88" t="s">
        <v>248</v>
      </c>
      <c r="F613" s="88"/>
      <c r="G613" s="88"/>
      <c r="H613" s="88"/>
      <c r="I613" s="88"/>
      <c r="J613" s="88"/>
      <c r="K613" s="88"/>
      <c r="L613" s="88"/>
      <c r="M613" s="307">
        <v>8425</v>
      </c>
      <c r="N613" s="336">
        <v>0</v>
      </c>
      <c r="O613" s="337">
        <v>0</v>
      </c>
      <c r="P613" s="337">
        <v>0</v>
      </c>
      <c r="Q613" s="360">
        <v>0</v>
      </c>
      <c r="R613" s="360">
        <v>0</v>
      </c>
      <c r="S613" s="360">
        <v>0</v>
      </c>
      <c r="T613" s="360">
        <v>0</v>
      </c>
      <c r="U613" s="360">
        <v>0</v>
      </c>
    </row>
    <row r="614" spans="1:21" ht="24" customHeight="1">
      <c r="B614" s="498" t="s">
        <v>1086</v>
      </c>
      <c r="C614" s="498"/>
      <c r="D614" s="498"/>
      <c r="E614" s="498"/>
      <c r="F614" s="498"/>
      <c r="G614" s="498"/>
      <c r="H614" s="498"/>
      <c r="I614" s="498"/>
      <c r="J614" s="498"/>
      <c r="K614" s="498"/>
      <c r="L614" s="498"/>
      <c r="M614" s="282">
        <f t="shared" ref="M614:U614" si="73">SUM(M613)</f>
        <v>8425</v>
      </c>
      <c r="N614" s="278">
        <f t="shared" si="73"/>
        <v>0</v>
      </c>
      <c r="O614" s="279">
        <f t="shared" si="73"/>
        <v>0</v>
      </c>
      <c r="P614" s="279">
        <f t="shared" si="73"/>
        <v>0</v>
      </c>
      <c r="Q614" s="282">
        <f t="shared" si="73"/>
        <v>0</v>
      </c>
      <c r="R614" s="282">
        <f t="shared" si="73"/>
        <v>0</v>
      </c>
      <c r="S614" s="282">
        <f t="shared" si="73"/>
        <v>0</v>
      </c>
      <c r="T614" s="282">
        <f t="shared" si="73"/>
        <v>0</v>
      </c>
      <c r="U614" s="282">
        <f t="shared" si="73"/>
        <v>0</v>
      </c>
    </row>
    <row r="615" spans="1:21" ht="15" customHeight="1">
      <c r="B615" s="122"/>
      <c r="C615" s="379"/>
      <c r="D615" s="379"/>
      <c r="E615" s="379"/>
      <c r="F615" s="379"/>
      <c r="G615" s="379"/>
      <c r="H615" s="379"/>
      <c r="I615" s="379"/>
      <c r="J615" s="379"/>
      <c r="K615" s="379"/>
      <c r="L615" s="379"/>
      <c r="M615" s="380"/>
      <c r="N615" s="380"/>
      <c r="O615" s="436" t="str">
        <f>IF(P614&gt;O614,"Over Budget","Under Budget")</f>
        <v>Under Budget</v>
      </c>
      <c r="P615" s="437">
        <f>P614-O614</f>
        <v>0</v>
      </c>
      <c r="Q615" s="380"/>
      <c r="R615" s="380"/>
      <c r="S615" s="380"/>
      <c r="T615" s="380"/>
      <c r="U615" s="380"/>
    </row>
    <row r="616" spans="1:21" ht="6.95" customHeight="1">
      <c r="B616" s="88"/>
      <c r="C616" s="88"/>
      <c r="D616" s="88"/>
      <c r="E616" s="88"/>
      <c r="F616" s="88"/>
      <c r="G616" s="88"/>
      <c r="H616" s="88"/>
      <c r="I616" s="88"/>
      <c r="J616" s="88"/>
      <c r="K616" s="88"/>
      <c r="L616" s="88"/>
      <c r="M616" s="276"/>
      <c r="N616" s="311"/>
      <c r="O616" s="321"/>
      <c r="P616" s="321"/>
      <c r="Q616" s="322"/>
      <c r="R616" s="322"/>
      <c r="S616" s="322"/>
      <c r="T616" s="322"/>
      <c r="U616" s="322"/>
    </row>
    <row r="617" spans="1:21" ht="24" customHeight="1">
      <c r="B617" s="1" t="s">
        <v>249</v>
      </c>
      <c r="C617" s="92"/>
      <c r="D617" s="92"/>
      <c r="E617" s="1" t="s">
        <v>231</v>
      </c>
      <c r="F617" s="92"/>
      <c r="G617" s="92"/>
      <c r="H617" s="92"/>
      <c r="I617" s="92"/>
      <c r="J617" s="92"/>
      <c r="K617" s="92"/>
      <c r="L617" s="92"/>
      <c r="M617" s="307">
        <v>321373</v>
      </c>
      <c r="N617" s="307">
        <v>0</v>
      </c>
      <c r="O617" s="318">
        <v>0</v>
      </c>
      <c r="P617" s="318">
        <v>0</v>
      </c>
      <c r="Q617" s="339">
        <v>0</v>
      </c>
      <c r="R617" s="339">
        <v>0</v>
      </c>
      <c r="S617" s="339">
        <v>0</v>
      </c>
      <c r="T617" s="339">
        <v>0</v>
      </c>
      <c r="U617" s="339">
        <v>0</v>
      </c>
    </row>
    <row r="618" spans="1:21" ht="24" customHeight="1">
      <c r="B618" s="498" t="s">
        <v>565</v>
      </c>
      <c r="C618" s="498"/>
      <c r="D618" s="498"/>
      <c r="E618" s="498"/>
      <c r="F618" s="498"/>
      <c r="G618" s="498"/>
      <c r="H618" s="498"/>
      <c r="I618" s="498"/>
      <c r="J618" s="498"/>
      <c r="K618" s="498"/>
      <c r="L618" s="498"/>
      <c r="M618" s="282">
        <f t="shared" ref="M618:U618" si="74">SUM(M617)</f>
        <v>321373</v>
      </c>
      <c r="N618" s="278">
        <f t="shared" si="74"/>
        <v>0</v>
      </c>
      <c r="O618" s="279">
        <f t="shared" si="74"/>
        <v>0</v>
      </c>
      <c r="P618" s="279">
        <f t="shared" si="74"/>
        <v>0</v>
      </c>
      <c r="Q618" s="282">
        <f t="shared" si="74"/>
        <v>0</v>
      </c>
      <c r="R618" s="282">
        <f t="shared" si="74"/>
        <v>0</v>
      </c>
      <c r="S618" s="282">
        <f t="shared" si="74"/>
        <v>0</v>
      </c>
      <c r="T618" s="282">
        <f t="shared" si="74"/>
        <v>0</v>
      </c>
      <c r="U618" s="282">
        <f t="shared" si="74"/>
        <v>0</v>
      </c>
    </row>
    <row r="619" spans="1:21" ht="15" customHeight="1">
      <c r="B619" s="122"/>
      <c r="C619" s="379"/>
      <c r="D619" s="379"/>
      <c r="E619" s="379"/>
      <c r="F619" s="379"/>
      <c r="G619" s="379"/>
      <c r="H619" s="379"/>
      <c r="I619" s="379"/>
      <c r="J619" s="379"/>
      <c r="K619" s="379"/>
      <c r="L619" s="379"/>
      <c r="M619" s="380"/>
      <c r="N619" s="380"/>
      <c r="O619" s="436" t="str">
        <f>IF(P618&gt;O618,"Over Budget","Under Budget")</f>
        <v>Under Budget</v>
      </c>
      <c r="P619" s="437">
        <f>P618-O618</f>
        <v>0</v>
      </c>
      <c r="Q619" s="380"/>
      <c r="R619" s="380"/>
      <c r="S619" s="380"/>
      <c r="T619" s="380"/>
      <c r="U619" s="380"/>
    </row>
    <row r="620" spans="1:21" ht="15" customHeight="1">
      <c r="B620" s="88"/>
      <c r="C620" s="101"/>
      <c r="D620" s="101"/>
      <c r="E620" s="101"/>
      <c r="F620" s="88"/>
      <c r="G620" s="256"/>
      <c r="H620" s="256"/>
      <c r="I620" s="256"/>
      <c r="J620" s="256"/>
      <c r="K620" s="256"/>
      <c r="L620" s="256"/>
      <c r="M620" s="188"/>
      <c r="N620" s="182"/>
      <c r="O620" s="147"/>
      <c r="P620" s="147"/>
      <c r="Q620" s="182"/>
      <c r="R620" s="182"/>
      <c r="S620" s="182"/>
      <c r="T620" s="182"/>
      <c r="U620" s="182"/>
    </row>
    <row r="621" spans="1:21" s="88" customFormat="1" ht="24" customHeight="1">
      <c r="A621" s="382"/>
      <c r="B621" s="498" t="s">
        <v>1100</v>
      </c>
      <c r="C621" s="498"/>
      <c r="D621" s="498"/>
      <c r="E621" s="498"/>
      <c r="F621" s="498"/>
      <c r="G621" s="498"/>
      <c r="H621" s="498"/>
      <c r="I621" s="498"/>
      <c r="J621" s="498"/>
      <c r="K621" s="498"/>
      <c r="L621" s="498"/>
      <c r="M621" s="280">
        <f t="shared" ref="M621:U621" si="75">M614+M618</f>
        <v>329798</v>
      </c>
      <c r="N621" s="297">
        <f t="shared" si="75"/>
        <v>0</v>
      </c>
      <c r="O621" s="281">
        <f t="shared" si="75"/>
        <v>0</v>
      </c>
      <c r="P621" s="281">
        <f t="shared" si="75"/>
        <v>0</v>
      </c>
      <c r="Q621" s="280">
        <f t="shared" si="75"/>
        <v>0</v>
      </c>
      <c r="R621" s="280">
        <f t="shared" si="75"/>
        <v>0</v>
      </c>
      <c r="S621" s="280">
        <f t="shared" si="75"/>
        <v>0</v>
      </c>
      <c r="T621" s="280">
        <f t="shared" si="75"/>
        <v>0</v>
      </c>
      <c r="U621" s="280">
        <f t="shared" si="75"/>
        <v>0</v>
      </c>
    </row>
    <row r="622" spans="1:21" s="88" customFormat="1" ht="15" customHeight="1">
      <c r="A622" s="382"/>
      <c r="B622" s="122"/>
      <c r="C622" s="379"/>
      <c r="D622" s="379"/>
      <c r="E622" s="379"/>
      <c r="F622" s="379"/>
      <c r="G622" s="379"/>
      <c r="H622" s="379"/>
      <c r="I622" s="379"/>
      <c r="J622" s="379"/>
      <c r="K622" s="379"/>
      <c r="L622" s="379"/>
      <c r="M622" s="380"/>
      <c r="N622" s="380"/>
      <c r="O622" s="436" t="str">
        <f>IF(P620&gt;O620,"Over Budget","Under Budget")</f>
        <v>Under Budget</v>
      </c>
      <c r="P622" s="437">
        <f>P621-O621</f>
        <v>0</v>
      </c>
      <c r="Q622" s="380"/>
      <c r="R622" s="380"/>
      <c r="S622" s="380"/>
      <c r="T622" s="380"/>
      <c r="U622" s="380"/>
    </row>
    <row r="623" spans="1:21" ht="15" customHeight="1">
      <c r="B623" s="88"/>
      <c r="C623" s="88"/>
      <c r="D623" s="88"/>
      <c r="E623" s="88"/>
      <c r="F623" s="88"/>
      <c r="G623" s="88"/>
      <c r="H623" s="88"/>
      <c r="I623" s="88"/>
      <c r="J623" s="88"/>
      <c r="K623" s="88"/>
      <c r="L623" s="88"/>
      <c r="M623" s="188"/>
      <c r="N623" s="182"/>
      <c r="O623" s="147"/>
      <c r="P623" s="147"/>
      <c r="Q623" s="182"/>
      <c r="R623" s="182"/>
      <c r="S623" s="182"/>
      <c r="T623" s="182"/>
      <c r="U623" s="182"/>
    </row>
    <row r="624" spans="1:21" ht="24" customHeight="1">
      <c r="B624" s="1" t="s">
        <v>250</v>
      </c>
      <c r="C624" s="92"/>
      <c r="D624" s="92"/>
      <c r="E624" s="1" t="s">
        <v>251</v>
      </c>
      <c r="F624" s="92"/>
      <c r="G624" s="92"/>
      <c r="H624" s="92"/>
      <c r="I624" s="92"/>
      <c r="J624" s="92"/>
      <c r="K624" s="92"/>
      <c r="L624" s="92"/>
      <c r="M624" s="276">
        <v>198</v>
      </c>
      <c r="N624" s="276">
        <v>0</v>
      </c>
      <c r="O624" s="277">
        <v>0</v>
      </c>
      <c r="P624" s="277">
        <v>0</v>
      </c>
      <c r="Q624" s="286">
        <v>0</v>
      </c>
      <c r="R624" s="286">
        <v>0</v>
      </c>
      <c r="S624" s="286">
        <v>0</v>
      </c>
      <c r="T624" s="286">
        <v>0</v>
      </c>
      <c r="U624" s="286">
        <v>0</v>
      </c>
    </row>
    <row r="625" spans="1:21" ht="24" customHeight="1">
      <c r="B625" s="6" t="s">
        <v>1263</v>
      </c>
      <c r="C625" s="92"/>
      <c r="D625" s="92"/>
      <c r="E625" s="1"/>
      <c r="F625" s="92"/>
      <c r="G625" s="92"/>
      <c r="H625" s="92"/>
      <c r="I625" s="92"/>
      <c r="J625" s="92"/>
      <c r="K625" s="92"/>
      <c r="L625" s="92"/>
      <c r="M625" s="200"/>
      <c r="N625" s="200"/>
      <c r="O625" s="143"/>
      <c r="P625" s="143"/>
      <c r="Q625" s="174"/>
      <c r="R625" s="174"/>
      <c r="S625" s="174"/>
      <c r="T625" s="174"/>
      <c r="U625" s="174"/>
    </row>
    <row r="626" spans="1:21" ht="24" customHeight="1">
      <c r="B626" s="1" t="s">
        <v>862</v>
      </c>
      <c r="C626" s="92"/>
      <c r="D626" s="92"/>
      <c r="E626" s="1" t="s">
        <v>761</v>
      </c>
      <c r="F626" s="92"/>
      <c r="G626" s="92"/>
      <c r="H626" s="92"/>
      <c r="I626" s="92"/>
      <c r="J626" s="92"/>
      <c r="K626" s="92"/>
      <c r="L626" s="92"/>
      <c r="M626" s="200">
        <v>320000</v>
      </c>
      <c r="N626" s="200">
        <v>0</v>
      </c>
      <c r="O626" s="143">
        <v>0</v>
      </c>
      <c r="P626" s="143">
        <v>0</v>
      </c>
      <c r="Q626" s="174">
        <v>0</v>
      </c>
      <c r="R626" s="228">
        <v>0</v>
      </c>
      <c r="S626" s="228">
        <v>0</v>
      </c>
      <c r="T626" s="228">
        <v>0</v>
      </c>
      <c r="U626" s="228">
        <v>0</v>
      </c>
    </row>
    <row r="627" spans="1:21" ht="24" customHeight="1">
      <c r="B627" s="1" t="s">
        <v>863</v>
      </c>
      <c r="C627" s="92"/>
      <c r="D627" s="92"/>
      <c r="E627" s="1" t="s">
        <v>241</v>
      </c>
      <c r="F627" s="92"/>
      <c r="G627" s="92"/>
      <c r="H627" s="92"/>
      <c r="I627" s="92"/>
      <c r="J627" s="92"/>
      <c r="K627" s="92"/>
      <c r="L627" s="92"/>
      <c r="M627" s="222">
        <v>9600</v>
      </c>
      <c r="N627" s="222">
        <v>0</v>
      </c>
      <c r="O627" s="146">
        <v>0</v>
      </c>
      <c r="P627" s="146">
        <v>0</v>
      </c>
      <c r="Q627" s="187">
        <v>0</v>
      </c>
      <c r="R627" s="187">
        <v>0</v>
      </c>
      <c r="S627" s="187">
        <v>0</v>
      </c>
      <c r="T627" s="187">
        <v>0</v>
      </c>
      <c r="U627" s="187">
        <v>0</v>
      </c>
    </row>
    <row r="628" spans="1:21" ht="15" customHeight="1">
      <c r="B628" s="1"/>
      <c r="C628" s="92"/>
      <c r="D628" s="92"/>
      <c r="E628" s="1"/>
      <c r="F628" s="92"/>
      <c r="G628" s="92"/>
      <c r="H628" s="92"/>
      <c r="I628" s="92"/>
      <c r="J628" s="92"/>
      <c r="K628" s="92"/>
      <c r="L628" s="92"/>
      <c r="M628" s="183"/>
      <c r="N628" s="200"/>
      <c r="O628" s="143"/>
      <c r="P628" s="143"/>
      <c r="Q628" s="174"/>
      <c r="R628" s="174"/>
      <c r="S628" s="174"/>
      <c r="T628" s="174"/>
      <c r="U628" s="174"/>
    </row>
    <row r="629" spans="1:21" s="88" customFormat="1" ht="24" customHeight="1">
      <c r="A629" s="382"/>
      <c r="B629" s="498" t="s">
        <v>1087</v>
      </c>
      <c r="C629" s="498"/>
      <c r="D629" s="498"/>
      <c r="E629" s="498"/>
      <c r="F629" s="498"/>
      <c r="G629" s="498"/>
      <c r="H629" s="498"/>
      <c r="I629" s="498"/>
      <c r="J629" s="498"/>
      <c r="K629" s="498"/>
      <c r="L629" s="498"/>
      <c r="M629" s="280">
        <f t="shared" ref="M629:U629" si="76">SUM(M624:M627)</f>
        <v>329798</v>
      </c>
      <c r="N629" s="297">
        <f t="shared" si="76"/>
        <v>0</v>
      </c>
      <c r="O629" s="281">
        <f t="shared" si="76"/>
        <v>0</v>
      </c>
      <c r="P629" s="281">
        <f t="shared" si="76"/>
        <v>0</v>
      </c>
      <c r="Q629" s="280">
        <f t="shared" si="76"/>
        <v>0</v>
      </c>
      <c r="R629" s="280">
        <f t="shared" si="76"/>
        <v>0</v>
      </c>
      <c r="S629" s="280">
        <f t="shared" si="76"/>
        <v>0</v>
      </c>
      <c r="T629" s="280">
        <f t="shared" si="76"/>
        <v>0</v>
      </c>
      <c r="U629" s="280">
        <f t="shared" si="76"/>
        <v>0</v>
      </c>
    </row>
    <row r="630" spans="1:21" s="88" customFormat="1" ht="15" customHeight="1">
      <c r="A630" s="382"/>
      <c r="B630" s="122"/>
      <c r="C630" s="379"/>
      <c r="D630" s="379"/>
      <c r="E630" s="379"/>
      <c r="F630" s="379"/>
      <c r="G630" s="379"/>
      <c r="H630" s="379"/>
      <c r="I630" s="379"/>
      <c r="J630" s="379"/>
      <c r="K630" s="379"/>
      <c r="L630" s="379"/>
      <c r="M630" s="380"/>
      <c r="N630" s="380"/>
      <c r="O630" s="436" t="str">
        <f>IF(P629&gt;O629,"Over Budget","Under Budget")</f>
        <v>Under Budget</v>
      </c>
      <c r="P630" s="437">
        <f>P629-O629</f>
        <v>0</v>
      </c>
      <c r="Q630" s="380"/>
      <c r="R630" s="380"/>
      <c r="S630" s="380"/>
      <c r="T630" s="380"/>
      <c r="U630" s="380"/>
    </row>
    <row r="631" spans="1:21" s="88" customFormat="1" ht="15" customHeight="1">
      <c r="A631" s="382"/>
      <c r="M631" s="310"/>
      <c r="N631" s="301"/>
      <c r="O631" s="300"/>
      <c r="P631" s="300"/>
      <c r="Q631" s="310"/>
      <c r="R631" s="310"/>
      <c r="S631" s="310"/>
      <c r="T631" s="310"/>
      <c r="U631" s="310"/>
    </row>
    <row r="632" spans="1:21" s="88" customFormat="1" ht="24" customHeight="1">
      <c r="A632" s="382"/>
      <c r="L632" s="94" t="s">
        <v>402</v>
      </c>
      <c r="M632" s="201">
        <f t="shared" ref="M632:U632" si="77">M621-M629</f>
        <v>0</v>
      </c>
      <c r="N632" s="445">
        <f t="shared" si="77"/>
        <v>0</v>
      </c>
      <c r="O632" s="239">
        <f t="shared" si="77"/>
        <v>0</v>
      </c>
      <c r="P632" s="239">
        <f t="shared" si="77"/>
        <v>0</v>
      </c>
      <c r="Q632" s="201">
        <f t="shared" si="77"/>
        <v>0</v>
      </c>
      <c r="R632" s="201">
        <f t="shared" si="77"/>
        <v>0</v>
      </c>
      <c r="S632" s="201">
        <f t="shared" si="77"/>
        <v>0</v>
      </c>
      <c r="T632" s="201">
        <f t="shared" si="77"/>
        <v>0</v>
      </c>
      <c r="U632" s="201">
        <f t="shared" si="77"/>
        <v>0</v>
      </c>
    </row>
    <row r="633" spans="1:21" s="88" customFormat="1" ht="15" customHeight="1">
      <c r="A633" s="382"/>
      <c r="M633" s="280"/>
      <c r="N633" s="297"/>
      <c r="O633" s="281"/>
      <c r="P633" s="281"/>
      <c r="Q633" s="280"/>
      <c r="R633" s="280"/>
      <c r="S633" s="280"/>
      <c r="T633" s="280"/>
      <c r="U633" s="280"/>
    </row>
    <row r="634" spans="1:21" s="88" customFormat="1" ht="24" customHeight="1">
      <c r="A634" s="382"/>
      <c r="L634" s="95" t="s">
        <v>404</v>
      </c>
      <c r="M634" s="280">
        <v>0</v>
      </c>
      <c r="N634" s="297">
        <v>0</v>
      </c>
      <c r="O634" s="281">
        <v>0</v>
      </c>
      <c r="P634" s="281">
        <f>M634+P632</f>
        <v>0</v>
      </c>
      <c r="Q634" s="280">
        <f>P634+Q632</f>
        <v>0</v>
      </c>
      <c r="R634" s="280">
        <f>Q634+R632</f>
        <v>0</v>
      </c>
      <c r="S634" s="280">
        <f>R634+S632</f>
        <v>0</v>
      </c>
      <c r="T634" s="280">
        <f>S634+T632</f>
        <v>0</v>
      </c>
      <c r="U634" s="280">
        <f>T634+U632</f>
        <v>0</v>
      </c>
    </row>
    <row r="635" spans="1:21" ht="15" customHeight="1">
      <c r="B635" s="88"/>
      <c r="C635" s="88"/>
      <c r="D635" s="88"/>
      <c r="E635" s="88"/>
      <c r="F635" s="88"/>
      <c r="G635" s="88"/>
      <c r="H635" s="88"/>
      <c r="I635" s="88"/>
      <c r="J635" s="88"/>
      <c r="K635" s="88"/>
      <c r="L635" s="88"/>
      <c r="M635" s="225"/>
      <c r="N635" s="415"/>
      <c r="O635" s="167"/>
      <c r="P635" s="167"/>
      <c r="Q635" s="415"/>
      <c r="R635" s="415"/>
      <c r="S635" s="415"/>
      <c r="T635" s="226"/>
      <c r="U635" s="226"/>
    </row>
    <row r="636" spans="1:21" ht="24" customHeight="1">
      <c r="B636" s="97" t="s">
        <v>1322</v>
      </c>
      <c r="C636" s="88"/>
      <c r="D636" s="88"/>
      <c r="E636" s="88"/>
      <c r="F636" s="88"/>
      <c r="G636" s="88"/>
      <c r="H636" s="88"/>
      <c r="I636" s="88"/>
      <c r="J636" s="88"/>
      <c r="K636" s="88"/>
      <c r="L636" s="88"/>
      <c r="M636" s="225"/>
      <c r="N636" s="415"/>
      <c r="O636" s="167"/>
      <c r="P636" s="167"/>
      <c r="Q636" s="415"/>
      <c r="R636" s="415"/>
      <c r="S636" s="415"/>
      <c r="T636" s="226"/>
      <c r="U636" s="226"/>
    </row>
    <row r="637" spans="1:21" ht="24" customHeight="1">
      <c r="B637" s="1" t="s">
        <v>1332</v>
      </c>
      <c r="C637" s="92"/>
      <c r="D637" s="92"/>
      <c r="E637" s="1" t="s">
        <v>1333</v>
      </c>
      <c r="F637" s="92"/>
      <c r="G637" s="92"/>
      <c r="H637" s="92"/>
      <c r="I637" s="92"/>
      <c r="J637" s="92"/>
      <c r="K637" s="92"/>
      <c r="L637" s="92"/>
      <c r="M637" s="311">
        <v>0</v>
      </c>
      <c r="N637" s="311">
        <v>241229</v>
      </c>
      <c r="O637" s="430">
        <v>700000</v>
      </c>
      <c r="P637" s="430">
        <v>720000</v>
      </c>
      <c r="Q637" s="394">
        <v>734400</v>
      </c>
      <c r="R637" s="394">
        <v>749088</v>
      </c>
      <c r="S637" s="394">
        <v>764070</v>
      </c>
      <c r="T637" s="394">
        <v>779351</v>
      </c>
      <c r="U637" s="394">
        <v>794938</v>
      </c>
    </row>
    <row r="638" spans="1:21" ht="24" customHeight="1">
      <c r="B638" s="1" t="s">
        <v>1349</v>
      </c>
      <c r="C638" s="92"/>
      <c r="D638" s="92"/>
      <c r="E638" s="1" t="s">
        <v>5</v>
      </c>
      <c r="F638" s="92"/>
      <c r="G638" s="92"/>
      <c r="H638" s="92"/>
      <c r="I638" s="92"/>
      <c r="J638" s="92"/>
      <c r="K638" s="92"/>
      <c r="L638" s="92"/>
      <c r="M638" s="394">
        <v>0</v>
      </c>
      <c r="N638" s="394">
        <v>225000</v>
      </c>
      <c r="O638" s="430">
        <v>300000</v>
      </c>
      <c r="P638" s="430">
        <v>0</v>
      </c>
      <c r="Q638" s="394">
        <v>300000</v>
      </c>
      <c r="R638" s="394">
        <v>300000</v>
      </c>
      <c r="S638" s="394">
        <v>0</v>
      </c>
      <c r="T638" s="394">
        <v>0</v>
      </c>
      <c r="U638" s="394">
        <v>0</v>
      </c>
    </row>
    <row r="639" spans="1:21" ht="24" customHeight="1">
      <c r="B639" s="1" t="s">
        <v>1360</v>
      </c>
      <c r="C639" s="92"/>
      <c r="D639" s="92"/>
      <c r="E639" s="1" t="s">
        <v>1361</v>
      </c>
      <c r="F639" s="92"/>
      <c r="G639" s="92"/>
      <c r="H639" s="92"/>
      <c r="I639" s="92"/>
      <c r="J639" s="92"/>
      <c r="K639" s="92"/>
      <c r="L639" s="92"/>
      <c r="M639" s="394">
        <v>0</v>
      </c>
      <c r="N639" s="394">
        <v>100000</v>
      </c>
      <c r="O639" s="430">
        <v>0</v>
      </c>
      <c r="P639" s="430">
        <v>0</v>
      </c>
      <c r="Q639" s="394">
        <v>0</v>
      </c>
      <c r="R639" s="394">
        <v>0</v>
      </c>
      <c r="S639" s="394">
        <v>0</v>
      </c>
      <c r="T639" s="394">
        <v>0</v>
      </c>
      <c r="U639" s="394">
        <v>0</v>
      </c>
    </row>
    <row r="640" spans="1:21" ht="24" customHeight="1">
      <c r="B640" s="1" t="s">
        <v>252</v>
      </c>
      <c r="C640" s="92"/>
      <c r="D640" s="92"/>
      <c r="E640" s="1" t="s">
        <v>253</v>
      </c>
      <c r="F640" s="92"/>
      <c r="G640" s="92"/>
      <c r="H640" s="92"/>
      <c r="I640" s="92"/>
      <c r="J640" s="92"/>
      <c r="K640" s="92"/>
      <c r="L640" s="92"/>
      <c r="M640" s="200">
        <v>3919451</v>
      </c>
      <c r="N640" s="200">
        <v>4440648</v>
      </c>
      <c r="O640" s="143">
        <v>5400000</v>
      </c>
      <c r="P640" s="143">
        <v>5625000</v>
      </c>
      <c r="Q640" s="200">
        <v>7063875</v>
      </c>
      <c r="R640" s="200">
        <v>8829844</v>
      </c>
      <c r="S640" s="200">
        <v>10595813</v>
      </c>
      <c r="T640" s="200">
        <v>12714976</v>
      </c>
      <c r="U640" s="200">
        <v>15257971</v>
      </c>
    </row>
    <row r="641" spans="2:21" ht="24" customHeight="1">
      <c r="B641" s="1" t="s">
        <v>254</v>
      </c>
      <c r="C641" s="88"/>
      <c r="D641" s="88"/>
      <c r="E641" s="1" t="s">
        <v>255</v>
      </c>
      <c r="F641" s="88"/>
      <c r="G641" s="88"/>
      <c r="H641" s="88"/>
      <c r="I641" s="88"/>
      <c r="J641" s="88"/>
      <c r="K641" s="88"/>
      <c r="L641" s="88"/>
      <c r="M641" s="200">
        <v>0</v>
      </c>
      <c r="N641" s="200">
        <v>0</v>
      </c>
      <c r="O641" s="143">
        <v>5000</v>
      </c>
      <c r="P641" s="143">
        <v>1650</v>
      </c>
      <c r="Q641" s="200">
        <v>1500</v>
      </c>
      <c r="R641" s="200">
        <v>1500</v>
      </c>
      <c r="S641" s="200">
        <v>1500</v>
      </c>
      <c r="T641" s="200">
        <v>1500</v>
      </c>
      <c r="U641" s="200">
        <v>1500</v>
      </c>
    </row>
    <row r="642" spans="2:21" ht="24" customHeight="1">
      <c r="B642" s="1" t="s">
        <v>758</v>
      </c>
      <c r="C642" s="88"/>
      <c r="D642" s="88"/>
      <c r="E642" s="1" t="s">
        <v>730</v>
      </c>
      <c r="F642" s="92"/>
      <c r="G642" s="92"/>
      <c r="H642" s="92"/>
      <c r="I642" s="92"/>
      <c r="J642" s="92"/>
      <c r="K642" s="92"/>
      <c r="L642" s="92"/>
      <c r="M642" s="200">
        <v>163256</v>
      </c>
      <c r="N642" s="200">
        <v>180971</v>
      </c>
      <c r="O642" s="145">
        <v>206297</v>
      </c>
      <c r="P642" s="145">
        <v>190000</v>
      </c>
      <c r="Q642" s="184">
        <v>241426</v>
      </c>
      <c r="R642" s="184">
        <v>294995</v>
      </c>
      <c r="S642" s="184">
        <v>348576</v>
      </c>
      <c r="T642" s="184">
        <v>412765</v>
      </c>
      <c r="U642" s="184">
        <v>489681</v>
      </c>
    </row>
    <row r="643" spans="2:21" ht="24" customHeight="1">
      <c r="B643" s="1" t="s">
        <v>256</v>
      </c>
      <c r="C643" s="92"/>
      <c r="D643" s="92"/>
      <c r="E643" s="1" t="s">
        <v>257</v>
      </c>
      <c r="F643" s="92"/>
      <c r="G643" s="92"/>
      <c r="H643" s="92"/>
      <c r="I643" s="92"/>
      <c r="J643" s="92"/>
      <c r="K643" s="92"/>
      <c r="L643" s="92"/>
      <c r="M643" s="200">
        <v>201210</v>
      </c>
      <c r="N643" s="255">
        <v>226203</v>
      </c>
      <c r="O643" s="151">
        <v>200000</v>
      </c>
      <c r="P643" s="151">
        <v>110000</v>
      </c>
      <c r="Q643" s="255">
        <v>125000</v>
      </c>
      <c r="R643" s="255">
        <v>125000</v>
      </c>
      <c r="S643" s="255">
        <v>125000</v>
      </c>
      <c r="T643" s="255">
        <v>125000</v>
      </c>
      <c r="U643" s="255">
        <v>125000</v>
      </c>
    </row>
    <row r="644" spans="2:21" ht="24" customHeight="1">
      <c r="B644" s="1" t="s">
        <v>258</v>
      </c>
      <c r="C644" s="88"/>
      <c r="D644" s="88"/>
      <c r="E644" s="1" t="s">
        <v>259</v>
      </c>
      <c r="F644" s="88"/>
      <c r="G644" s="88"/>
      <c r="H644" s="88"/>
      <c r="I644" s="88"/>
      <c r="J644" s="88"/>
      <c r="K644" s="88"/>
      <c r="L644" s="88"/>
      <c r="M644" s="184">
        <v>896683</v>
      </c>
      <c r="N644" s="184">
        <v>926414</v>
      </c>
      <c r="O644" s="145">
        <v>947600</v>
      </c>
      <c r="P644" s="145">
        <v>955000</v>
      </c>
      <c r="Q644" s="184">
        <v>983650</v>
      </c>
      <c r="R644" s="184">
        <v>1003323</v>
      </c>
      <c r="S644" s="184">
        <v>1023389</v>
      </c>
      <c r="T644" s="184">
        <v>1043857</v>
      </c>
      <c r="U644" s="184">
        <v>1064734</v>
      </c>
    </row>
    <row r="645" spans="2:21" ht="24" customHeight="1">
      <c r="B645" s="1" t="s">
        <v>260</v>
      </c>
      <c r="C645" s="92"/>
      <c r="D645" s="92"/>
      <c r="E645" s="4" t="s">
        <v>261</v>
      </c>
      <c r="F645" s="92"/>
      <c r="G645" s="92"/>
      <c r="H645" s="92"/>
      <c r="I645" s="92"/>
      <c r="J645" s="92"/>
      <c r="K645" s="92"/>
      <c r="L645" s="92"/>
      <c r="M645" s="200">
        <v>594585</v>
      </c>
      <c r="N645" s="255">
        <v>985872</v>
      </c>
      <c r="O645" s="151">
        <v>300000</v>
      </c>
      <c r="P645" s="151">
        <v>460000</v>
      </c>
      <c r="Q645" s="255">
        <v>300000</v>
      </c>
      <c r="R645" s="194">
        <v>300000</v>
      </c>
      <c r="S645" s="194">
        <v>300000</v>
      </c>
      <c r="T645" s="194">
        <v>300000</v>
      </c>
      <c r="U645" s="194">
        <v>300000</v>
      </c>
    </row>
    <row r="646" spans="2:21" ht="24" customHeight="1">
      <c r="B646" s="1" t="s">
        <v>262</v>
      </c>
      <c r="C646" s="92"/>
      <c r="D646" s="92"/>
      <c r="E646" s="500" t="s">
        <v>6</v>
      </c>
      <c r="F646" s="500"/>
      <c r="G646" s="500"/>
      <c r="H646" s="500"/>
      <c r="I646" s="500"/>
      <c r="J646" s="500"/>
      <c r="K646" s="500"/>
      <c r="L646" s="500"/>
      <c r="M646" s="200">
        <v>44220</v>
      </c>
      <c r="N646" s="200">
        <v>422704</v>
      </c>
      <c r="O646" s="143">
        <v>300000</v>
      </c>
      <c r="P646" s="143">
        <v>410000</v>
      </c>
      <c r="Q646" s="200">
        <v>300000</v>
      </c>
      <c r="R646" s="200">
        <v>300000</v>
      </c>
      <c r="S646" s="200">
        <v>300000</v>
      </c>
      <c r="T646" s="200">
        <v>300000</v>
      </c>
      <c r="U646" s="200">
        <v>300000</v>
      </c>
    </row>
    <row r="647" spans="2:21" ht="24" customHeight="1">
      <c r="B647" s="1" t="s">
        <v>1254</v>
      </c>
      <c r="C647" s="92"/>
      <c r="D647" s="92"/>
      <c r="E647" s="4" t="s">
        <v>1255</v>
      </c>
      <c r="F647" s="92"/>
      <c r="G647" s="92"/>
      <c r="H647" s="92"/>
      <c r="I647" s="92"/>
      <c r="J647" s="92"/>
      <c r="K647" s="92"/>
      <c r="L647" s="92"/>
      <c r="M647" s="200">
        <v>6819</v>
      </c>
      <c r="N647" s="200">
        <v>16438</v>
      </c>
      <c r="O647" s="143">
        <v>0</v>
      </c>
      <c r="P647" s="143">
        <v>3223</v>
      </c>
      <c r="Q647" s="200">
        <v>0</v>
      </c>
      <c r="R647" s="200">
        <v>0</v>
      </c>
      <c r="S647" s="200">
        <v>0</v>
      </c>
      <c r="T647" s="200">
        <v>0</v>
      </c>
      <c r="U647" s="200">
        <v>0</v>
      </c>
    </row>
    <row r="648" spans="2:21" ht="24" customHeight="1">
      <c r="B648" s="1" t="s">
        <v>1376</v>
      </c>
      <c r="C648" s="92"/>
      <c r="D648" s="92"/>
      <c r="E648" s="1" t="s">
        <v>1368</v>
      </c>
      <c r="F648" s="92"/>
      <c r="G648" s="92"/>
      <c r="H648" s="92"/>
      <c r="I648" s="92"/>
      <c r="J648" s="92"/>
      <c r="K648" s="92"/>
      <c r="L648" s="92"/>
      <c r="M648" s="185">
        <v>0</v>
      </c>
      <c r="N648" s="185">
        <v>59574</v>
      </c>
      <c r="O648" s="143">
        <v>550000</v>
      </c>
      <c r="P648" s="143">
        <v>489156</v>
      </c>
      <c r="Q648" s="200">
        <v>26100</v>
      </c>
      <c r="R648" s="200">
        <v>0</v>
      </c>
      <c r="S648" s="200">
        <v>0</v>
      </c>
      <c r="T648" s="200">
        <v>0</v>
      </c>
      <c r="U648" s="200">
        <v>13050</v>
      </c>
    </row>
    <row r="649" spans="2:21" ht="24" customHeight="1">
      <c r="B649" s="1" t="s">
        <v>1377</v>
      </c>
      <c r="C649" s="92"/>
      <c r="D649" s="92"/>
      <c r="E649" s="1" t="s">
        <v>1378</v>
      </c>
      <c r="F649" s="92"/>
      <c r="G649" s="92"/>
      <c r="H649" s="92"/>
      <c r="I649" s="92"/>
      <c r="J649" s="92"/>
      <c r="K649" s="92"/>
      <c r="L649" s="92"/>
      <c r="M649" s="185">
        <v>0</v>
      </c>
      <c r="N649" s="185">
        <v>40706</v>
      </c>
      <c r="O649" s="143">
        <v>1090000</v>
      </c>
      <c r="P649" s="143">
        <v>90000</v>
      </c>
      <c r="Q649" s="200">
        <v>1200000</v>
      </c>
      <c r="R649" s="185">
        <v>0</v>
      </c>
      <c r="S649" s="185">
        <v>0</v>
      </c>
      <c r="T649" s="185">
        <v>0</v>
      </c>
      <c r="U649" s="185">
        <v>0</v>
      </c>
    </row>
    <row r="650" spans="2:21" ht="24" customHeight="1">
      <c r="B650" s="1" t="s">
        <v>1379</v>
      </c>
      <c r="C650" s="92"/>
      <c r="D650" s="92"/>
      <c r="E650" s="1" t="s">
        <v>1369</v>
      </c>
      <c r="F650" s="92"/>
      <c r="G650" s="92"/>
      <c r="H650" s="92"/>
      <c r="I650" s="92"/>
      <c r="J650" s="92"/>
      <c r="K650" s="92"/>
      <c r="L650" s="92"/>
      <c r="M650" s="185">
        <v>0</v>
      </c>
      <c r="N650" s="185">
        <v>179336</v>
      </c>
      <c r="O650" s="143">
        <v>9295000</v>
      </c>
      <c r="P650" s="143">
        <v>4231532</v>
      </c>
      <c r="Q650" s="200">
        <v>1100000</v>
      </c>
      <c r="R650" s="200">
        <v>0</v>
      </c>
      <c r="S650" s="200">
        <v>0</v>
      </c>
      <c r="T650" s="200">
        <v>0</v>
      </c>
      <c r="U650" s="200">
        <v>0</v>
      </c>
    </row>
    <row r="651" spans="2:21" ht="24" customHeight="1">
      <c r="B651" s="1" t="s">
        <v>492</v>
      </c>
      <c r="C651" s="92"/>
      <c r="D651" s="92"/>
      <c r="E651" s="1" t="s">
        <v>61</v>
      </c>
      <c r="F651" s="92"/>
      <c r="G651" s="92"/>
      <c r="H651" s="92"/>
      <c r="I651" s="92"/>
      <c r="J651" s="92"/>
      <c r="K651" s="92"/>
      <c r="L651" s="92"/>
      <c r="M651" s="185">
        <v>2021</v>
      </c>
      <c r="N651" s="185">
        <v>10681</v>
      </c>
      <c r="O651" s="143">
        <v>0</v>
      </c>
      <c r="P651" s="143">
        <v>2540</v>
      </c>
      <c r="Q651" s="200">
        <v>0</v>
      </c>
      <c r="R651" s="200">
        <v>0</v>
      </c>
      <c r="S651" s="200">
        <v>0</v>
      </c>
      <c r="T651" s="200">
        <v>0</v>
      </c>
      <c r="U651" s="200">
        <v>0</v>
      </c>
    </row>
    <row r="652" spans="2:21" ht="24" customHeight="1">
      <c r="B652" s="1" t="s">
        <v>670</v>
      </c>
      <c r="C652" s="88"/>
      <c r="D652" s="88"/>
      <c r="E652" s="1" t="s">
        <v>671</v>
      </c>
      <c r="F652" s="88"/>
      <c r="G652" s="88"/>
      <c r="H652" s="256"/>
      <c r="I652" s="256"/>
      <c r="J652" s="256"/>
      <c r="K652" s="256"/>
      <c r="L652" s="256"/>
      <c r="M652" s="255">
        <v>105351</v>
      </c>
      <c r="N652" s="255">
        <v>119395</v>
      </c>
      <c r="O652" s="151">
        <v>110996</v>
      </c>
      <c r="P652" s="151">
        <v>110996</v>
      </c>
      <c r="Q652" s="255">
        <v>113938</v>
      </c>
      <c r="R652" s="255">
        <v>116962</v>
      </c>
      <c r="S652" s="255">
        <v>120072</v>
      </c>
      <c r="T652" s="255">
        <v>123269</v>
      </c>
      <c r="U652" s="255">
        <v>126556</v>
      </c>
    </row>
    <row r="653" spans="2:21" ht="24" customHeight="1">
      <c r="B653" s="1" t="s">
        <v>263</v>
      </c>
      <c r="C653" s="88"/>
      <c r="D653" s="88"/>
      <c r="E653" s="1" t="s">
        <v>7</v>
      </c>
      <c r="F653" s="88"/>
      <c r="G653" s="88"/>
      <c r="H653" s="88"/>
      <c r="I653" s="88"/>
      <c r="J653" s="88"/>
      <c r="K653" s="88"/>
      <c r="L653" s="88"/>
      <c r="M653" s="222">
        <v>1526</v>
      </c>
      <c r="N653" s="222">
        <v>3142</v>
      </c>
      <c r="O653" s="146">
        <v>2000</v>
      </c>
      <c r="P653" s="146">
        <v>2000</v>
      </c>
      <c r="Q653" s="222">
        <v>2000</v>
      </c>
      <c r="R653" s="222">
        <v>2000</v>
      </c>
      <c r="S653" s="222">
        <v>2000</v>
      </c>
      <c r="T653" s="222">
        <v>2000</v>
      </c>
      <c r="U653" s="222">
        <v>2000</v>
      </c>
    </row>
    <row r="654" spans="2:21" ht="24" customHeight="1">
      <c r="B654" s="498" t="s">
        <v>1079</v>
      </c>
      <c r="C654" s="498"/>
      <c r="D654" s="498"/>
      <c r="E654" s="498"/>
      <c r="F654" s="498"/>
      <c r="G654" s="498"/>
      <c r="H654" s="498"/>
      <c r="I654" s="498"/>
      <c r="J654" s="498"/>
      <c r="K654" s="498"/>
      <c r="L654" s="498"/>
      <c r="M654" s="282">
        <f t="shared" ref="M654:U654" si="78">SUM(M637:M653)</f>
        <v>5935122</v>
      </c>
      <c r="N654" s="278">
        <f t="shared" si="78"/>
        <v>8178313</v>
      </c>
      <c r="O654" s="279">
        <f t="shared" si="78"/>
        <v>19406893</v>
      </c>
      <c r="P654" s="279">
        <f t="shared" si="78"/>
        <v>13401097</v>
      </c>
      <c r="Q654" s="282">
        <f t="shared" si="78"/>
        <v>12491889</v>
      </c>
      <c r="R654" s="282">
        <f t="shared" si="78"/>
        <v>12022712</v>
      </c>
      <c r="S654" s="282">
        <f t="shared" si="78"/>
        <v>13580420</v>
      </c>
      <c r="T654" s="282">
        <f t="shared" si="78"/>
        <v>15802718</v>
      </c>
      <c r="U654" s="282">
        <f t="shared" si="78"/>
        <v>18475430</v>
      </c>
    </row>
    <row r="655" spans="2:21" ht="15" customHeight="1">
      <c r="B655" s="122"/>
      <c r="C655" s="379"/>
      <c r="D655" s="379"/>
      <c r="E655" s="379"/>
      <c r="F655" s="379"/>
      <c r="G655" s="379"/>
      <c r="H655" s="379"/>
      <c r="I655" s="379"/>
      <c r="J655" s="379"/>
      <c r="K655" s="379"/>
      <c r="L655" s="379"/>
      <c r="M655" s="380"/>
      <c r="N655" s="380"/>
      <c r="O655" s="436" t="str">
        <f>IF(P654&gt;O654,"Over Budget","Under Budget")</f>
        <v>Under Budget</v>
      </c>
      <c r="P655" s="437">
        <f>P654-O654</f>
        <v>-6005796</v>
      </c>
      <c r="Q655" s="380"/>
      <c r="R655" s="380"/>
      <c r="S655" s="380"/>
      <c r="T655" s="380"/>
      <c r="U655" s="380"/>
    </row>
    <row r="656" spans="2:21" ht="6.95" customHeight="1">
      <c r="B656" s="1"/>
      <c r="C656" s="88"/>
      <c r="D656" s="88"/>
      <c r="E656" s="1"/>
      <c r="F656" s="88"/>
      <c r="G656" s="88"/>
      <c r="H656" s="88"/>
      <c r="I656" s="88"/>
      <c r="J656" s="88"/>
      <c r="K656" s="88"/>
      <c r="L656" s="88"/>
      <c r="M656" s="200"/>
      <c r="N656" s="200"/>
      <c r="O656" s="143"/>
      <c r="P656" s="143"/>
      <c r="Q656" s="200"/>
      <c r="R656" s="200"/>
      <c r="S656" s="200"/>
      <c r="T656" s="200"/>
      <c r="U656" s="200"/>
    </row>
    <row r="657" spans="1:21" ht="24" customHeight="1">
      <c r="B657" s="1" t="s">
        <v>1266</v>
      </c>
      <c r="C657" s="92"/>
      <c r="D657" s="92"/>
      <c r="E657" s="1" t="s">
        <v>1053</v>
      </c>
      <c r="F657" s="88"/>
      <c r="G657" s="88"/>
      <c r="H657" s="88"/>
      <c r="I657" s="88"/>
      <c r="J657" s="88"/>
      <c r="K657" s="88"/>
      <c r="L657" s="88"/>
      <c r="M657" s="200">
        <v>0</v>
      </c>
      <c r="N657" s="200">
        <v>9985000</v>
      </c>
      <c r="O657" s="143">
        <v>22735000</v>
      </c>
      <c r="P657" s="143">
        <v>25000000</v>
      </c>
      <c r="Q657" s="200">
        <v>0</v>
      </c>
      <c r="R657" s="200">
        <v>0</v>
      </c>
      <c r="S657" s="200">
        <v>0</v>
      </c>
      <c r="T657" s="200">
        <v>0</v>
      </c>
      <c r="U657" s="200">
        <v>0</v>
      </c>
    </row>
    <row r="658" spans="1:21" ht="24" customHeight="1">
      <c r="B658" s="1" t="s">
        <v>1284</v>
      </c>
      <c r="C658" s="92"/>
      <c r="D658" s="92"/>
      <c r="E658" s="1" t="s">
        <v>1194</v>
      </c>
      <c r="F658" s="88"/>
      <c r="G658" s="88"/>
      <c r="H658" s="88"/>
      <c r="I658" s="88"/>
      <c r="J658" s="88"/>
      <c r="K658" s="88"/>
      <c r="L658" s="88"/>
      <c r="M658" s="200">
        <v>0</v>
      </c>
      <c r="N658" s="200">
        <v>112744</v>
      </c>
      <c r="O658" s="143">
        <v>338835</v>
      </c>
      <c r="P658" s="143">
        <v>444201</v>
      </c>
      <c r="Q658" s="200">
        <v>0</v>
      </c>
      <c r="R658" s="200">
        <v>0</v>
      </c>
      <c r="S658" s="200">
        <v>0</v>
      </c>
      <c r="T658" s="200">
        <v>0</v>
      </c>
      <c r="U658" s="200">
        <v>0</v>
      </c>
    </row>
    <row r="659" spans="1:21" ht="24" customHeight="1">
      <c r="B659" s="1" t="s">
        <v>1440</v>
      </c>
      <c r="C659" s="92"/>
      <c r="D659" s="92"/>
      <c r="E659" s="1" t="s">
        <v>1414</v>
      </c>
      <c r="F659" s="88"/>
      <c r="G659" s="88"/>
      <c r="H659" s="88"/>
      <c r="I659" s="88"/>
      <c r="J659" s="88"/>
      <c r="K659" s="88"/>
      <c r="L659" s="88"/>
      <c r="M659" s="200">
        <v>0</v>
      </c>
      <c r="N659" s="200">
        <v>0</v>
      </c>
      <c r="O659" s="143">
        <v>0</v>
      </c>
      <c r="P659" s="143">
        <v>783000</v>
      </c>
      <c r="Q659" s="200">
        <v>13504775</v>
      </c>
      <c r="R659" s="200">
        <v>5502000</v>
      </c>
      <c r="S659" s="200">
        <v>986000</v>
      </c>
      <c r="T659" s="200">
        <v>0</v>
      </c>
      <c r="U659" s="200">
        <v>0</v>
      </c>
    </row>
    <row r="660" spans="1:21" ht="24" customHeight="1">
      <c r="B660" s="1" t="s">
        <v>1461</v>
      </c>
      <c r="C660" s="92"/>
      <c r="D660" s="92"/>
      <c r="E660" s="1" t="s">
        <v>1462</v>
      </c>
      <c r="F660" s="88"/>
      <c r="G660" s="88"/>
      <c r="H660" s="88"/>
      <c r="I660" s="88"/>
      <c r="J660" s="88"/>
      <c r="K660" s="88"/>
      <c r="L660" s="88"/>
      <c r="M660" s="200">
        <v>0</v>
      </c>
      <c r="N660" s="200">
        <v>0</v>
      </c>
      <c r="O660" s="143">
        <v>0</v>
      </c>
      <c r="P660" s="143">
        <v>0</v>
      </c>
      <c r="Q660" s="200">
        <v>35000000</v>
      </c>
      <c r="R660" s="200">
        <v>0</v>
      </c>
      <c r="S660" s="200">
        <v>0</v>
      </c>
      <c r="T660" s="200">
        <v>0</v>
      </c>
      <c r="U660" s="200">
        <v>0</v>
      </c>
    </row>
    <row r="661" spans="1:21" ht="24" customHeight="1">
      <c r="A661" s="482"/>
      <c r="B661" s="1" t="s">
        <v>1281</v>
      </c>
      <c r="C661" s="92"/>
      <c r="D661" s="92"/>
      <c r="E661" s="1" t="s">
        <v>1276</v>
      </c>
      <c r="F661" s="88"/>
      <c r="G661" s="88"/>
      <c r="H661" s="88"/>
      <c r="I661" s="88"/>
      <c r="J661" s="88"/>
      <c r="K661" s="88"/>
      <c r="L661" s="88"/>
      <c r="M661" s="200">
        <v>0</v>
      </c>
      <c r="N661" s="200">
        <v>0</v>
      </c>
      <c r="O661" s="143">
        <v>5500000</v>
      </c>
      <c r="P661" s="143">
        <v>0</v>
      </c>
      <c r="Q661" s="200">
        <v>43548010</v>
      </c>
      <c r="R661" s="200">
        <v>42656048</v>
      </c>
      <c r="S661" s="200">
        <v>39003200</v>
      </c>
      <c r="T661" s="200">
        <v>603000</v>
      </c>
      <c r="U661" s="200">
        <v>0</v>
      </c>
    </row>
    <row r="662" spans="1:21" ht="24" customHeight="1">
      <c r="B662" s="1" t="s">
        <v>1269</v>
      </c>
      <c r="C662" s="92"/>
      <c r="D662" s="92"/>
      <c r="E662" s="1" t="s">
        <v>1270</v>
      </c>
      <c r="F662" s="88"/>
      <c r="G662" s="88"/>
      <c r="H662" s="88"/>
      <c r="I662" s="88"/>
      <c r="J662" s="88"/>
      <c r="K662" s="88"/>
      <c r="L662" s="88"/>
      <c r="M662" s="200">
        <v>0</v>
      </c>
      <c r="N662" s="200">
        <v>0</v>
      </c>
      <c r="O662" s="143">
        <v>0</v>
      </c>
      <c r="P662" s="143">
        <v>0</v>
      </c>
      <c r="Q662" s="200">
        <v>0</v>
      </c>
      <c r="R662" s="200">
        <v>0</v>
      </c>
      <c r="S662" s="200">
        <v>15000</v>
      </c>
      <c r="T662" s="200">
        <v>0</v>
      </c>
      <c r="U662" s="200">
        <v>0</v>
      </c>
    </row>
    <row r="663" spans="1:21" ht="24" customHeight="1">
      <c r="B663" s="1" t="s">
        <v>927</v>
      </c>
      <c r="C663" s="92"/>
      <c r="D663" s="92"/>
      <c r="E663" s="1" t="s">
        <v>888</v>
      </c>
      <c r="F663" s="88"/>
      <c r="G663" s="88"/>
      <c r="H663" s="88"/>
      <c r="I663" s="88"/>
      <c r="J663" s="88"/>
      <c r="K663" s="88"/>
      <c r="L663" s="88"/>
      <c r="M663" s="200">
        <v>104209</v>
      </c>
      <c r="N663" s="200">
        <v>104627</v>
      </c>
      <c r="O663" s="143">
        <v>104034</v>
      </c>
      <c r="P663" s="143">
        <v>104034</v>
      </c>
      <c r="Q663" s="174">
        <v>55366</v>
      </c>
      <c r="R663" s="174">
        <v>54738</v>
      </c>
      <c r="S663" s="174">
        <v>54948</v>
      </c>
      <c r="T663" s="174">
        <v>55087</v>
      </c>
      <c r="U663" s="174">
        <v>55157</v>
      </c>
    </row>
    <row r="664" spans="1:21" ht="24" customHeight="1">
      <c r="B664" s="1" t="s">
        <v>264</v>
      </c>
      <c r="C664" s="92"/>
      <c r="D664" s="92"/>
      <c r="E664" s="1" t="s">
        <v>191</v>
      </c>
      <c r="F664" s="92"/>
      <c r="G664" s="92"/>
      <c r="H664" s="92"/>
      <c r="I664" s="92"/>
      <c r="J664" s="92"/>
      <c r="K664" s="92"/>
      <c r="L664" s="92"/>
      <c r="M664" s="222">
        <v>73650</v>
      </c>
      <c r="N664" s="222">
        <v>74125</v>
      </c>
      <c r="O664" s="146">
        <v>69525</v>
      </c>
      <c r="P664" s="146">
        <v>69525</v>
      </c>
      <c r="Q664" s="187">
        <v>0</v>
      </c>
      <c r="R664" s="187">
        <v>0</v>
      </c>
      <c r="S664" s="187">
        <v>0</v>
      </c>
      <c r="T664" s="187">
        <v>0</v>
      </c>
      <c r="U664" s="187">
        <v>0</v>
      </c>
    </row>
    <row r="665" spans="1:21" ht="24" customHeight="1">
      <c r="B665" s="498" t="s">
        <v>565</v>
      </c>
      <c r="C665" s="498"/>
      <c r="D665" s="498"/>
      <c r="E665" s="498"/>
      <c r="F665" s="498"/>
      <c r="G665" s="498"/>
      <c r="H665" s="498"/>
      <c r="I665" s="498"/>
      <c r="J665" s="498"/>
      <c r="K665" s="498"/>
      <c r="L665" s="498"/>
      <c r="M665" s="282">
        <f t="shared" ref="M665:U665" si="79">SUM(M657:M664)</f>
        <v>177859</v>
      </c>
      <c r="N665" s="278">
        <f t="shared" si="79"/>
        <v>10276496</v>
      </c>
      <c r="O665" s="279">
        <f t="shared" si="79"/>
        <v>28747394</v>
      </c>
      <c r="P665" s="279">
        <f t="shared" si="79"/>
        <v>26400760</v>
      </c>
      <c r="Q665" s="282">
        <f t="shared" si="79"/>
        <v>92108151</v>
      </c>
      <c r="R665" s="282">
        <f t="shared" si="79"/>
        <v>48212786</v>
      </c>
      <c r="S665" s="282">
        <f t="shared" si="79"/>
        <v>40059148</v>
      </c>
      <c r="T665" s="282">
        <f t="shared" si="79"/>
        <v>658087</v>
      </c>
      <c r="U665" s="282">
        <f t="shared" si="79"/>
        <v>55157</v>
      </c>
    </row>
    <row r="666" spans="1:21" ht="15" customHeight="1">
      <c r="B666" s="122"/>
      <c r="C666" s="379"/>
      <c r="D666" s="379"/>
      <c r="E666" s="379"/>
      <c r="F666" s="379"/>
      <c r="G666" s="379"/>
      <c r="H666" s="379"/>
      <c r="I666" s="379"/>
      <c r="J666" s="379"/>
      <c r="K666" s="379"/>
      <c r="L666" s="379"/>
      <c r="M666" s="380"/>
      <c r="N666" s="380"/>
      <c r="O666" s="436" t="str">
        <f>IF(P665&gt;O665,"Over Budget","Under Budget")</f>
        <v>Under Budget</v>
      </c>
      <c r="P666" s="437">
        <f>P665-O665</f>
        <v>-2346634</v>
      </c>
      <c r="Q666" s="380"/>
      <c r="R666" s="380"/>
      <c r="S666" s="380"/>
      <c r="T666" s="380"/>
      <c r="U666" s="380"/>
    </row>
    <row r="667" spans="1:21" ht="15" customHeight="1">
      <c r="B667" s="88"/>
      <c r="C667" s="88"/>
      <c r="D667" s="88"/>
      <c r="E667" s="88"/>
      <c r="F667" s="88"/>
      <c r="G667" s="88"/>
      <c r="H667" s="88"/>
      <c r="I667" s="88"/>
      <c r="J667" s="88"/>
      <c r="K667" s="88"/>
      <c r="L667" s="88"/>
      <c r="M667" s="188"/>
      <c r="N667" s="182"/>
      <c r="O667" s="147"/>
      <c r="P667" s="147"/>
      <c r="Q667" s="182"/>
      <c r="R667" s="182"/>
      <c r="S667" s="182"/>
      <c r="T667" s="182"/>
      <c r="U667" s="182"/>
    </row>
    <row r="668" spans="1:21" s="88" customFormat="1" ht="24" customHeight="1">
      <c r="A668" s="382"/>
      <c r="B668" s="498" t="s">
        <v>1101</v>
      </c>
      <c r="C668" s="498"/>
      <c r="D668" s="498"/>
      <c r="E668" s="498"/>
      <c r="F668" s="498"/>
      <c r="G668" s="498"/>
      <c r="H668" s="498"/>
      <c r="I668" s="498"/>
      <c r="J668" s="498"/>
      <c r="K668" s="498"/>
      <c r="L668" s="498"/>
      <c r="M668" s="280">
        <f t="shared" ref="M668:U668" si="80">M654+M665</f>
        <v>6112981</v>
      </c>
      <c r="N668" s="297">
        <f t="shared" si="80"/>
        <v>18454809</v>
      </c>
      <c r="O668" s="281">
        <f t="shared" si="80"/>
        <v>48154287</v>
      </c>
      <c r="P668" s="281">
        <f t="shared" si="80"/>
        <v>39801857</v>
      </c>
      <c r="Q668" s="280">
        <f t="shared" si="80"/>
        <v>104600040</v>
      </c>
      <c r="R668" s="280">
        <f t="shared" si="80"/>
        <v>60235498</v>
      </c>
      <c r="S668" s="280">
        <f t="shared" si="80"/>
        <v>53639568</v>
      </c>
      <c r="T668" s="280">
        <f t="shared" si="80"/>
        <v>16460805</v>
      </c>
      <c r="U668" s="280">
        <f t="shared" si="80"/>
        <v>18530587</v>
      </c>
    </row>
    <row r="669" spans="1:21" s="88" customFormat="1" ht="15" customHeight="1">
      <c r="A669" s="382"/>
      <c r="B669" s="122"/>
      <c r="C669" s="379"/>
      <c r="D669" s="379"/>
      <c r="E669" s="379"/>
      <c r="F669" s="379"/>
      <c r="G669" s="379"/>
      <c r="H669" s="379"/>
      <c r="I669" s="379"/>
      <c r="J669" s="379"/>
      <c r="K669" s="379"/>
      <c r="L669" s="379"/>
      <c r="M669" s="380"/>
      <c r="N669" s="380"/>
      <c r="O669" s="436" t="str">
        <f>IF(P668&gt;O668,"Over Budget","Under Budget")</f>
        <v>Under Budget</v>
      </c>
      <c r="P669" s="437">
        <f>P668-O668</f>
        <v>-8352430</v>
      </c>
      <c r="Q669" s="380"/>
      <c r="R669" s="380"/>
      <c r="S669" s="380"/>
      <c r="T669" s="380"/>
      <c r="U669" s="380"/>
    </row>
    <row r="670" spans="1:21" ht="15" customHeight="1">
      <c r="B670" s="88"/>
      <c r="C670" s="88"/>
      <c r="D670" s="88"/>
      <c r="E670" s="88"/>
      <c r="F670" s="88"/>
      <c r="G670" s="88"/>
      <c r="H670" s="88"/>
      <c r="I670" s="88"/>
      <c r="J670" s="88"/>
      <c r="K670" s="88"/>
      <c r="L670" s="88"/>
      <c r="M670" s="274"/>
      <c r="N670" s="182"/>
      <c r="O670" s="147"/>
      <c r="P670" s="147"/>
      <c r="Q670" s="182"/>
      <c r="R670" s="182"/>
      <c r="S670" s="182"/>
      <c r="T670" s="182"/>
      <c r="U670" s="182"/>
    </row>
    <row r="671" spans="1:21" ht="24" customHeight="1">
      <c r="B671" s="94" t="s">
        <v>1137</v>
      </c>
      <c r="C671" s="88"/>
      <c r="D671" s="88"/>
      <c r="E671" s="88"/>
      <c r="F671" s="88"/>
      <c r="G671" s="88"/>
      <c r="H671" s="88"/>
      <c r="I671" s="88"/>
      <c r="J671" s="88"/>
      <c r="K671" s="88"/>
      <c r="L671" s="88"/>
      <c r="M671" s="188"/>
      <c r="N671" s="182"/>
      <c r="O671" s="147"/>
      <c r="P671" s="147"/>
      <c r="Q671" s="182"/>
      <c r="R671" s="182"/>
      <c r="S671" s="182"/>
      <c r="T671" s="182"/>
      <c r="U671" s="182"/>
    </row>
    <row r="672" spans="1:21" ht="24" customHeight="1">
      <c r="B672" s="1" t="s">
        <v>265</v>
      </c>
      <c r="C672" s="92"/>
      <c r="D672" s="92"/>
      <c r="E672" s="1" t="s">
        <v>690</v>
      </c>
      <c r="F672" s="92"/>
      <c r="G672" s="92"/>
      <c r="H672" s="92"/>
      <c r="I672" s="92"/>
      <c r="J672" s="92"/>
      <c r="K672" s="92"/>
      <c r="L672" s="92"/>
      <c r="M672" s="276">
        <v>509509</v>
      </c>
      <c r="N672" s="276">
        <v>534606</v>
      </c>
      <c r="O672" s="277">
        <v>643137</v>
      </c>
      <c r="P672" s="277">
        <v>550000</v>
      </c>
      <c r="Q672" s="276">
        <v>679740</v>
      </c>
      <c r="R672" s="276">
        <v>717126</v>
      </c>
      <c r="S672" s="276">
        <v>738640</v>
      </c>
      <c r="T672" s="276">
        <v>760799</v>
      </c>
      <c r="U672" s="276">
        <v>783623</v>
      </c>
    </row>
    <row r="673" spans="2:21" ht="24" customHeight="1">
      <c r="B673" s="1" t="s">
        <v>839</v>
      </c>
      <c r="C673" s="92"/>
      <c r="D673" s="92"/>
      <c r="E673" s="1" t="s">
        <v>66</v>
      </c>
      <c r="F673" s="92"/>
      <c r="G673" s="92"/>
      <c r="H673" s="92"/>
      <c r="I673" s="92"/>
      <c r="J673" s="92"/>
      <c r="K673" s="92"/>
      <c r="L673" s="92"/>
      <c r="M673" s="185">
        <v>0</v>
      </c>
      <c r="N673" s="185">
        <v>0</v>
      </c>
      <c r="O673" s="144">
        <v>45000</v>
      </c>
      <c r="P673" s="143">
        <v>18000</v>
      </c>
      <c r="Q673" s="185">
        <v>22000</v>
      </c>
      <c r="R673" s="185">
        <v>23000</v>
      </c>
      <c r="S673" s="185">
        <v>24000</v>
      </c>
      <c r="T673" s="185">
        <v>25000</v>
      </c>
      <c r="U673" s="185">
        <v>26000</v>
      </c>
    </row>
    <row r="674" spans="2:21" ht="24" customHeight="1">
      <c r="B674" s="1" t="s">
        <v>266</v>
      </c>
      <c r="C674" s="92"/>
      <c r="D674" s="92"/>
      <c r="E674" s="1" t="s">
        <v>14</v>
      </c>
      <c r="F674" s="92"/>
      <c r="G674" s="92"/>
      <c r="H674" s="92"/>
      <c r="I674" s="92"/>
      <c r="J674" s="92"/>
      <c r="K674" s="92"/>
      <c r="L674" s="92"/>
      <c r="M674" s="200">
        <v>9989</v>
      </c>
      <c r="N674" s="200">
        <v>14206</v>
      </c>
      <c r="O674" s="143">
        <v>20000</v>
      </c>
      <c r="P674" s="143">
        <v>20000</v>
      </c>
      <c r="Q674" s="200">
        <v>32000</v>
      </c>
      <c r="R674" s="200">
        <v>20000</v>
      </c>
      <c r="S674" s="200">
        <v>12000</v>
      </c>
      <c r="T674" s="200">
        <v>12000</v>
      </c>
      <c r="U674" s="200">
        <v>12000</v>
      </c>
    </row>
    <row r="675" spans="2:21" ht="24" customHeight="1">
      <c r="B675" s="1" t="s">
        <v>267</v>
      </c>
      <c r="C675" s="92"/>
      <c r="D675" s="92"/>
      <c r="E675" s="1" t="s">
        <v>8</v>
      </c>
      <c r="F675" s="92"/>
      <c r="G675" s="92"/>
      <c r="H675" s="92"/>
      <c r="I675" s="92"/>
      <c r="J675" s="92"/>
      <c r="K675" s="92"/>
      <c r="L675" s="92"/>
      <c r="M675" s="185">
        <v>41607</v>
      </c>
      <c r="N675" s="185">
        <v>34455</v>
      </c>
      <c r="O675" s="144">
        <v>39151</v>
      </c>
      <c r="P675" s="144">
        <v>36000</v>
      </c>
      <c r="Q675" s="185">
        <v>47859</v>
      </c>
      <c r="R675" s="200">
        <v>50935</v>
      </c>
      <c r="S675" s="200">
        <v>53371</v>
      </c>
      <c r="T675" s="200">
        <v>56646</v>
      </c>
      <c r="U675" s="200">
        <v>60070</v>
      </c>
    </row>
    <row r="676" spans="2:21" ht="24" customHeight="1">
      <c r="B676" s="1" t="s">
        <v>268</v>
      </c>
      <c r="C676" s="88"/>
      <c r="D676" s="88"/>
      <c r="E676" s="1" t="s">
        <v>9</v>
      </c>
      <c r="F676" s="88"/>
      <c r="G676" s="88"/>
      <c r="H676" s="88"/>
      <c r="I676" s="88"/>
      <c r="J676" s="88"/>
      <c r="K676" s="88"/>
      <c r="L676" s="88"/>
      <c r="M676" s="185">
        <v>38610</v>
      </c>
      <c r="N676" s="185">
        <v>40531</v>
      </c>
      <c r="O676" s="144">
        <v>52391</v>
      </c>
      <c r="P676" s="144">
        <v>46000</v>
      </c>
      <c r="Q676" s="185">
        <v>54130</v>
      </c>
      <c r="R676" s="185">
        <v>57107</v>
      </c>
      <c r="S676" s="185">
        <v>58820</v>
      </c>
      <c r="T676" s="185">
        <v>60585</v>
      </c>
      <c r="U676" s="185">
        <v>62403</v>
      </c>
    </row>
    <row r="677" spans="2:21" ht="24" customHeight="1">
      <c r="B677" s="1" t="s">
        <v>429</v>
      </c>
      <c r="C677" s="88"/>
      <c r="D677" s="88"/>
      <c r="E677" s="1" t="s">
        <v>13</v>
      </c>
      <c r="F677" s="88"/>
      <c r="G677" s="88"/>
      <c r="H677" s="88"/>
      <c r="I677" s="88"/>
      <c r="J677" s="88"/>
      <c r="K677" s="88"/>
      <c r="L677" s="88"/>
      <c r="M677" s="185">
        <v>160488</v>
      </c>
      <c r="N677" s="185">
        <v>178588</v>
      </c>
      <c r="O677" s="144">
        <v>175122</v>
      </c>
      <c r="P677" s="144">
        <v>151832</v>
      </c>
      <c r="Q677" s="185">
        <v>201827</v>
      </c>
      <c r="R677" s="185">
        <v>189083</v>
      </c>
      <c r="S677" s="185">
        <v>204210</v>
      </c>
      <c r="T677" s="185">
        <v>220547</v>
      </c>
      <c r="U677" s="185">
        <v>238191</v>
      </c>
    </row>
    <row r="678" spans="2:21" ht="24" customHeight="1">
      <c r="B678" s="1" t="s">
        <v>430</v>
      </c>
      <c r="C678" s="88"/>
      <c r="D678" s="88"/>
      <c r="E678" s="1" t="s">
        <v>159</v>
      </c>
      <c r="F678" s="88"/>
      <c r="G678" s="88"/>
      <c r="H678" s="88"/>
      <c r="I678" s="88"/>
      <c r="J678" s="88"/>
      <c r="K678" s="88"/>
      <c r="L678" s="88"/>
      <c r="M678" s="185">
        <v>803</v>
      </c>
      <c r="N678" s="185">
        <v>836</v>
      </c>
      <c r="O678" s="143">
        <v>907</v>
      </c>
      <c r="P678" s="144">
        <v>610</v>
      </c>
      <c r="Q678" s="200">
        <v>1008</v>
      </c>
      <c r="R678" s="200">
        <v>1048</v>
      </c>
      <c r="S678" s="200">
        <v>1058</v>
      </c>
      <c r="T678" s="200">
        <v>1069</v>
      </c>
      <c r="U678" s="200">
        <v>1080</v>
      </c>
    </row>
    <row r="679" spans="2:21" ht="24" customHeight="1">
      <c r="B679" s="1" t="s">
        <v>431</v>
      </c>
      <c r="C679" s="88"/>
      <c r="D679" s="88"/>
      <c r="E679" s="1" t="s">
        <v>438</v>
      </c>
      <c r="F679" s="88"/>
      <c r="G679" s="88"/>
      <c r="H679" s="88"/>
      <c r="I679" s="88"/>
      <c r="J679" s="88"/>
      <c r="K679" s="88"/>
      <c r="L679" s="88"/>
      <c r="M679" s="185">
        <v>12026</v>
      </c>
      <c r="N679" s="185">
        <v>8231</v>
      </c>
      <c r="O679" s="144">
        <v>13447</v>
      </c>
      <c r="P679" s="144">
        <v>12262</v>
      </c>
      <c r="Q679" s="185">
        <v>15231</v>
      </c>
      <c r="R679" s="200">
        <v>13720</v>
      </c>
      <c r="S679" s="200">
        <v>14406</v>
      </c>
      <c r="T679" s="200">
        <v>15126</v>
      </c>
      <c r="U679" s="200">
        <v>15882</v>
      </c>
    </row>
    <row r="680" spans="2:21" ht="24" customHeight="1">
      <c r="B680" s="1" t="s">
        <v>445</v>
      </c>
      <c r="C680" s="88"/>
      <c r="D680" s="88"/>
      <c r="E680" s="1" t="s">
        <v>440</v>
      </c>
      <c r="F680" s="88"/>
      <c r="G680" s="88"/>
      <c r="H680" s="88"/>
      <c r="I680" s="88"/>
      <c r="J680" s="88"/>
      <c r="K680" s="88"/>
      <c r="L680" s="88"/>
      <c r="M680" s="185">
        <v>1483</v>
      </c>
      <c r="N680" s="185">
        <v>1587</v>
      </c>
      <c r="O680" s="143">
        <v>1649</v>
      </c>
      <c r="P680" s="144">
        <v>1506</v>
      </c>
      <c r="Q680" s="200">
        <v>1536</v>
      </c>
      <c r="R680" s="200">
        <v>1629</v>
      </c>
      <c r="S680" s="200">
        <v>1678</v>
      </c>
      <c r="T680" s="200">
        <v>1728</v>
      </c>
      <c r="U680" s="200">
        <v>1780</v>
      </c>
    </row>
    <row r="681" spans="2:21" ht="24" customHeight="1">
      <c r="B681" s="1" t="s">
        <v>412</v>
      </c>
      <c r="C681" s="88"/>
      <c r="D681" s="88"/>
      <c r="E681" s="1" t="s">
        <v>158</v>
      </c>
      <c r="F681" s="88"/>
      <c r="G681" s="88"/>
      <c r="H681" s="88"/>
      <c r="I681" s="88"/>
      <c r="J681" s="88"/>
      <c r="K681" s="88"/>
      <c r="L681" s="88"/>
      <c r="M681" s="200">
        <v>2080</v>
      </c>
      <c r="N681" s="200">
        <v>1833</v>
      </c>
      <c r="O681" s="143">
        <v>3000</v>
      </c>
      <c r="P681" s="143">
        <v>2750</v>
      </c>
      <c r="Q681" s="200">
        <v>3000</v>
      </c>
      <c r="R681" s="200">
        <v>3000</v>
      </c>
      <c r="S681" s="200">
        <v>3000</v>
      </c>
      <c r="T681" s="200">
        <v>3000</v>
      </c>
      <c r="U681" s="200">
        <v>3000</v>
      </c>
    </row>
    <row r="682" spans="2:21" ht="24" customHeight="1">
      <c r="B682" s="1" t="s">
        <v>410</v>
      </c>
      <c r="C682" s="88"/>
      <c r="D682" s="88"/>
      <c r="E682" s="1" t="s">
        <v>207</v>
      </c>
      <c r="F682" s="88"/>
      <c r="G682" s="88"/>
      <c r="H682" s="88"/>
      <c r="I682" s="88"/>
      <c r="J682" s="88"/>
      <c r="K682" s="88"/>
      <c r="L682" s="88"/>
      <c r="M682" s="200">
        <v>34293</v>
      </c>
      <c r="N682" s="200">
        <v>35028</v>
      </c>
      <c r="O682" s="143">
        <v>38022</v>
      </c>
      <c r="P682" s="143">
        <v>38412</v>
      </c>
      <c r="Q682" s="200">
        <v>45467</v>
      </c>
      <c r="R682" s="200">
        <v>50014</v>
      </c>
      <c r="S682" s="174">
        <v>53015</v>
      </c>
      <c r="T682" s="174">
        <v>56196</v>
      </c>
      <c r="U682" s="174">
        <v>59568</v>
      </c>
    </row>
    <row r="683" spans="2:21" ht="24" customHeight="1">
      <c r="B683" s="1" t="s">
        <v>934</v>
      </c>
      <c r="C683" s="88"/>
      <c r="D683" s="88"/>
      <c r="E683" s="88" t="s">
        <v>935</v>
      </c>
      <c r="F683" s="88"/>
      <c r="G683" s="88"/>
      <c r="H683" s="88"/>
      <c r="I683" s="88"/>
      <c r="J683" s="88"/>
      <c r="K683" s="88"/>
      <c r="L683" s="88"/>
      <c r="M683" s="200">
        <v>133075</v>
      </c>
      <c r="N683" s="200">
        <v>138174</v>
      </c>
      <c r="O683" s="368">
        <v>108735</v>
      </c>
      <c r="P683" s="368">
        <v>108735</v>
      </c>
      <c r="Q683" s="227">
        <v>132963</v>
      </c>
      <c r="R683" s="200">
        <v>140276</v>
      </c>
      <c r="S683" s="200">
        <v>144484</v>
      </c>
      <c r="T683" s="200">
        <v>148819</v>
      </c>
      <c r="U683" s="200">
        <v>153284</v>
      </c>
    </row>
    <row r="684" spans="2:21" ht="24" customHeight="1">
      <c r="B684" s="1" t="s">
        <v>1285</v>
      </c>
      <c r="C684" s="88"/>
      <c r="D684" s="88"/>
      <c r="E684" s="88" t="s">
        <v>1183</v>
      </c>
      <c r="F684" s="88"/>
      <c r="G684" s="88"/>
      <c r="H684" s="88"/>
      <c r="I684" s="88"/>
      <c r="J684" s="88"/>
      <c r="K684" s="88"/>
      <c r="L684" s="88"/>
      <c r="M684" s="200">
        <v>0</v>
      </c>
      <c r="N684" s="200">
        <v>93038</v>
      </c>
      <c r="O684" s="143">
        <v>250000</v>
      </c>
      <c r="P684" s="143">
        <v>129201</v>
      </c>
      <c r="Q684" s="200">
        <v>700000</v>
      </c>
      <c r="R684" s="200">
        <v>0</v>
      </c>
      <c r="S684" s="200">
        <v>0</v>
      </c>
      <c r="T684" s="200">
        <v>0</v>
      </c>
      <c r="U684" s="200">
        <v>0</v>
      </c>
    </row>
    <row r="685" spans="2:21" ht="24" customHeight="1">
      <c r="B685" s="1" t="s">
        <v>1234</v>
      </c>
      <c r="C685" s="100"/>
      <c r="D685" s="100"/>
      <c r="E685" s="1" t="s">
        <v>1233</v>
      </c>
      <c r="F685" s="102"/>
      <c r="G685" s="100"/>
      <c r="H685" s="100"/>
      <c r="I685" s="100"/>
      <c r="J685" s="100"/>
      <c r="K685" s="100"/>
      <c r="L685" s="100"/>
      <c r="M685" s="200">
        <v>0</v>
      </c>
      <c r="N685" s="200">
        <v>0</v>
      </c>
      <c r="O685" s="143">
        <v>800000</v>
      </c>
      <c r="P685" s="143">
        <v>740000</v>
      </c>
      <c r="Q685" s="200">
        <v>1800000</v>
      </c>
      <c r="R685" s="200">
        <v>1000000</v>
      </c>
      <c r="S685" s="200">
        <v>0</v>
      </c>
      <c r="T685" s="200">
        <v>0</v>
      </c>
      <c r="U685" s="200">
        <v>0</v>
      </c>
    </row>
    <row r="686" spans="2:21" ht="24" customHeight="1">
      <c r="B686" s="1" t="s">
        <v>269</v>
      </c>
      <c r="C686" s="92"/>
      <c r="D686" s="92"/>
      <c r="E686" s="1" t="s">
        <v>86</v>
      </c>
      <c r="F686" s="92"/>
      <c r="G686" s="92"/>
      <c r="H686" s="92"/>
      <c r="I686" s="92"/>
      <c r="J686" s="92"/>
      <c r="K686" s="92"/>
      <c r="L686" s="92"/>
      <c r="M686" s="200">
        <v>3027</v>
      </c>
      <c r="N686" s="200">
        <v>3986</v>
      </c>
      <c r="O686" s="143">
        <v>9200</v>
      </c>
      <c r="P686" s="143">
        <v>9200</v>
      </c>
      <c r="Q686" s="200">
        <v>9200</v>
      </c>
      <c r="R686" s="200">
        <v>9200</v>
      </c>
      <c r="S686" s="200">
        <v>9200</v>
      </c>
      <c r="T686" s="200">
        <v>9200</v>
      </c>
      <c r="U686" s="200">
        <v>9200</v>
      </c>
    </row>
    <row r="687" spans="2:21" ht="24" customHeight="1">
      <c r="B687" s="1" t="s">
        <v>270</v>
      </c>
      <c r="C687" s="88"/>
      <c r="D687" s="88"/>
      <c r="E687" s="1" t="s">
        <v>790</v>
      </c>
      <c r="F687" s="88"/>
      <c r="G687" s="88"/>
      <c r="H687" s="92"/>
      <c r="I687" s="92"/>
      <c r="J687" s="92"/>
      <c r="K687" s="92"/>
      <c r="L687" s="92"/>
      <c r="M687" s="200">
        <v>1322</v>
      </c>
      <c r="N687" s="200">
        <v>1172</v>
      </c>
      <c r="O687" s="143">
        <v>4000</v>
      </c>
      <c r="P687" s="143">
        <v>1000</v>
      </c>
      <c r="Q687" s="200">
        <v>4000</v>
      </c>
      <c r="R687" s="200">
        <v>4000</v>
      </c>
      <c r="S687" s="200">
        <v>4000</v>
      </c>
      <c r="T687" s="200">
        <v>4000</v>
      </c>
      <c r="U687" s="200">
        <v>4000</v>
      </c>
    </row>
    <row r="688" spans="2:21" ht="24" customHeight="1">
      <c r="B688" s="1" t="s">
        <v>966</v>
      </c>
      <c r="C688" s="88"/>
      <c r="D688" s="88"/>
      <c r="E688" s="1" t="s">
        <v>961</v>
      </c>
      <c r="F688" s="88"/>
      <c r="G688" s="88"/>
      <c r="H688" s="88"/>
      <c r="I688" s="88"/>
      <c r="J688" s="88"/>
      <c r="K688" s="88"/>
      <c r="L688" s="88"/>
      <c r="M688" s="185">
        <v>8147</v>
      </c>
      <c r="N688" s="185">
        <v>756</v>
      </c>
      <c r="O688" s="144">
        <v>0</v>
      </c>
      <c r="P688" s="144">
        <v>7598</v>
      </c>
      <c r="Q688" s="185">
        <v>8006</v>
      </c>
      <c r="R688" s="185">
        <v>7835</v>
      </c>
      <c r="S688" s="185">
        <v>9316</v>
      </c>
      <c r="T688" s="185">
        <v>4054</v>
      </c>
      <c r="U688" s="185">
        <v>9011</v>
      </c>
    </row>
    <row r="689" spans="2:21" ht="24" customHeight="1">
      <c r="B689" s="1" t="s">
        <v>271</v>
      </c>
      <c r="C689" s="88"/>
      <c r="D689" s="88"/>
      <c r="E689" s="1" t="s">
        <v>85</v>
      </c>
      <c r="F689" s="88"/>
      <c r="G689" s="88"/>
      <c r="H689" s="92"/>
      <c r="I689" s="92"/>
      <c r="J689" s="92"/>
      <c r="K689" s="92"/>
      <c r="L689" s="92"/>
      <c r="M689" s="200">
        <v>743</v>
      </c>
      <c r="N689" s="200">
        <v>1851</v>
      </c>
      <c r="O689" s="143">
        <v>1000</v>
      </c>
      <c r="P689" s="143">
        <v>600</v>
      </c>
      <c r="Q689" s="200">
        <v>1000</v>
      </c>
      <c r="R689" s="200">
        <v>1000</v>
      </c>
      <c r="S689" s="200">
        <v>1000</v>
      </c>
      <c r="T689" s="200">
        <v>1000</v>
      </c>
      <c r="U689" s="200">
        <v>1000</v>
      </c>
    </row>
    <row r="690" spans="2:21" ht="24" customHeight="1">
      <c r="B690" s="1" t="s">
        <v>272</v>
      </c>
      <c r="C690" s="88"/>
      <c r="D690" s="88"/>
      <c r="E690" s="1" t="s">
        <v>273</v>
      </c>
      <c r="F690" s="88"/>
      <c r="G690" s="88"/>
      <c r="H690" s="92"/>
      <c r="I690" s="92"/>
      <c r="J690" s="92"/>
      <c r="K690" s="92"/>
      <c r="L690" s="92"/>
      <c r="M690" s="200">
        <v>11952</v>
      </c>
      <c r="N690" s="200">
        <v>12383</v>
      </c>
      <c r="O690" s="143">
        <v>12000</v>
      </c>
      <c r="P690" s="143">
        <v>12000</v>
      </c>
      <c r="Q690" s="200">
        <v>13000</v>
      </c>
      <c r="R690" s="200">
        <v>18000</v>
      </c>
      <c r="S690" s="200">
        <v>13000</v>
      </c>
      <c r="T690" s="200">
        <v>13000</v>
      </c>
      <c r="U690" s="200">
        <v>18000</v>
      </c>
    </row>
    <row r="691" spans="2:21" ht="24" customHeight="1">
      <c r="B691" s="1" t="s">
        <v>274</v>
      </c>
      <c r="C691" s="88"/>
      <c r="D691" s="88"/>
      <c r="E691" s="1" t="s">
        <v>791</v>
      </c>
      <c r="F691" s="88"/>
      <c r="G691" s="88"/>
      <c r="H691" s="92"/>
      <c r="I691" s="92"/>
      <c r="J691" s="92"/>
      <c r="K691" s="92"/>
      <c r="L691" s="92"/>
      <c r="M691" s="200">
        <v>3579</v>
      </c>
      <c r="N691" s="200">
        <v>3191</v>
      </c>
      <c r="O691" s="143">
        <v>3250</v>
      </c>
      <c r="P691" s="143">
        <v>3250</v>
      </c>
      <c r="Q691" s="200">
        <v>3500</v>
      </c>
      <c r="R691" s="200">
        <v>3500</v>
      </c>
      <c r="S691" s="200">
        <v>3500</v>
      </c>
      <c r="T691" s="200">
        <v>3500</v>
      </c>
      <c r="U691" s="200">
        <v>3500</v>
      </c>
    </row>
    <row r="692" spans="2:21" ht="24" customHeight="1">
      <c r="B692" s="1" t="s">
        <v>1302</v>
      </c>
      <c r="C692" s="88"/>
      <c r="D692" s="88"/>
      <c r="E692" s="1" t="s">
        <v>1297</v>
      </c>
      <c r="F692" s="88"/>
      <c r="G692" s="88"/>
      <c r="H692" s="88"/>
      <c r="I692" s="88"/>
      <c r="J692" s="88"/>
      <c r="K692" s="88"/>
      <c r="L692" s="88"/>
      <c r="M692" s="200">
        <v>0</v>
      </c>
      <c r="N692" s="200">
        <v>0</v>
      </c>
      <c r="O692" s="143">
        <v>0</v>
      </c>
      <c r="P692" s="143">
        <v>0</v>
      </c>
      <c r="Q692" s="174">
        <v>0</v>
      </c>
      <c r="R692" s="200">
        <v>17150</v>
      </c>
      <c r="S692" s="200">
        <v>13274</v>
      </c>
      <c r="T692" s="200">
        <v>13802</v>
      </c>
      <c r="U692" s="200">
        <v>14357</v>
      </c>
    </row>
    <row r="693" spans="2:21" ht="24" customHeight="1">
      <c r="B693" s="1" t="s">
        <v>275</v>
      </c>
      <c r="C693" s="88"/>
      <c r="D693" s="88"/>
      <c r="E693" s="1" t="s">
        <v>202</v>
      </c>
      <c r="F693" s="88"/>
      <c r="G693" s="92"/>
      <c r="H693" s="88"/>
      <c r="I693" s="88"/>
      <c r="J693" s="88"/>
      <c r="K693" s="88"/>
      <c r="L693" s="88"/>
      <c r="M693" s="200">
        <v>57531</v>
      </c>
      <c r="N693" s="200">
        <v>84924</v>
      </c>
      <c r="O693" s="143">
        <v>60000</v>
      </c>
      <c r="P693" s="143">
        <v>40000</v>
      </c>
      <c r="Q693" s="200">
        <v>45000</v>
      </c>
      <c r="R693" s="200">
        <v>45000</v>
      </c>
      <c r="S693" s="200">
        <v>45000</v>
      </c>
      <c r="T693" s="200">
        <v>45000</v>
      </c>
      <c r="U693" s="200">
        <v>45000</v>
      </c>
    </row>
    <row r="694" spans="2:21" ht="24" customHeight="1">
      <c r="B694" s="1" t="s">
        <v>531</v>
      </c>
      <c r="C694" s="88"/>
      <c r="D694" s="88"/>
      <c r="E694" s="1" t="s">
        <v>532</v>
      </c>
      <c r="F694" s="88"/>
      <c r="G694" s="92"/>
      <c r="H694" s="88"/>
      <c r="I694" s="88"/>
      <c r="J694" s="88"/>
      <c r="K694" s="88"/>
      <c r="L694" s="88"/>
      <c r="M694" s="200">
        <v>333372</v>
      </c>
      <c r="N694" s="200">
        <v>306536</v>
      </c>
      <c r="O694" s="143">
        <v>360000</v>
      </c>
      <c r="P694" s="143">
        <v>325000</v>
      </c>
      <c r="Q694" s="200">
        <v>390000</v>
      </c>
      <c r="R694" s="200">
        <v>390000</v>
      </c>
      <c r="S694" s="200">
        <v>390000</v>
      </c>
      <c r="T694" s="200">
        <v>110000</v>
      </c>
      <c r="U694" s="200">
        <v>115000</v>
      </c>
    </row>
    <row r="695" spans="2:21" ht="24" customHeight="1">
      <c r="B695" s="1" t="s">
        <v>522</v>
      </c>
      <c r="C695" s="88"/>
      <c r="D695" s="88"/>
      <c r="E695" s="1" t="s">
        <v>49</v>
      </c>
      <c r="F695" s="88"/>
      <c r="G695" s="92"/>
      <c r="H695" s="88"/>
      <c r="I695" s="88"/>
      <c r="J695" s="88"/>
      <c r="K695" s="88"/>
      <c r="L695" s="88"/>
      <c r="M695" s="200">
        <v>1076</v>
      </c>
      <c r="N695" s="200">
        <v>932</v>
      </c>
      <c r="O695" s="143">
        <v>2500</v>
      </c>
      <c r="P695" s="143">
        <v>1500</v>
      </c>
      <c r="Q695" s="200">
        <v>2500</v>
      </c>
      <c r="R695" s="200">
        <v>2500</v>
      </c>
      <c r="S695" s="200">
        <v>2500</v>
      </c>
      <c r="T695" s="200">
        <v>2500</v>
      </c>
      <c r="U695" s="200">
        <v>2500</v>
      </c>
    </row>
    <row r="696" spans="2:21" ht="24" customHeight="1">
      <c r="B696" s="1" t="s">
        <v>276</v>
      </c>
      <c r="C696" s="92"/>
      <c r="D696" s="92"/>
      <c r="E696" s="1" t="s">
        <v>84</v>
      </c>
      <c r="F696" s="92"/>
      <c r="G696" s="92"/>
      <c r="H696" s="88"/>
      <c r="I696" s="88"/>
      <c r="J696" s="88"/>
      <c r="K696" s="88"/>
      <c r="L696" s="88"/>
      <c r="M696" s="200">
        <v>23855</v>
      </c>
      <c r="N696" s="200">
        <v>26208</v>
      </c>
      <c r="O696" s="143">
        <v>28000</v>
      </c>
      <c r="P696" s="143">
        <v>32500</v>
      </c>
      <c r="Q696" s="200">
        <v>35000</v>
      </c>
      <c r="R696" s="200">
        <v>35000</v>
      </c>
      <c r="S696" s="200">
        <v>35000</v>
      </c>
      <c r="T696" s="200">
        <v>35000</v>
      </c>
      <c r="U696" s="200">
        <v>35000</v>
      </c>
    </row>
    <row r="697" spans="2:21" ht="24" customHeight="1">
      <c r="B697" s="1" t="s">
        <v>1177</v>
      </c>
      <c r="C697" s="256"/>
      <c r="D697" s="256"/>
      <c r="E697" s="93" t="s">
        <v>1173</v>
      </c>
      <c r="F697" s="256"/>
      <c r="G697" s="256"/>
      <c r="H697" s="256"/>
      <c r="I697" s="256"/>
      <c r="J697" s="256"/>
      <c r="K697" s="256"/>
      <c r="L697" s="256"/>
      <c r="M697" s="200">
        <v>19316</v>
      </c>
      <c r="N697" s="200">
        <v>27290</v>
      </c>
      <c r="O697" s="143">
        <v>23045</v>
      </c>
      <c r="P697" s="143">
        <v>28881</v>
      </c>
      <c r="Q697" s="200">
        <v>25068</v>
      </c>
      <c r="R697" s="200">
        <v>26898</v>
      </c>
      <c r="S697" s="200">
        <v>27813</v>
      </c>
      <c r="T697" s="200">
        <v>28538</v>
      </c>
      <c r="U697" s="200">
        <v>29622</v>
      </c>
    </row>
    <row r="698" spans="2:21" ht="24" customHeight="1">
      <c r="B698" s="1" t="s">
        <v>277</v>
      </c>
      <c r="C698" s="88"/>
      <c r="D698" s="88"/>
      <c r="E698" s="1" t="s">
        <v>792</v>
      </c>
      <c r="F698" s="88"/>
      <c r="G698" s="88"/>
      <c r="H698" s="88"/>
      <c r="I698" s="88"/>
      <c r="J698" s="88"/>
      <c r="K698" s="88"/>
      <c r="L698" s="88"/>
      <c r="M698" s="200">
        <v>1640</v>
      </c>
      <c r="N698" s="200">
        <v>1820</v>
      </c>
      <c r="O698" s="143">
        <v>2500</v>
      </c>
      <c r="P698" s="143">
        <v>2500</v>
      </c>
      <c r="Q698" s="200">
        <v>2500</v>
      </c>
      <c r="R698" s="200">
        <v>2500</v>
      </c>
      <c r="S698" s="200">
        <v>2500</v>
      </c>
      <c r="T698" s="200">
        <v>2500</v>
      </c>
      <c r="U698" s="200">
        <v>2500</v>
      </c>
    </row>
    <row r="699" spans="2:21" ht="24" customHeight="1">
      <c r="B699" s="1" t="s">
        <v>278</v>
      </c>
      <c r="C699" s="88"/>
      <c r="D699" s="88"/>
      <c r="E699" s="1" t="s">
        <v>10</v>
      </c>
      <c r="F699" s="88"/>
      <c r="G699" s="88"/>
      <c r="H699" s="92"/>
      <c r="I699" s="92"/>
      <c r="J699" s="92"/>
      <c r="K699" s="92"/>
      <c r="L699" s="92"/>
      <c r="M699" s="200">
        <v>101155</v>
      </c>
      <c r="N699" s="200">
        <v>106976</v>
      </c>
      <c r="O699" s="143">
        <v>175000</v>
      </c>
      <c r="P699" s="143">
        <v>130000</v>
      </c>
      <c r="Q699" s="200">
        <v>196000</v>
      </c>
      <c r="R699" s="200">
        <v>180000</v>
      </c>
      <c r="S699" s="200">
        <v>172500</v>
      </c>
      <c r="T699" s="200">
        <v>117500</v>
      </c>
      <c r="U699" s="200">
        <v>117500</v>
      </c>
    </row>
    <row r="700" spans="2:21" ht="24" customHeight="1">
      <c r="B700" s="1" t="s">
        <v>874</v>
      </c>
      <c r="C700" s="88"/>
      <c r="D700" s="88"/>
      <c r="E700" s="1" t="s">
        <v>222</v>
      </c>
      <c r="F700" s="88"/>
      <c r="G700" s="88"/>
      <c r="H700" s="92"/>
      <c r="I700" s="92"/>
      <c r="J700" s="92"/>
      <c r="K700" s="92"/>
      <c r="L700" s="92"/>
      <c r="M700" s="200">
        <v>2420</v>
      </c>
      <c r="N700" s="200">
        <v>44062</v>
      </c>
      <c r="O700" s="143">
        <v>195000</v>
      </c>
      <c r="P700" s="143">
        <v>161000</v>
      </c>
      <c r="Q700" s="200">
        <v>96000</v>
      </c>
      <c r="R700" s="200">
        <v>99000</v>
      </c>
      <c r="S700" s="200">
        <v>203000</v>
      </c>
      <c r="T700" s="200">
        <v>107000</v>
      </c>
      <c r="U700" s="200">
        <v>111000</v>
      </c>
    </row>
    <row r="701" spans="2:21" ht="24" customHeight="1">
      <c r="B701" s="1" t="s">
        <v>279</v>
      </c>
      <c r="C701" s="92"/>
      <c r="D701" s="92"/>
      <c r="E701" s="1" t="s">
        <v>17</v>
      </c>
      <c r="F701" s="92"/>
      <c r="G701" s="92"/>
      <c r="H701" s="92"/>
      <c r="I701" s="92"/>
      <c r="J701" s="92"/>
      <c r="K701" s="92"/>
      <c r="L701" s="92"/>
      <c r="M701" s="200">
        <v>172599</v>
      </c>
      <c r="N701" s="200">
        <v>381204</v>
      </c>
      <c r="O701" s="143">
        <v>365700</v>
      </c>
      <c r="P701" s="143">
        <v>365700</v>
      </c>
      <c r="Q701" s="200">
        <v>387642</v>
      </c>
      <c r="R701" s="200">
        <v>410901</v>
      </c>
      <c r="S701" s="200">
        <v>435555</v>
      </c>
      <c r="T701" s="174">
        <v>461688</v>
      </c>
      <c r="U701" s="174">
        <v>489389</v>
      </c>
    </row>
    <row r="702" spans="2:21" ht="24" customHeight="1">
      <c r="B702" s="1" t="s">
        <v>280</v>
      </c>
      <c r="C702" s="88"/>
      <c r="D702" s="88"/>
      <c r="E702" s="1" t="s">
        <v>281</v>
      </c>
      <c r="F702" s="88"/>
      <c r="G702" s="88"/>
      <c r="H702" s="88"/>
      <c r="I702" s="88"/>
      <c r="J702" s="88"/>
      <c r="K702" s="88"/>
      <c r="L702" s="88"/>
      <c r="M702" s="259">
        <v>3439</v>
      </c>
      <c r="N702" s="259">
        <v>3777</v>
      </c>
      <c r="O702" s="153">
        <v>4500</v>
      </c>
      <c r="P702" s="153">
        <v>4500</v>
      </c>
      <c r="Q702" s="197">
        <v>4500</v>
      </c>
      <c r="R702" s="197">
        <v>4500</v>
      </c>
      <c r="S702" s="197">
        <v>4500</v>
      </c>
      <c r="T702" s="197">
        <v>4500</v>
      </c>
      <c r="U702" s="197">
        <v>4500</v>
      </c>
    </row>
    <row r="703" spans="2:21" ht="24" customHeight="1">
      <c r="B703" s="1" t="s">
        <v>282</v>
      </c>
      <c r="C703" s="92"/>
      <c r="D703" s="92"/>
      <c r="E703" s="1" t="s">
        <v>81</v>
      </c>
      <c r="F703" s="92"/>
      <c r="G703" s="92"/>
      <c r="H703" s="88"/>
      <c r="I703" s="88"/>
      <c r="J703" s="88"/>
      <c r="K703" s="88"/>
      <c r="L703" s="88"/>
      <c r="M703" s="259">
        <v>2201</v>
      </c>
      <c r="N703" s="185">
        <v>1548</v>
      </c>
      <c r="O703" s="144">
        <v>2500</v>
      </c>
      <c r="P703" s="144">
        <v>1500</v>
      </c>
      <c r="Q703" s="185">
        <v>2500</v>
      </c>
      <c r="R703" s="185">
        <v>2500</v>
      </c>
      <c r="S703" s="185">
        <v>2500</v>
      </c>
      <c r="T703" s="185">
        <v>2500</v>
      </c>
      <c r="U703" s="185">
        <v>2500</v>
      </c>
    </row>
    <row r="704" spans="2:21" ht="24" customHeight="1">
      <c r="B704" s="1" t="s">
        <v>921</v>
      </c>
      <c r="C704" s="88"/>
      <c r="D704" s="88"/>
      <c r="E704" s="1" t="s">
        <v>82</v>
      </c>
      <c r="F704" s="88"/>
      <c r="G704" s="88"/>
      <c r="H704" s="88"/>
      <c r="I704" s="88"/>
      <c r="J704" s="88"/>
      <c r="K704" s="88"/>
      <c r="L704" s="88"/>
      <c r="M704" s="185">
        <v>1260</v>
      </c>
      <c r="N704" s="185">
        <v>1480</v>
      </c>
      <c r="O704" s="144">
        <v>1801</v>
      </c>
      <c r="P704" s="144">
        <v>1801</v>
      </c>
      <c r="Q704" s="185">
        <v>1801</v>
      </c>
      <c r="R704" s="185">
        <v>9000</v>
      </c>
      <c r="S704" s="185">
        <v>9450</v>
      </c>
      <c r="T704" s="185">
        <v>9923</v>
      </c>
      <c r="U704" s="185">
        <v>10419</v>
      </c>
    </row>
    <row r="705" spans="2:21" ht="24" customHeight="1">
      <c r="B705" s="1" t="s">
        <v>735</v>
      </c>
      <c r="C705" s="92"/>
      <c r="D705" s="92"/>
      <c r="E705" s="1" t="s">
        <v>732</v>
      </c>
      <c r="F705" s="92"/>
      <c r="G705" s="92"/>
      <c r="H705" s="92"/>
      <c r="I705" s="92"/>
      <c r="J705" s="92"/>
      <c r="K705" s="92"/>
      <c r="L705" s="92"/>
      <c r="M705" s="260">
        <v>9927</v>
      </c>
      <c r="N705" s="260">
        <v>11302</v>
      </c>
      <c r="O705" s="154">
        <v>12000</v>
      </c>
      <c r="P705" s="154">
        <v>12000</v>
      </c>
      <c r="Q705" s="173">
        <v>12000</v>
      </c>
      <c r="R705" s="173">
        <v>12000</v>
      </c>
      <c r="S705" s="260">
        <v>8040</v>
      </c>
      <c r="T705" s="260">
        <v>6000</v>
      </c>
      <c r="U705" s="260">
        <v>6000</v>
      </c>
    </row>
    <row r="706" spans="2:21" ht="24" customHeight="1">
      <c r="B706" s="1" t="s">
        <v>807</v>
      </c>
      <c r="C706" s="92"/>
      <c r="D706" s="92"/>
      <c r="E706" s="1" t="s">
        <v>794</v>
      </c>
      <c r="F706" s="92"/>
      <c r="G706" s="92"/>
      <c r="H706" s="92"/>
      <c r="I706" s="92"/>
      <c r="J706" s="92"/>
      <c r="K706" s="92"/>
      <c r="L706" s="92"/>
      <c r="M706" s="260">
        <v>24942</v>
      </c>
      <c r="N706" s="260">
        <v>6886</v>
      </c>
      <c r="O706" s="154">
        <v>15000</v>
      </c>
      <c r="P706" s="154">
        <v>5000</v>
      </c>
      <c r="Q706" s="260">
        <v>15000</v>
      </c>
      <c r="R706" s="260">
        <v>15000</v>
      </c>
      <c r="S706" s="260">
        <v>15000</v>
      </c>
      <c r="T706" s="260">
        <v>15000</v>
      </c>
      <c r="U706" s="260">
        <v>15000</v>
      </c>
    </row>
    <row r="707" spans="2:21" ht="24" customHeight="1">
      <c r="B707" s="1" t="s">
        <v>520</v>
      </c>
      <c r="C707" s="92"/>
      <c r="D707" s="92"/>
      <c r="E707" s="1" t="s">
        <v>251</v>
      </c>
      <c r="F707" s="92"/>
      <c r="G707" s="92"/>
      <c r="H707" s="92"/>
      <c r="I707" s="92"/>
      <c r="J707" s="92"/>
      <c r="K707" s="92"/>
      <c r="L707" s="92"/>
      <c r="M707" s="260">
        <v>943</v>
      </c>
      <c r="N707" s="260">
        <v>1299</v>
      </c>
      <c r="O707" s="154">
        <v>16300</v>
      </c>
      <c r="P707" s="154">
        <v>1022</v>
      </c>
      <c r="Q707" s="260">
        <v>16600</v>
      </c>
      <c r="R707" s="260">
        <v>16600</v>
      </c>
      <c r="S707" s="260">
        <v>16600</v>
      </c>
      <c r="T707" s="260">
        <v>16600</v>
      </c>
      <c r="U707" s="260">
        <v>16600</v>
      </c>
    </row>
    <row r="708" spans="2:21" ht="24" customHeight="1">
      <c r="B708" s="1" t="s">
        <v>283</v>
      </c>
      <c r="C708" s="92"/>
      <c r="D708" s="92"/>
      <c r="E708" s="1" t="s">
        <v>18</v>
      </c>
      <c r="F708" s="92"/>
      <c r="G708" s="92"/>
      <c r="H708" s="92"/>
      <c r="I708" s="92"/>
      <c r="J708" s="92"/>
      <c r="K708" s="92"/>
      <c r="L708" s="92"/>
      <c r="M708" s="260">
        <v>984</v>
      </c>
      <c r="N708" s="260">
        <v>1800</v>
      </c>
      <c r="O708" s="154">
        <v>10000</v>
      </c>
      <c r="P708" s="154">
        <v>10000</v>
      </c>
      <c r="Q708" s="173">
        <v>10000</v>
      </c>
      <c r="R708" s="173">
        <v>10000</v>
      </c>
      <c r="S708" s="173">
        <v>10000</v>
      </c>
      <c r="T708" s="173">
        <v>10000</v>
      </c>
      <c r="U708" s="173">
        <v>10000</v>
      </c>
    </row>
    <row r="709" spans="2:21" ht="24" customHeight="1">
      <c r="B709" s="1" t="s">
        <v>284</v>
      </c>
      <c r="C709" s="92"/>
      <c r="D709" s="92"/>
      <c r="E709" s="1" t="s">
        <v>89</v>
      </c>
      <c r="F709" s="92"/>
      <c r="G709" s="92"/>
      <c r="H709" s="92"/>
      <c r="I709" s="92"/>
      <c r="J709" s="92"/>
      <c r="K709" s="92"/>
      <c r="L709" s="92"/>
      <c r="M709" s="200">
        <v>8658</v>
      </c>
      <c r="N709" s="200">
        <v>5457</v>
      </c>
      <c r="O709" s="143">
        <v>9000</v>
      </c>
      <c r="P709" s="143">
        <v>9000</v>
      </c>
      <c r="Q709" s="174">
        <v>9000</v>
      </c>
      <c r="R709" s="174">
        <v>9000</v>
      </c>
      <c r="S709" s="174">
        <v>9000</v>
      </c>
      <c r="T709" s="174">
        <v>9000</v>
      </c>
      <c r="U709" s="174">
        <v>9000</v>
      </c>
    </row>
    <row r="710" spans="2:21" ht="24" customHeight="1">
      <c r="B710" s="1" t="s">
        <v>285</v>
      </c>
      <c r="C710" s="92"/>
      <c r="D710" s="92"/>
      <c r="E710" s="1" t="s">
        <v>12</v>
      </c>
      <c r="F710" s="92"/>
      <c r="G710" s="92"/>
      <c r="H710" s="92"/>
      <c r="I710" s="92"/>
      <c r="J710" s="92"/>
      <c r="K710" s="92"/>
      <c r="L710" s="92"/>
      <c r="M710" s="200">
        <v>7032</v>
      </c>
      <c r="N710" s="200">
        <v>11487</v>
      </c>
      <c r="O710" s="143">
        <v>12000</v>
      </c>
      <c r="P710" s="143">
        <v>12000</v>
      </c>
      <c r="Q710" s="200">
        <v>12000</v>
      </c>
      <c r="R710" s="174">
        <v>12000</v>
      </c>
      <c r="S710" s="174">
        <v>12000</v>
      </c>
      <c r="T710" s="174">
        <v>12000</v>
      </c>
      <c r="U710" s="174">
        <v>12000</v>
      </c>
    </row>
    <row r="711" spans="2:21" ht="24" customHeight="1">
      <c r="B711" s="1" t="s">
        <v>736</v>
      </c>
      <c r="C711" s="92"/>
      <c r="D711" s="92"/>
      <c r="E711" s="1" t="s">
        <v>734</v>
      </c>
      <c r="F711" s="92"/>
      <c r="G711" s="92"/>
      <c r="H711" s="92"/>
      <c r="I711" s="92"/>
      <c r="J711" s="92"/>
      <c r="K711" s="92"/>
      <c r="L711" s="92"/>
      <c r="M711" s="200">
        <v>2123</v>
      </c>
      <c r="N711" s="200">
        <v>1698</v>
      </c>
      <c r="O711" s="143">
        <v>2500</v>
      </c>
      <c r="P711" s="143">
        <v>2500</v>
      </c>
      <c r="Q711" s="174">
        <v>2500</v>
      </c>
      <c r="R711" s="174">
        <v>2500</v>
      </c>
      <c r="S711" s="174">
        <v>2500</v>
      </c>
      <c r="T711" s="174">
        <v>2500</v>
      </c>
      <c r="U711" s="174">
        <v>2500</v>
      </c>
    </row>
    <row r="712" spans="2:21" ht="24" customHeight="1">
      <c r="B712" s="1" t="s">
        <v>286</v>
      </c>
      <c r="C712" s="92"/>
      <c r="D712" s="92"/>
      <c r="E712" s="1" t="s">
        <v>16</v>
      </c>
      <c r="F712" s="92"/>
      <c r="G712" s="92"/>
      <c r="H712" s="92"/>
      <c r="I712" s="92"/>
      <c r="J712" s="92"/>
      <c r="K712" s="92"/>
      <c r="L712" s="92"/>
      <c r="M712" s="200">
        <v>2776</v>
      </c>
      <c r="N712" s="200">
        <v>7413</v>
      </c>
      <c r="O712" s="143">
        <v>10500</v>
      </c>
      <c r="P712" s="143">
        <v>10500</v>
      </c>
      <c r="Q712" s="200">
        <v>4000</v>
      </c>
      <c r="R712" s="174">
        <v>4000</v>
      </c>
      <c r="S712" s="174">
        <v>4000</v>
      </c>
      <c r="T712" s="174">
        <v>4000</v>
      </c>
      <c r="U712" s="174">
        <v>4000</v>
      </c>
    </row>
    <row r="713" spans="2:21" ht="24" customHeight="1">
      <c r="B713" s="1" t="s">
        <v>287</v>
      </c>
      <c r="C713" s="92"/>
      <c r="D713" s="92"/>
      <c r="E713" s="1" t="s">
        <v>288</v>
      </c>
      <c r="F713" s="92"/>
      <c r="G713" s="92"/>
      <c r="H713" s="92"/>
      <c r="I713" s="92"/>
      <c r="J713" s="92"/>
      <c r="K713" s="92"/>
      <c r="L713" s="92"/>
      <c r="M713" s="200">
        <v>178195</v>
      </c>
      <c r="N713" s="200">
        <v>235677</v>
      </c>
      <c r="O713" s="143">
        <v>231000</v>
      </c>
      <c r="P713" s="143">
        <v>235000</v>
      </c>
      <c r="Q713" s="200">
        <v>246750</v>
      </c>
      <c r="R713" s="200">
        <v>259088</v>
      </c>
      <c r="S713" s="200">
        <v>272042</v>
      </c>
      <c r="T713" s="200">
        <v>100000</v>
      </c>
      <c r="U713" s="200">
        <v>50000</v>
      </c>
    </row>
    <row r="714" spans="2:21" ht="24" customHeight="1">
      <c r="B714" s="1" t="s">
        <v>289</v>
      </c>
      <c r="C714" s="92"/>
      <c r="D714" s="92"/>
      <c r="E714" s="1" t="s">
        <v>793</v>
      </c>
      <c r="F714" s="92"/>
      <c r="G714" s="92"/>
      <c r="H714" s="92"/>
      <c r="I714" s="92"/>
      <c r="J714" s="92"/>
      <c r="K714" s="92"/>
      <c r="L714" s="92"/>
      <c r="M714" s="200">
        <v>23467</v>
      </c>
      <c r="N714" s="200">
        <v>43666</v>
      </c>
      <c r="O714" s="143">
        <v>27500</v>
      </c>
      <c r="P714" s="143">
        <v>27500</v>
      </c>
      <c r="Q714" s="200">
        <v>27500</v>
      </c>
      <c r="R714" s="174">
        <v>27500</v>
      </c>
      <c r="S714" s="174">
        <v>27500</v>
      </c>
      <c r="T714" s="174">
        <v>27500</v>
      </c>
      <c r="U714" s="174">
        <v>27500</v>
      </c>
    </row>
    <row r="715" spans="2:21" ht="24" customHeight="1">
      <c r="B715" s="1" t="s">
        <v>290</v>
      </c>
      <c r="C715" s="88"/>
      <c r="D715" s="88"/>
      <c r="E715" s="1" t="s">
        <v>795</v>
      </c>
      <c r="F715" s="88"/>
      <c r="G715" s="88"/>
      <c r="H715" s="88"/>
      <c r="I715" s="88"/>
      <c r="J715" s="88"/>
      <c r="K715" s="88"/>
      <c r="L715" s="88"/>
      <c r="M715" s="200">
        <v>222285</v>
      </c>
      <c r="N715" s="200">
        <v>269724</v>
      </c>
      <c r="O715" s="143">
        <v>225000</v>
      </c>
      <c r="P715" s="143">
        <v>250000</v>
      </c>
      <c r="Q715" s="200">
        <v>225000</v>
      </c>
      <c r="R715" s="200">
        <v>150000</v>
      </c>
      <c r="S715" s="200">
        <v>150000</v>
      </c>
      <c r="T715" s="200">
        <v>150000</v>
      </c>
      <c r="U715" s="200">
        <v>150000</v>
      </c>
    </row>
    <row r="716" spans="2:21" ht="24" customHeight="1">
      <c r="B716" s="1" t="s">
        <v>809</v>
      </c>
      <c r="C716" s="88"/>
      <c r="D716" s="88"/>
      <c r="E716" s="1" t="s">
        <v>810</v>
      </c>
      <c r="F716" s="88"/>
      <c r="G716" s="88"/>
      <c r="H716" s="88"/>
      <c r="I716" s="88"/>
      <c r="J716" s="88"/>
      <c r="K716" s="88"/>
      <c r="L716" s="88"/>
      <c r="M716" s="200">
        <v>2867</v>
      </c>
      <c r="N716" s="259">
        <v>2289</v>
      </c>
      <c r="O716" s="153">
        <v>3000</v>
      </c>
      <c r="P716" s="153">
        <v>3000</v>
      </c>
      <c r="Q716" s="259">
        <v>3000</v>
      </c>
      <c r="R716" s="259">
        <v>3000</v>
      </c>
      <c r="S716" s="259">
        <v>3000</v>
      </c>
      <c r="T716" s="259">
        <v>3000</v>
      </c>
      <c r="U716" s="259">
        <v>3000</v>
      </c>
    </row>
    <row r="717" spans="2:21" ht="24" customHeight="1">
      <c r="B717" s="1" t="s">
        <v>1399</v>
      </c>
      <c r="C717" s="88"/>
      <c r="D717" s="88"/>
      <c r="E717" s="1" t="s">
        <v>1400</v>
      </c>
      <c r="F717" s="88"/>
      <c r="G717" s="88"/>
      <c r="H717" s="88"/>
      <c r="I717" s="88"/>
      <c r="J717" s="88"/>
      <c r="K717" s="88"/>
      <c r="L717" s="88"/>
      <c r="M717" s="200">
        <v>0</v>
      </c>
      <c r="N717" s="259">
        <v>0</v>
      </c>
      <c r="O717" s="153">
        <v>0</v>
      </c>
      <c r="P717" s="153">
        <v>0</v>
      </c>
      <c r="Q717" s="259">
        <v>0</v>
      </c>
      <c r="R717" s="259">
        <v>0</v>
      </c>
      <c r="S717" s="259">
        <v>0</v>
      </c>
      <c r="T717" s="259">
        <v>5690496</v>
      </c>
      <c r="U717" s="259">
        <v>5876442</v>
      </c>
    </row>
    <row r="718" spans="2:21" ht="24" customHeight="1">
      <c r="B718" s="1" t="s">
        <v>291</v>
      </c>
      <c r="C718" s="92"/>
      <c r="D718" s="92"/>
      <c r="E718" s="1" t="s">
        <v>127</v>
      </c>
      <c r="F718" s="92"/>
      <c r="G718" s="92"/>
      <c r="H718" s="92"/>
      <c r="I718" s="92"/>
      <c r="J718" s="92"/>
      <c r="K718" s="92"/>
      <c r="L718" s="92"/>
      <c r="M718" s="200">
        <v>23796</v>
      </c>
      <c r="N718" s="200">
        <v>28247</v>
      </c>
      <c r="O718" s="143">
        <v>28890</v>
      </c>
      <c r="P718" s="143">
        <v>28890</v>
      </c>
      <c r="Q718" s="200">
        <v>30912</v>
      </c>
      <c r="R718" s="174">
        <v>33076</v>
      </c>
      <c r="S718" s="174">
        <v>35391</v>
      </c>
      <c r="T718" s="174">
        <v>37868</v>
      </c>
      <c r="U718" s="174">
        <v>40519</v>
      </c>
    </row>
    <row r="719" spans="2:21" ht="24" customHeight="1">
      <c r="B719" s="1" t="s">
        <v>949</v>
      </c>
      <c r="C719" s="92"/>
      <c r="D719" s="92"/>
      <c r="E719" s="1" t="s">
        <v>1232</v>
      </c>
      <c r="F719" s="92"/>
      <c r="G719" s="92"/>
      <c r="H719" s="92"/>
      <c r="I719" s="92"/>
      <c r="J719" s="92"/>
      <c r="K719" s="92"/>
      <c r="L719" s="92"/>
      <c r="M719" s="200">
        <v>168231</v>
      </c>
      <c r="N719" s="200">
        <v>4261087</v>
      </c>
      <c r="O719" s="143">
        <v>10311000</v>
      </c>
      <c r="P719" s="143">
        <v>18731993</v>
      </c>
      <c r="Q719" s="200">
        <v>87382787</v>
      </c>
      <c r="R719" s="200">
        <v>43973048</v>
      </c>
      <c r="S719" s="200">
        <v>3145200</v>
      </c>
      <c r="T719" s="200">
        <v>870130</v>
      </c>
      <c r="U719" s="200">
        <v>267130</v>
      </c>
    </row>
    <row r="720" spans="2:21" ht="24" customHeight="1">
      <c r="B720" s="1" t="s">
        <v>998</v>
      </c>
      <c r="C720" s="92"/>
      <c r="D720" s="92"/>
      <c r="E720" s="1" t="s">
        <v>1215</v>
      </c>
      <c r="F720" s="92"/>
      <c r="G720" s="92"/>
      <c r="H720" s="92"/>
      <c r="I720" s="92"/>
      <c r="J720" s="92"/>
      <c r="K720" s="92"/>
      <c r="L720" s="92"/>
      <c r="M720" s="200">
        <v>13389</v>
      </c>
      <c r="N720" s="200">
        <v>657844</v>
      </c>
      <c r="O720" s="143">
        <v>20000</v>
      </c>
      <c r="P720" s="143">
        <v>1100</v>
      </c>
      <c r="Q720" s="200">
        <v>0</v>
      </c>
      <c r="R720" s="200">
        <v>0</v>
      </c>
      <c r="S720" s="200">
        <v>0</v>
      </c>
      <c r="T720" s="200">
        <v>0</v>
      </c>
      <c r="U720" s="200">
        <v>0</v>
      </c>
    </row>
    <row r="721" spans="2:21" ht="24" customHeight="1">
      <c r="B721" s="1" t="s">
        <v>1341</v>
      </c>
      <c r="C721" s="92"/>
      <c r="D721" s="92"/>
      <c r="E721" s="1" t="s">
        <v>1192</v>
      </c>
      <c r="F721" s="92"/>
      <c r="G721" s="92"/>
      <c r="H721" s="92"/>
      <c r="I721" s="92"/>
      <c r="J721" s="92"/>
      <c r="K721" s="92"/>
      <c r="L721" s="92"/>
      <c r="M721" s="200">
        <v>0</v>
      </c>
      <c r="N721" s="200">
        <v>0</v>
      </c>
      <c r="O721" s="143">
        <v>100000</v>
      </c>
      <c r="P721" s="143">
        <v>75000</v>
      </c>
      <c r="Q721" s="200">
        <v>12000</v>
      </c>
      <c r="R721" s="200">
        <v>0</v>
      </c>
      <c r="S721" s="200">
        <v>30000</v>
      </c>
      <c r="T721" s="200">
        <v>0</v>
      </c>
      <c r="U721" s="200">
        <v>0</v>
      </c>
    </row>
    <row r="722" spans="2:21" ht="24" customHeight="1">
      <c r="B722" s="1" t="s">
        <v>875</v>
      </c>
      <c r="C722" s="92"/>
      <c r="D722" s="92"/>
      <c r="E722" s="93" t="s">
        <v>876</v>
      </c>
      <c r="F722" s="92"/>
      <c r="G722" s="92"/>
      <c r="H722" s="92"/>
      <c r="I722" s="92"/>
      <c r="J722" s="92"/>
      <c r="K722" s="92"/>
      <c r="L722" s="92"/>
      <c r="M722" s="200">
        <v>267815</v>
      </c>
      <c r="N722" s="200">
        <v>293096</v>
      </c>
      <c r="O722" s="143">
        <v>0</v>
      </c>
      <c r="P722" s="143">
        <v>55000</v>
      </c>
      <c r="Q722" s="200">
        <v>0</v>
      </c>
      <c r="R722" s="200">
        <v>0</v>
      </c>
      <c r="S722" s="200">
        <v>0</v>
      </c>
      <c r="T722" s="200">
        <v>0</v>
      </c>
      <c r="U722" s="200">
        <v>0</v>
      </c>
    </row>
    <row r="723" spans="2:21" ht="24" customHeight="1">
      <c r="B723" s="1" t="s">
        <v>1367</v>
      </c>
      <c r="C723" s="92"/>
      <c r="D723" s="92"/>
      <c r="E723" s="93" t="s">
        <v>1363</v>
      </c>
      <c r="F723" s="92"/>
      <c r="G723" s="92"/>
      <c r="H723" s="92"/>
      <c r="I723" s="92"/>
      <c r="J723" s="92"/>
      <c r="K723" s="92"/>
      <c r="L723" s="92"/>
      <c r="M723" s="200">
        <v>0</v>
      </c>
      <c r="N723" s="200">
        <v>179336</v>
      </c>
      <c r="O723" s="143">
        <v>9295000</v>
      </c>
      <c r="P723" s="143">
        <v>4231532</v>
      </c>
      <c r="Q723" s="200">
        <v>1100000</v>
      </c>
      <c r="R723" s="200">
        <v>0</v>
      </c>
      <c r="S723" s="200">
        <v>0</v>
      </c>
      <c r="T723" s="200">
        <v>0</v>
      </c>
      <c r="U723" s="200">
        <v>0</v>
      </c>
    </row>
    <row r="724" spans="2:21" ht="24" customHeight="1">
      <c r="B724" s="1" t="s">
        <v>801</v>
      </c>
      <c r="C724" s="92"/>
      <c r="D724" s="92"/>
      <c r="E724" s="93" t="s">
        <v>1242</v>
      </c>
      <c r="F724" s="92"/>
      <c r="G724" s="92"/>
      <c r="H724" s="92"/>
      <c r="I724" s="92"/>
      <c r="J724" s="92"/>
      <c r="K724" s="92"/>
      <c r="L724" s="92"/>
      <c r="M724" s="200">
        <v>1365999</v>
      </c>
      <c r="N724" s="200">
        <v>6222486</v>
      </c>
      <c r="O724" s="143">
        <v>5461127</v>
      </c>
      <c r="P724" s="143">
        <v>4590291</v>
      </c>
      <c r="Q724" s="200">
        <v>6017775</v>
      </c>
      <c r="R724" s="200">
        <v>4835000</v>
      </c>
      <c r="S724" s="200">
        <v>2445000</v>
      </c>
      <c r="T724" s="200">
        <v>2035000</v>
      </c>
      <c r="U724" s="200">
        <v>1115000</v>
      </c>
    </row>
    <row r="725" spans="2:21" ht="24" customHeight="1">
      <c r="B725" s="1" t="s">
        <v>1282</v>
      </c>
      <c r="C725" s="92"/>
      <c r="D725" s="92"/>
      <c r="E725" s="93" t="s">
        <v>1328</v>
      </c>
      <c r="F725" s="92"/>
      <c r="G725" s="92"/>
      <c r="H725" s="92"/>
      <c r="I725" s="92"/>
      <c r="J725" s="92"/>
      <c r="K725" s="92"/>
      <c r="L725" s="92"/>
      <c r="M725" s="200">
        <v>7485</v>
      </c>
      <c r="N725" s="200">
        <v>231991</v>
      </c>
      <c r="O725" s="143">
        <v>6197000</v>
      </c>
      <c r="P725" s="143">
        <v>4200344</v>
      </c>
      <c r="Q725" s="200">
        <v>1453000</v>
      </c>
      <c r="R725" s="200">
        <v>0</v>
      </c>
      <c r="S725" s="200">
        <v>0</v>
      </c>
      <c r="T725" s="200">
        <v>0</v>
      </c>
      <c r="U725" s="200">
        <v>0</v>
      </c>
    </row>
    <row r="726" spans="2:21" ht="24" customHeight="1">
      <c r="B726" s="1" t="s">
        <v>1366</v>
      </c>
      <c r="C726" s="92"/>
      <c r="D726" s="92"/>
      <c r="E726" s="93" t="s">
        <v>1371</v>
      </c>
      <c r="F726" s="92"/>
      <c r="G726" s="92"/>
      <c r="H726" s="92"/>
      <c r="I726" s="92"/>
      <c r="J726" s="92"/>
      <c r="K726" s="92"/>
      <c r="L726" s="92"/>
      <c r="M726" s="200">
        <v>0</v>
      </c>
      <c r="N726" s="200">
        <v>40706</v>
      </c>
      <c r="O726" s="143">
        <v>1090000</v>
      </c>
      <c r="P726" s="143">
        <v>90000</v>
      </c>
      <c r="Q726" s="200">
        <v>1200000</v>
      </c>
      <c r="R726" s="200">
        <v>0</v>
      </c>
      <c r="S726" s="200">
        <v>0</v>
      </c>
      <c r="T726" s="200">
        <v>0</v>
      </c>
      <c r="U726" s="200">
        <v>0</v>
      </c>
    </row>
    <row r="727" spans="2:21" ht="24" customHeight="1">
      <c r="B727" s="1" t="s">
        <v>1365</v>
      </c>
      <c r="C727" s="92"/>
      <c r="D727" s="92"/>
      <c r="E727" s="93" t="s">
        <v>1372</v>
      </c>
      <c r="F727" s="92"/>
      <c r="G727" s="92"/>
      <c r="H727" s="92"/>
      <c r="I727" s="92"/>
      <c r="J727" s="92"/>
      <c r="K727" s="92"/>
      <c r="L727" s="92"/>
      <c r="M727" s="200">
        <v>0</v>
      </c>
      <c r="N727" s="200">
        <v>0</v>
      </c>
      <c r="O727" s="143">
        <v>931000</v>
      </c>
      <c r="P727" s="143">
        <v>0</v>
      </c>
      <c r="Q727" s="200">
        <v>2400000</v>
      </c>
      <c r="R727" s="200">
        <v>0</v>
      </c>
      <c r="S727" s="200">
        <v>0</v>
      </c>
      <c r="T727" s="200">
        <v>0</v>
      </c>
      <c r="U727" s="200">
        <v>0</v>
      </c>
    </row>
    <row r="728" spans="2:21" ht="24" customHeight="1">
      <c r="B728" s="1" t="s">
        <v>1375</v>
      </c>
      <c r="C728" s="92"/>
      <c r="D728" s="92"/>
      <c r="E728" s="93" t="s">
        <v>1373</v>
      </c>
      <c r="F728" s="92"/>
      <c r="G728" s="92"/>
      <c r="H728" s="92"/>
      <c r="I728" s="92"/>
      <c r="J728" s="92"/>
      <c r="K728" s="92"/>
      <c r="L728" s="92"/>
      <c r="M728" s="200">
        <v>0</v>
      </c>
      <c r="N728" s="200">
        <v>0</v>
      </c>
      <c r="O728" s="143">
        <v>308000</v>
      </c>
      <c r="P728" s="143">
        <v>0</v>
      </c>
      <c r="Q728" s="200">
        <v>325000</v>
      </c>
      <c r="R728" s="200">
        <v>3300000</v>
      </c>
      <c r="S728" s="200">
        <v>0</v>
      </c>
      <c r="T728" s="200">
        <v>0</v>
      </c>
      <c r="U728" s="200">
        <v>0</v>
      </c>
    </row>
    <row r="729" spans="2:21" ht="24" customHeight="1">
      <c r="B729" s="92" t="s">
        <v>906</v>
      </c>
      <c r="C729" s="256"/>
      <c r="D729" s="256"/>
      <c r="E729" s="1" t="s">
        <v>693</v>
      </c>
      <c r="F729" s="256"/>
      <c r="G729" s="256"/>
      <c r="H729" s="256"/>
      <c r="I729" s="256"/>
      <c r="J729" s="256"/>
      <c r="K729" s="256"/>
      <c r="L729" s="256"/>
      <c r="M729" s="255">
        <v>0</v>
      </c>
      <c r="N729" s="255">
        <v>23709</v>
      </c>
      <c r="O729" s="151">
        <v>0</v>
      </c>
      <c r="P729" s="151">
        <v>0</v>
      </c>
      <c r="Q729" s="255">
        <v>0</v>
      </c>
      <c r="R729" s="255">
        <v>0</v>
      </c>
      <c r="S729" s="255">
        <v>0</v>
      </c>
      <c r="T729" s="255">
        <v>0</v>
      </c>
      <c r="U729" s="255">
        <v>0</v>
      </c>
    </row>
    <row r="730" spans="2:21" ht="24" customHeight="1">
      <c r="B730" s="1" t="s">
        <v>512</v>
      </c>
      <c r="C730" s="100"/>
      <c r="D730" s="100"/>
      <c r="E730" s="1" t="s">
        <v>238</v>
      </c>
      <c r="F730" s="102"/>
      <c r="G730" s="100"/>
      <c r="H730" s="100"/>
      <c r="I730" s="100"/>
      <c r="J730" s="100"/>
      <c r="K730" s="100"/>
      <c r="L730" s="100"/>
      <c r="M730" s="200">
        <v>13048</v>
      </c>
      <c r="N730" s="200">
        <v>0</v>
      </c>
      <c r="O730" s="143">
        <v>57000</v>
      </c>
      <c r="P730" s="143">
        <v>7000</v>
      </c>
      <c r="Q730" s="200">
        <v>85000</v>
      </c>
      <c r="R730" s="200">
        <v>0</v>
      </c>
      <c r="S730" s="200">
        <v>0</v>
      </c>
      <c r="T730" s="200">
        <v>0</v>
      </c>
      <c r="U730" s="200">
        <v>0</v>
      </c>
    </row>
    <row r="731" spans="2:21" ht="24" customHeight="1">
      <c r="B731" s="1" t="s">
        <v>1214</v>
      </c>
      <c r="C731" s="100"/>
      <c r="D731" s="100"/>
      <c r="E731" s="1" t="s">
        <v>1213</v>
      </c>
      <c r="F731" s="102"/>
      <c r="G731" s="100"/>
      <c r="H731" s="100"/>
      <c r="I731" s="100"/>
      <c r="J731" s="100"/>
      <c r="K731" s="100"/>
      <c r="L731" s="100"/>
      <c r="M731" s="200">
        <v>103554</v>
      </c>
      <c r="N731" s="200">
        <v>13260</v>
      </c>
      <c r="O731" s="143">
        <v>0</v>
      </c>
      <c r="P731" s="143">
        <v>0</v>
      </c>
      <c r="Q731" s="200">
        <v>0</v>
      </c>
      <c r="R731" s="174">
        <v>0</v>
      </c>
      <c r="S731" s="174">
        <v>0</v>
      </c>
      <c r="T731" s="174">
        <v>0</v>
      </c>
      <c r="U731" s="174">
        <v>0</v>
      </c>
    </row>
    <row r="732" spans="2:21" ht="24" customHeight="1">
      <c r="B732" s="1" t="s">
        <v>829</v>
      </c>
      <c r="C732" s="100"/>
      <c r="D732" s="100"/>
      <c r="E732" s="1" t="s">
        <v>932</v>
      </c>
      <c r="F732" s="102"/>
      <c r="G732" s="100"/>
      <c r="H732" s="100"/>
      <c r="I732" s="100"/>
      <c r="J732" s="100"/>
      <c r="K732" s="100"/>
      <c r="L732" s="100"/>
      <c r="M732" s="254">
        <v>0</v>
      </c>
      <c r="N732" s="254">
        <v>0</v>
      </c>
      <c r="O732" s="460">
        <v>13000</v>
      </c>
      <c r="P732" s="460">
        <v>0</v>
      </c>
      <c r="Q732" s="255">
        <v>13000</v>
      </c>
      <c r="R732" s="174">
        <v>0</v>
      </c>
      <c r="S732" s="174">
        <v>0</v>
      </c>
      <c r="T732" s="174">
        <v>0</v>
      </c>
      <c r="U732" s="174">
        <v>0</v>
      </c>
    </row>
    <row r="733" spans="2:21" ht="24" customHeight="1">
      <c r="B733" s="1" t="s">
        <v>1283</v>
      </c>
      <c r="C733" s="100"/>
      <c r="D733" s="100"/>
      <c r="E733" s="1" t="s">
        <v>1275</v>
      </c>
      <c r="F733" s="102"/>
      <c r="G733" s="100"/>
      <c r="H733" s="100"/>
      <c r="I733" s="100"/>
      <c r="J733" s="100"/>
      <c r="K733" s="100"/>
      <c r="L733" s="100"/>
      <c r="M733" s="200">
        <v>0</v>
      </c>
      <c r="N733" s="200">
        <v>8406</v>
      </c>
      <c r="O733" s="143">
        <v>560000</v>
      </c>
      <c r="P733" s="143">
        <v>50000</v>
      </c>
      <c r="Q733" s="200">
        <v>1145000</v>
      </c>
      <c r="R733" s="200">
        <v>0</v>
      </c>
      <c r="S733" s="200">
        <v>0</v>
      </c>
      <c r="T733" s="200">
        <v>0</v>
      </c>
      <c r="U733" s="200">
        <v>0</v>
      </c>
    </row>
    <row r="734" spans="2:21" ht="24" customHeight="1">
      <c r="B734" s="1" t="s">
        <v>739</v>
      </c>
      <c r="C734" s="100"/>
      <c r="D734" s="100"/>
      <c r="E734" s="1" t="s">
        <v>239</v>
      </c>
      <c r="F734" s="102"/>
      <c r="G734" s="100"/>
      <c r="H734" s="100"/>
      <c r="I734" s="100"/>
      <c r="J734" s="100"/>
      <c r="K734" s="100"/>
      <c r="L734" s="100"/>
      <c r="M734" s="200">
        <v>133664</v>
      </c>
      <c r="N734" s="200">
        <v>48437</v>
      </c>
      <c r="O734" s="143">
        <v>0</v>
      </c>
      <c r="P734" s="143">
        <v>36666</v>
      </c>
      <c r="Q734" s="200">
        <v>65000</v>
      </c>
      <c r="R734" s="200">
        <v>0</v>
      </c>
      <c r="S734" s="200">
        <v>57000</v>
      </c>
      <c r="T734" s="200">
        <v>0</v>
      </c>
      <c r="U734" s="200">
        <v>0</v>
      </c>
    </row>
    <row r="735" spans="2:21" ht="24" customHeight="1">
      <c r="B735" s="1" t="s">
        <v>292</v>
      </c>
      <c r="C735" s="100"/>
      <c r="D735" s="100"/>
      <c r="E735" s="1" t="s">
        <v>236</v>
      </c>
      <c r="F735" s="256"/>
      <c r="G735" s="256"/>
      <c r="H735" s="256"/>
      <c r="I735" s="256"/>
      <c r="J735" s="256"/>
      <c r="K735" s="256"/>
      <c r="L735" s="100"/>
      <c r="M735" s="200">
        <v>18905</v>
      </c>
      <c r="N735" s="200">
        <v>0</v>
      </c>
      <c r="O735" s="145">
        <v>0</v>
      </c>
      <c r="P735" s="145">
        <v>0</v>
      </c>
      <c r="Q735" s="184">
        <v>0</v>
      </c>
      <c r="R735" s="184">
        <v>0</v>
      </c>
      <c r="S735" s="184">
        <v>0</v>
      </c>
      <c r="T735" s="183">
        <v>0</v>
      </c>
      <c r="U735" s="183">
        <v>0</v>
      </c>
    </row>
    <row r="736" spans="2:21" ht="24" customHeight="1">
      <c r="B736" s="6" t="s">
        <v>1264</v>
      </c>
      <c r="C736" s="92"/>
      <c r="D736" s="92"/>
      <c r="E736" s="1"/>
      <c r="F736" s="92"/>
      <c r="G736" s="92"/>
      <c r="H736" s="92"/>
      <c r="I736" s="92"/>
      <c r="J736" s="92"/>
      <c r="K736" s="92"/>
      <c r="L736" s="92"/>
      <c r="M736" s="200"/>
      <c r="N736" s="200"/>
      <c r="O736" s="143"/>
      <c r="P736" s="143"/>
      <c r="Q736" s="174"/>
      <c r="R736" s="174"/>
      <c r="S736" s="174"/>
      <c r="T736" s="174"/>
      <c r="U736" s="174"/>
    </row>
    <row r="737" spans="2:21" ht="24" customHeight="1">
      <c r="B737" s="1" t="s">
        <v>882</v>
      </c>
      <c r="C737" s="92"/>
      <c r="D737" s="92"/>
      <c r="E737" s="1" t="s">
        <v>761</v>
      </c>
      <c r="F737" s="92"/>
      <c r="G737" s="92"/>
      <c r="H737" s="92"/>
      <c r="I737" s="92"/>
      <c r="J737" s="92"/>
      <c r="K737" s="92"/>
      <c r="L737" s="92"/>
      <c r="M737" s="200">
        <v>323576</v>
      </c>
      <c r="N737" s="200">
        <v>338284</v>
      </c>
      <c r="O737" s="143">
        <v>349315</v>
      </c>
      <c r="P737" s="143">
        <v>349315</v>
      </c>
      <c r="Q737" s="200">
        <v>158111</v>
      </c>
      <c r="R737" s="200">
        <v>161788</v>
      </c>
      <c r="S737" s="200">
        <v>169142</v>
      </c>
      <c r="T737" s="200">
        <v>176496</v>
      </c>
      <c r="U737" s="200">
        <v>183850</v>
      </c>
    </row>
    <row r="738" spans="2:21" ht="24" customHeight="1">
      <c r="B738" s="1" t="s">
        <v>883</v>
      </c>
      <c r="C738" s="92"/>
      <c r="D738" s="92"/>
      <c r="E738" s="1" t="s">
        <v>806</v>
      </c>
      <c r="F738" s="92"/>
      <c r="G738" s="92"/>
      <c r="H738" s="92"/>
      <c r="I738" s="92"/>
      <c r="J738" s="92"/>
      <c r="K738" s="92"/>
      <c r="L738" s="92"/>
      <c r="M738" s="200">
        <v>117169</v>
      </c>
      <c r="N738" s="200">
        <v>102809</v>
      </c>
      <c r="O738" s="143">
        <v>89278</v>
      </c>
      <c r="P738" s="143">
        <v>89278</v>
      </c>
      <c r="Q738" s="200">
        <v>75305</v>
      </c>
      <c r="R738" s="200">
        <v>68981</v>
      </c>
      <c r="S738" s="200">
        <v>62509</v>
      </c>
      <c r="T738" s="200">
        <v>55743</v>
      </c>
      <c r="U738" s="200">
        <v>48683</v>
      </c>
    </row>
    <row r="739" spans="2:21" ht="24" customHeight="1">
      <c r="B739" s="94" t="s">
        <v>1293</v>
      </c>
      <c r="C739" s="94"/>
      <c r="D739" s="94"/>
      <c r="E739" s="94"/>
      <c r="F739" s="94"/>
      <c r="G739" s="94"/>
      <c r="H739" s="94"/>
      <c r="I739" s="94"/>
      <c r="J739" s="94"/>
      <c r="K739" s="94"/>
      <c r="L739" s="94"/>
      <c r="M739" s="182"/>
      <c r="N739" s="182"/>
      <c r="O739" s="147"/>
      <c r="P739" s="147"/>
      <c r="Q739" s="182"/>
      <c r="R739" s="182"/>
      <c r="S739" s="182"/>
      <c r="T739" s="182"/>
      <c r="U739" s="182"/>
    </row>
    <row r="740" spans="2:21" ht="24" customHeight="1">
      <c r="B740" s="1" t="s">
        <v>1323</v>
      </c>
      <c r="C740" s="92"/>
      <c r="D740" s="92"/>
      <c r="E740" s="1" t="s">
        <v>761</v>
      </c>
      <c r="F740" s="92"/>
      <c r="G740" s="92"/>
      <c r="H740" s="92"/>
      <c r="I740" s="92"/>
      <c r="J740" s="92"/>
      <c r="K740" s="92"/>
      <c r="L740" s="92"/>
      <c r="M740" s="200">
        <v>0</v>
      </c>
      <c r="N740" s="200">
        <v>0</v>
      </c>
      <c r="O740" s="143">
        <v>0</v>
      </c>
      <c r="P740" s="143">
        <v>0</v>
      </c>
      <c r="Q740" s="174">
        <v>0</v>
      </c>
      <c r="R740" s="200">
        <v>0</v>
      </c>
      <c r="S740" s="200">
        <v>0</v>
      </c>
      <c r="T740" s="200">
        <v>0</v>
      </c>
      <c r="U740" s="200">
        <v>0</v>
      </c>
    </row>
    <row r="741" spans="2:21" ht="24" customHeight="1">
      <c r="B741" s="1" t="s">
        <v>1324</v>
      </c>
      <c r="C741" s="92"/>
      <c r="D741" s="92"/>
      <c r="E741" s="1" t="s">
        <v>241</v>
      </c>
      <c r="F741" s="92"/>
      <c r="G741" s="92"/>
      <c r="H741" s="92"/>
      <c r="I741" s="92"/>
      <c r="J741" s="92"/>
      <c r="K741" s="92"/>
      <c r="L741" s="92"/>
      <c r="M741" s="200">
        <v>0</v>
      </c>
      <c r="N741" s="200">
        <v>0</v>
      </c>
      <c r="O741" s="143">
        <v>146667</v>
      </c>
      <c r="P741" s="143">
        <v>0</v>
      </c>
      <c r="Q741" s="200">
        <v>0</v>
      </c>
      <c r="R741" s="200">
        <v>0</v>
      </c>
      <c r="S741" s="200">
        <v>0</v>
      </c>
      <c r="T741" s="200">
        <v>0</v>
      </c>
      <c r="U741" s="200">
        <v>0</v>
      </c>
    </row>
    <row r="742" spans="2:21" ht="24" customHeight="1">
      <c r="B742" s="94" t="s">
        <v>940</v>
      </c>
      <c r="C742" s="94"/>
      <c r="D742" s="94"/>
      <c r="E742" s="94"/>
      <c r="F742" s="94"/>
      <c r="G742" s="94"/>
      <c r="H742" s="94"/>
      <c r="I742" s="94"/>
      <c r="J742" s="94"/>
      <c r="K742" s="94"/>
      <c r="L742" s="94"/>
      <c r="M742" s="182"/>
      <c r="N742" s="182"/>
      <c r="O742" s="147"/>
      <c r="P742" s="147"/>
      <c r="Q742" s="182"/>
      <c r="R742" s="182"/>
      <c r="S742" s="182"/>
      <c r="T742" s="182"/>
      <c r="U742" s="182"/>
    </row>
    <row r="743" spans="2:21" ht="24" customHeight="1">
      <c r="B743" s="1" t="s">
        <v>917</v>
      </c>
      <c r="C743" s="92"/>
      <c r="D743" s="92"/>
      <c r="E743" s="1" t="s">
        <v>761</v>
      </c>
      <c r="F743" s="92"/>
      <c r="G743" s="92"/>
      <c r="H743" s="92"/>
      <c r="I743" s="92"/>
      <c r="J743" s="92"/>
      <c r="K743" s="92"/>
      <c r="L743" s="92"/>
      <c r="M743" s="200">
        <v>915000</v>
      </c>
      <c r="N743" s="200">
        <v>0</v>
      </c>
      <c r="O743" s="143">
        <v>0</v>
      </c>
      <c r="P743" s="143">
        <v>0</v>
      </c>
      <c r="Q743" s="174">
        <v>0</v>
      </c>
      <c r="R743" s="174">
        <v>0</v>
      </c>
      <c r="S743" s="174">
        <v>0</v>
      </c>
      <c r="T743" s="174">
        <v>0</v>
      </c>
      <c r="U743" s="174">
        <v>0</v>
      </c>
    </row>
    <row r="744" spans="2:21" ht="24" customHeight="1">
      <c r="B744" s="1" t="s">
        <v>918</v>
      </c>
      <c r="C744" s="92"/>
      <c r="D744" s="92"/>
      <c r="E744" s="1" t="s">
        <v>806</v>
      </c>
      <c r="F744" s="92"/>
      <c r="G744" s="92"/>
      <c r="H744" s="92"/>
      <c r="I744" s="92"/>
      <c r="J744" s="92"/>
      <c r="K744" s="92"/>
      <c r="L744" s="92"/>
      <c r="M744" s="200">
        <v>27450</v>
      </c>
      <c r="N744" s="200">
        <v>0</v>
      </c>
      <c r="O744" s="143">
        <v>0</v>
      </c>
      <c r="P744" s="143">
        <v>0</v>
      </c>
      <c r="Q744" s="174">
        <v>0</v>
      </c>
      <c r="R744" s="174">
        <v>0</v>
      </c>
      <c r="S744" s="174">
        <v>0</v>
      </c>
      <c r="T744" s="174">
        <v>0</v>
      </c>
      <c r="U744" s="174">
        <v>0</v>
      </c>
    </row>
    <row r="745" spans="2:21" ht="24" customHeight="1">
      <c r="B745" s="6" t="s">
        <v>1344</v>
      </c>
      <c r="C745" s="92"/>
      <c r="D745" s="92"/>
      <c r="E745" s="1"/>
      <c r="F745" s="92"/>
      <c r="G745" s="92"/>
      <c r="H745" s="92"/>
      <c r="I745" s="92"/>
      <c r="J745" s="92"/>
      <c r="K745" s="92"/>
      <c r="L745" s="92"/>
      <c r="M745" s="222"/>
      <c r="N745" s="222"/>
      <c r="O745" s="146"/>
      <c r="P745" s="146"/>
      <c r="Q745" s="222"/>
      <c r="R745" s="222"/>
      <c r="S745" s="222"/>
      <c r="T745" s="222"/>
      <c r="U745" s="222"/>
    </row>
    <row r="746" spans="2:21" ht="24" customHeight="1">
      <c r="B746" s="1" t="s">
        <v>1287</v>
      </c>
      <c r="C746" s="92"/>
      <c r="D746" s="92"/>
      <c r="E746" s="1" t="s">
        <v>761</v>
      </c>
      <c r="F746" s="92"/>
      <c r="G746" s="92"/>
      <c r="H746" s="92"/>
      <c r="I746" s="92"/>
      <c r="J746" s="92"/>
      <c r="K746" s="92"/>
      <c r="L746" s="92"/>
      <c r="M746" s="200">
        <v>0</v>
      </c>
      <c r="N746" s="200">
        <v>0</v>
      </c>
      <c r="O746" s="143">
        <v>150000</v>
      </c>
      <c r="P746" s="143">
        <v>150000</v>
      </c>
      <c r="Q746" s="200">
        <v>165000</v>
      </c>
      <c r="R746" s="200">
        <v>170000</v>
      </c>
      <c r="S746" s="200">
        <v>180000</v>
      </c>
      <c r="T746" s="200">
        <v>190000</v>
      </c>
      <c r="U746" s="200">
        <v>200000</v>
      </c>
    </row>
    <row r="747" spans="2:21" ht="24" customHeight="1">
      <c r="B747" s="1" t="s">
        <v>1288</v>
      </c>
      <c r="C747" s="92"/>
      <c r="D747" s="92"/>
      <c r="E747" s="1" t="s">
        <v>806</v>
      </c>
      <c r="F747" s="92"/>
      <c r="G747" s="92"/>
      <c r="H747" s="92"/>
      <c r="I747" s="92"/>
      <c r="J747" s="92"/>
      <c r="K747" s="92"/>
      <c r="L747" s="92"/>
      <c r="M747" s="200">
        <v>0</v>
      </c>
      <c r="N747" s="200">
        <v>185758</v>
      </c>
      <c r="O747" s="143">
        <v>451844</v>
      </c>
      <c r="P747" s="143">
        <v>451844</v>
      </c>
      <c r="Q747" s="200">
        <v>444344</v>
      </c>
      <c r="R747" s="200">
        <v>436094</v>
      </c>
      <c r="S747" s="200">
        <v>427594</v>
      </c>
      <c r="T747" s="200">
        <v>418594</v>
      </c>
      <c r="U747" s="200">
        <v>409094</v>
      </c>
    </row>
    <row r="748" spans="2:21" ht="24" customHeight="1">
      <c r="B748" s="6" t="s">
        <v>1463</v>
      </c>
      <c r="C748" s="92"/>
      <c r="D748" s="92"/>
      <c r="E748" s="1"/>
      <c r="F748" s="92"/>
      <c r="G748" s="92"/>
      <c r="H748" s="92"/>
      <c r="I748" s="92"/>
      <c r="J748" s="92"/>
      <c r="K748" s="92"/>
      <c r="L748" s="92"/>
      <c r="M748" s="222"/>
      <c r="N748" s="222"/>
      <c r="O748" s="146"/>
      <c r="P748" s="146"/>
      <c r="Q748" s="222"/>
      <c r="R748" s="222"/>
      <c r="S748" s="222"/>
      <c r="T748" s="222"/>
      <c r="U748" s="222"/>
    </row>
    <row r="749" spans="2:21" ht="24" customHeight="1">
      <c r="B749" s="1" t="s">
        <v>1464</v>
      </c>
      <c r="C749" s="92"/>
      <c r="D749" s="92"/>
      <c r="E749" s="1" t="s">
        <v>761</v>
      </c>
      <c r="F749" s="92"/>
      <c r="G749" s="92"/>
      <c r="H749" s="92"/>
      <c r="I749" s="92"/>
      <c r="J749" s="92"/>
      <c r="K749" s="92"/>
      <c r="L749" s="92"/>
      <c r="M749" s="200">
        <v>0</v>
      </c>
      <c r="N749" s="200">
        <v>0</v>
      </c>
      <c r="O749" s="143">
        <v>0</v>
      </c>
      <c r="P749" s="143">
        <v>0</v>
      </c>
      <c r="Q749" s="200">
        <v>0</v>
      </c>
      <c r="R749" s="200">
        <v>0</v>
      </c>
      <c r="S749" s="200">
        <v>35000000</v>
      </c>
      <c r="T749" s="200">
        <v>0</v>
      </c>
      <c r="U749" s="200">
        <v>0</v>
      </c>
    </row>
    <row r="750" spans="2:21" ht="24" customHeight="1">
      <c r="B750" s="1" t="s">
        <v>1465</v>
      </c>
      <c r="C750" s="92"/>
      <c r="D750" s="92"/>
      <c r="E750" s="1" t="s">
        <v>806</v>
      </c>
      <c r="F750" s="92"/>
      <c r="G750" s="92"/>
      <c r="H750" s="92"/>
      <c r="I750" s="92"/>
      <c r="J750" s="92"/>
      <c r="K750" s="92"/>
      <c r="L750" s="92"/>
      <c r="M750" s="200">
        <v>0</v>
      </c>
      <c r="N750" s="200">
        <v>0</v>
      </c>
      <c r="O750" s="143">
        <v>0</v>
      </c>
      <c r="P750" s="143">
        <v>0</v>
      </c>
      <c r="Q750" s="200">
        <v>520625</v>
      </c>
      <c r="R750" s="200">
        <v>1575000</v>
      </c>
      <c r="S750" s="200">
        <v>1575000</v>
      </c>
      <c r="T750" s="200">
        <v>0</v>
      </c>
      <c r="U750" s="200">
        <v>0</v>
      </c>
    </row>
    <row r="751" spans="2:21" ht="24" customHeight="1">
      <c r="B751" s="6" t="s">
        <v>1425</v>
      </c>
      <c r="C751" s="92"/>
      <c r="D751" s="92"/>
      <c r="E751" s="1"/>
      <c r="F751" s="92"/>
      <c r="G751" s="92"/>
      <c r="H751" s="92"/>
      <c r="I751" s="92"/>
      <c r="J751" s="92"/>
      <c r="K751" s="92"/>
      <c r="L751" s="92"/>
      <c r="M751" s="222"/>
      <c r="N751" s="222"/>
      <c r="O751" s="146"/>
      <c r="P751" s="146"/>
      <c r="Q751" s="222"/>
      <c r="R751" s="222"/>
      <c r="S751" s="222"/>
      <c r="T751" s="222"/>
      <c r="U751" s="222"/>
    </row>
    <row r="752" spans="2:21" ht="24" customHeight="1">
      <c r="B752" s="1" t="s">
        <v>1294</v>
      </c>
      <c r="C752" s="92"/>
      <c r="D752" s="92"/>
      <c r="E752" s="1" t="s">
        <v>761</v>
      </c>
      <c r="F752" s="92"/>
      <c r="G752" s="92"/>
      <c r="H752" s="92"/>
      <c r="I752" s="92"/>
      <c r="J752" s="92"/>
      <c r="K752" s="92"/>
      <c r="L752" s="92"/>
      <c r="M752" s="200">
        <v>0</v>
      </c>
      <c r="N752" s="200">
        <v>0</v>
      </c>
      <c r="O752" s="143">
        <v>0</v>
      </c>
      <c r="P752" s="143">
        <v>0</v>
      </c>
      <c r="Q752" s="200">
        <v>0</v>
      </c>
      <c r="R752" s="200">
        <v>0</v>
      </c>
      <c r="S752" s="200">
        <v>0</v>
      </c>
      <c r="T752" s="200">
        <v>0</v>
      </c>
      <c r="U752" s="200">
        <v>0</v>
      </c>
    </row>
    <row r="753" spans="1:21" ht="24" customHeight="1">
      <c r="B753" s="1" t="s">
        <v>1295</v>
      </c>
      <c r="C753" s="92"/>
      <c r="D753" s="92"/>
      <c r="E753" s="1" t="s">
        <v>806</v>
      </c>
      <c r="F753" s="92"/>
      <c r="G753" s="92"/>
      <c r="H753" s="92"/>
      <c r="I753" s="92"/>
      <c r="J753" s="92"/>
      <c r="K753" s="92"/>
      <c r="L753" s="92"/>
      <c r="M753" s="200">
        <v>0</v>
      </c>
      <c r="N753" s="200">
        <v>0</v>
      </c>
      <c r="O753" s="143">
        <v>0</v>
      </c>
      <c r="P753" s="143">
        <v>0</v>
      </c>
      <c r="Q753" s="200">
        <v>996534</v>
      </c>
      <c r="R753" s="200">
        <v>1153544</v>
      </c>
      <c r="S753" s="200">
        <v>1153544</v>
      </c>
      <c r="T753" s="200">
        <v>1153544</v>
      </c>
      <c r="U753" s="200">
        <v>1153544</v>
      </c>
    </row>
    <row r="754" spans="1:21" ht="24" customHeight="1">
      <c r="B754" s="94" t="s">
        <v>293</v>
      </c>
      <c r="C754" s="94"/>
      <c r="D754" s="94"/>
      <c r="E754" s="94"/>
      <c r="F754" s="94"/>
      <c r="G754" s="94"/>
      <c r="H754" s="94"/>
      <c r="I754" s="94"/>
      <c r="J754" s="94"/>
      <c r="K754" s="94"/>
      <c r="L754" s="94"/>
      <c r="M754" s="182"/>
      <c r="N754" s="182"/>
      <c r="O754" s="147"/>
      <c r="P754" s="147"/>
      <c r="Q754" s="182"/>
      <c r="R754" s="182"/>
      <c r="S754" s="182"/>
      <c r="T754" s="182"/>
      <c r="U754" s="182"/>
    </row>
    <row r="755" spans="1:21" ht="24" customHeight="1">
      <c r="B755" s="1" t="s">
        <v>294</v>
      </c>
      <c r="C755" s="92"/>
      <c r="D755" s="92"/>
      <c r="E755" s="1" t="s">
        <v>761</v>
      </c>
      <c r="F755" s="92"/>
      <c r="G755" s="92"/>
      <c r="H755" s="92"/>
      <c r="I755" s="92"/>
      <c r="J755" s="92"/>
      <c r="K755" s="92"/>
      <c r="L755" s="92"/>
      <c r="M755" s="200">
        <v>112503</v>
      </c>
      <c r="N755" s="200">
        <v>115333</v>
      </c>
      <c r="O755" s="368">
        <v>118235</v>
      </c>
      <c r="P755" s="368">
        <v>118235</v>
      </c>
      <c r="Q755" s="227">
        <v>121209</v>
      </c>
      <c r="R755" s="227">
        <v>61744</v>
      </c>
      <c r="S755" s="227">
        <v>0</v>
      </c>
      <c r="T755" s="227">
        <v>0</v>
      </c>
      <c r="U755" s="227">
        <v>0</v>
      </c>
    </row>
    <row r="756" spans="1:21" ht="24" customHeight="1">
      <c r="B756" s="1" t="s">
        <v>295</v>
      </c>
      <c r="C756" s="92"/>
      <c r="D756" s="92"/>
      <c r="E756" s="1" t="s">
        <v>806</v>
      </c>
      <c r="F756" s="92"/>
      <c r="G756" s="92"/>
      <c r="H756" s="92"/>
      <c r="I756" s="92"/>
      <c r="J756" s="92"/>
      <c r="K756" s="92"/>
      <c r="L756" s="92"/>
      <c r="M756" s="200">
        <v>12527</v>
      </c>
      <c r="N756" s="200">
        <v>9697</v>
      </c>
      <c r="O756" s="368">
        <v>6795</v>
      </c>
      <c r="P756" s="368">
        <v>6795</v>
      </c>
      <c r="Q756" s="227">
        <v>3821</v>
      </c>
      <c r="R756" s="227">
        <v>772</v>
      </c>
      <c r="S756" s="227">
        <v>0</v>
      </c>
      <c r="T756" s="227">
        <v>0</v>
      </c>
      <c r="U756" s="227">
        <v>0</v>
      </c>
    </row>
    <row r="757" spans="1:21" ht="24" customHeight="1">
      <c r="B757" s="94" t="s">
        <v>1457</v>
      </c>
      <c r="C757" s="92"/>
      <c r="D757" s="92"/>
      <c r="E757" s="1"/>
      <c r="F757" s="92"/>
      <c r="G757" s="92"/>
      <c r="H757" s="92"/>
      <c r="I757" s="92"/>
      <c r="J757" s="92"/>
      <c r="K757" s="92"/>
      <c r="L757" s="92"/>
      <c r="M757" s="222"/>
      <c r="N757" s="222"/>
      <c r="O757" s="146"/>
      <c r="P757" s="146"/>
      <c r="Q757" s="222"/>
      <c r="R757" s="222"/>
      <c r="S757" s="222"/>
      <c r="T757" s="222"/>
      <c r="U757" s="222"/>
    </row>
    <row r="758" spans="1:21" ht="24" customHeight="1">
      <c r="B758" s="1" t="s">
        <v>1383</v>
      </c>
      <c r="C758" s="92"/>
      <c r="D758" s="92"/>
      <c r="E758" s="1" t="s">
        <v>761</v>
      </c>
      <c r="F758" s="92"/>
      <c r="G758" s="92"/>
      <c r="H758" s="92"/>
      <c r="I758" s="92"/>
      <c r="J758" s="92"/>
      <c r="K758" s="92"/>
      <c r="L758" s="92"/>
      <c r="M758" s="200">
        <v>0</v>
      </c>
      <c r="N758" s="200">
        <v>0</v>
      </c>
      <c r="O758" s="143">
        <v>0</v>
      </c>
      <c r="P758" s="143">
        <v>0</v>
      </c>
      <c r="Q758" s="200">
        <v>64241</v>
      </c>
      <c r="R758" s="200">
        <v>129493</v>
      </c>
      <c r="S758" s="200">
        <v>131678</v>
      </c>
      <c r="T758" s="200">
        <v>134397</v>
      </c>
      <c r="U758" s="200">
        <v>136925</v>
      </c>
    </row>
    <row r="759" spans="1:21" ht="24" customHeight="1">
      <c r="B759" s="1" t="s">
        <v>1384</v>
      </c>
      <c r="C759" s="92"/>
      <c r="D759" s="92"/>
      <c r="E759" s="1" t="s">
        <v>806</v>
      </c>
      <c r="F759" s="92"/>
      <c r="G759" s="92"/>
      <c r="H759" s="92"/>
      <c r="I759" s="92"/>
      <c r="J759" s="92"/>
      <c r="K759" s="92"/>
      <c r="L759" s="92"/>
      <c r="M759" s="200">
        <v>0</v>
      </c>
      <c r="N759" s="200">
        <v>0</v>
      </c>
      <c r="O759" s="143">
        <v>0</v>
      </c>
      <c r="P759" s="143">
        <v>0</v>
      </c>
      <c r="Q759" s="200">
        <v>47347</v>
      </c>
      <c r="R759" s="200">
        <v>93682</v>
      </c>
      <c r="S759" s="200">
        <v>91498</v>
      </c>
      <c r="T759" s="200">
        <v>88776</v>
      </c>
      <c r="U759" s="200">
        <v>86251</v>
      </c>
    </row>
    <row r="760" spans="1:21" ht="24" customHeight="1">
      <c r="B760" s="94" t="s">
        <v>1460</v>
      </c>
      <c r="C760" s="92"/>
      <c r="D760" s="92"/>
      <c r="E760" s="1"/>
      <c r="F760" s="92"/>
      <c r="G760" s="92"/>
      <c r="H760" s="92"/>
      <c r="I760" s="92"/>
      <c r="J760" s="92"/>
      <c r="K760" s="92"/>
      <c r="L760" s="92"/>
      <c r="M760" s="222"/>
      <c r="N760" s="222"/>
      <c r="O760" s="146"/>
      <c r="P760" s="146"/>
    </row>
    <row r="761" spans="1:21" ht="24" customHeight="1">
      <c r="B761" s="1" t="s">
        <v>1458</v>
      </c>
      <c r="C761" s="92"/>
      <c r="D761" s="92"/>
      <c r="E761" s="1" t="s">
        <v>761</v>
      </c>
      <c r="F761" s="92"/>
      <c r="G761" s="92"/>
      <c r="H761" s="92"/>
      <c r="I761" s="92"/>
      <c r="J761" s="92"/>
      <c r="K761" s="92"/>
      <c r="L761" s="92"/>
      <c r="M761" s="200">
        <v>0</v>
      </c>
      <c r="N761" s="200">
        <v>0</v>
      </c>
      <c r="O761" s="143">
        <v>0</v>
      </c>
      <c r="P761" s="143">
        <v>0</v>
      </c>
      <c r="Q761" s="200">
        <v>197098</v>
      </c>
      <c r="R761" s="200">
        <v>397296</v>
      </c>
      <c r="S761" s="200">
        <v>403999</v>
      </c>
      <c r="T761" s="200">
        <v>412351</v>
      </c>
      <c r="U761" s="200">
        <v>420098</v>
      </c>
    </row>
    <row r="762" spans="1:21" ht="24" customHeight="1">
      <c r="B762" s="1" t="s">
        <v>1459</v>
      </c>
      <c r="C762" s="92"/>
      <c r="D762" s="92"/>
      <c r="E762" s="1" t="s">
        <v>806</v>
      </c>
      <c r="F762" s="92"/>
      <c r="G762" s="92"/>
      <c r="H762" s="92"/>
      <c r="I762" s="92"/>
      <c r="J762" s="92"/>
      <c r="K762" s="92"/>
      <c r="L762" s="92"/>
      <c r="M762" s="200">
        <v>0</v>
      </c>
      <c r="N762" s="200">
        <v>0</v>
      </c>
      <c r="O762" s="143">
        <v>0</v>
      </c>
      <c r="P762" s="143">
        <v>0</v>
      </c>
      <c r="Q762" s="200">
        <v>145264</v>
      </c>
      <c r="R762" s="200">
        <v>287427</v>
      </c>
      <c r="S762" s="200">
        <v>280725</v>
      </c>
      <c r="T762" s="200">
        <v>272373</v>
      </c>
      <c r="U762" s="200">
        <v>264626</v>
      </c>
    </row>
    <row r="763" spans="1:21" ht="24" customHeight="1">
      <c r="B763" s="94" t="s">
        <v>891</v>
      </c>
      <c r="C763" s="94"/>
      <c r="D763" s="94"/>
      <c r="E763" s="94"/>
      <c r="F763" s="94"/>
      <c r="G763" s="94"/>
      <c r="H763" s="94"/>
      <c r="I763" s="94"/>
      <c r="J763" s="94"/>
      <c r="K763" s="94"/>
      <c r="L763" s="94"/>
      <c r="M763" s="182"/>
      <c r="N763" s="182"/>
      <c r="O763" s="147"/>
      <c r="P763" s="147"/>
      <c r="Q763" s="182"/>
      <c r="R763" s="182"/>
      <c r="S763" s="182"/>
      <c r="T763" s="182"/>
      <c r="U763" s="182"/>
    </row>
    <row r="764" spans="1:21" ht="24" customHeight="1">
      <c r="B764" s="1" t="s">
        <v>866</v>
      </c>
      <c r="C764" s="92"/>
      <c r="D764" s="92"/>
      <c r="E764" s="1" t="s">
        <v>761</v>
      </c>
      <c r="F764" s="92"/>
      <c r="G764" s="92"/>
      <c r="H764" s="92"/>
      <c r="I764" s="92"/>
      <c r="J764" s="92"/>
      <c r="K764" s="92"/>
      <c r="L764" s="92"/>
      <c r="M764" s="200">
        <v>135000</v>
      </c>
      <c r="N764" s="200">
        <v>140000</v>
      </c>
      <c r="O764" s="143">
        <v>135000</v>
      </c>
      <c r="P764" s="143">
        <v>135000</v>
      </c>
      <c r="Q764" s="174">
        <v>0</v>
      </c>
      <c r="R764" s="174">
        <v>0</v>
      </c>
      <c r="S764" s="174">
        <v>0</v>
      </c>
      <c r="T764" s="174">
        <v>0</v>
      </c>
      <c r="U764" s="174">
        <v>0</v>
      </c>
    </row>
    <row r="765" spans="1:21" ht="24" customHeight="1">
      <c r="B765" s="1" t="s">
        <v>867</v>
      </c>
      <c r="C765" s="92"/>
      <c r="D765" s="92"/>
      <c r="E765" s="1" t="s">
        <v>806</v>
      </c>
      <c r="F765" s="92"/>
      <c r="G765" s="92"/>
      <c r="H765" s="92"/>
      <c r="I765" s="92"/>
      <c r="J765" s="92"/>
      <c r="K765" s="92"/>
      <c r="L765" s="92"/>
      <c r="M765" s="222">
        <v>12300</v>
      </c>
      <c r="N765" s="222">
        <v>8250</v>
      </c>
      <c r="O765" s="146">
        <v>4050</v>
      </c>
      <c r="P765" s="146">
        <v>4050</v>
      </c>
      <c r="Q765" s="187">
        <v>0</v>
      </c>
      <c r="R765" s="187">
        <v>0</v>
      </c>
      <c r="S765" s="187">
        <v>0</v>
      </c>
      <c r="T765" s="187">
        <v>0</v>
      </c>
      <c r="U765" s="187">
        <v>0</v>
      </c>
    </row>
    <row r="766" spans="1:21" s="88" customFormat="1" ht="24" customHeight="1">
      <c r="A766" s="382"/>
      <c r="B766" s="498" t="s">
        <v>1080</v>
      </c>
      <c r="C766" s="498"/>
      <c r="D766" s="498"/>
      <c r="E766" s="498"/>
      <c r="F766" s="498"/>
      <c r="G766" s="498"/>
      <c r="H766" s="498"/>
      <c r="I766" s="498"/>
      <c r="J766" s="498"/>
      <c r="K766" s="498"/>
      <c r="L766" s="498"/>
      <c r="M766" s="280">
        <f t="shared" ref="M766:U766" si="81">SUM(M672:M765)</f>
        <v>5948207</v>
      </c>
      <c r="N766" s="297">
        <f t="shared" si="81"/>
        <v>15598643</v>
      </c>
      <c r="O766" s="281">
        <f t="shared" si="81"/>
        <v>39837558</v>
      </c>
      <c r="P766" s="281">
        <f t="shared" si="81"/>
        <v>36963693</v>
      </c>
      <c r="Q766" s="280">
        <f t="shared" si="81"/>
        <v>109715701</v>
      </c>
      <c r="R766" s="280">
        <f t="shared" si="81"/>
        <v>60733055</v>
      </c>
      <c r="S766" s="280">
        <f t="shared" si="81"/>
        <v>48410252</v>
      </c>
      <c r="T766" s="280">
        <f t="shared" si="81"/>
        <v>14228088</v>
      </c>
      <c r="U766" s="280">
        <f t="shared" si="81"/>
        <v>12948641</v>
      </c>
    </row>
    <row r="767" spans="1:21" s="88" customFormat="1" ht="15" customHeight="1">
      <c r="A767" s="382"/>
      <c r="B767" s="122"/>
      <c r="C767" s="379"/>
      <c r="D767" s="379"/>
      <c r="E767" s="379"/>
      <c r="F767" s="379"/>
      <c r="G767" s="379"/>
      <c r="H767" s="379"/>
      <c r="I767" s="379"/>
      <c r="J767" s="379"/>
      <c r="K767" s="379"/>
      <c r="L767" s="379"/>
      <c r="M767" s="380"/>
      <c r="N767" s="380"/>
      <c r="O767" s="436" t="str">
        <f>IF(P766&gt;O766,"Over Budget","Under Budget")</f>
        <v>Under Budget</v>
      </c>
      <c r="P767" s="437">
        <f>P766-O766</f>
        <v>-2873865</v>
      </c>
      <c r="Q767" s="380"/>
      <c r="R767" s="380"/>
      <c r="S767" s="380"/>
      <c r="T767" s="380"/>
      <c r="U767" s="380"/>
    </row>
    <row r="768" spans="1:21" s="88" customFormat="1" ht="6.95" customHeight="1">
      <c r="A768" s="382"/>
      <c r="B768" s="408"/>
      <c r="C768" s="408"/>
      <c r="D768" s="408"/>
      <c r="E768" s="408"/>
      <c r="F768" s="408"/>
      <c r="G768" s="408"/>
      <c r="H768" s="408"/>
      <c r="I768" s="408"/>
      <c r="J768" s="408"/>
      <c r="K768" s="408"/>
      <c r="L768" s="408"/>
      <c r="M768" s="280"/>
      <c r="N768" s="297"/>
      <c r="O768" s="281"/>
      <c r="P768" s="281"/>
      <c r="Q768" s="280"/>
      <c r="R768" s="280"/>
      <c r="S768" s="280"/>
      <c r="T768" s="280"/>
      <c r="U768" s="280"/>
    </row>
    <row r="769" spans="1:21" s="88" customFormat="1" ht="24" customHeight="1">
      <c r="A769" s="382"/>
      <c r="B769" s="1" t="s">
        <v>1188</v>
      </c>
      <c r="C769" s="92"/>
      <c r="D769" s="92"/>
      <c r="E769" s="1" t="s">
        <v>1157</v>
      </c>
      <c r="F769" s="92"/>
      <c r="G769" s="92"/>
      <c r="H769" s="92"/>
      <c r="I769" s="92"/>
      <c r="J769" s="92"/>
      <c r="K769" s="92"/>
      <c r="L769" s="92"/>
      <c r="M769" s="237">
        <v>0</v>
      </c>
      <c r="N769" s="454">
        <v>0</v>
      </c>
      <c r="O769" s="238">
        <v>368675</v>
      </c>
      <c r="P769" s="238">
        <v>0</v>
      </c>
      <c r="Q769" s="237">
        <v>895703</v>
      </c>
      <c r="R769" s="237">
        <v>897183</v>
      </c>
      <c r="S769" s="237">
        <v>896934</v>
      </c>
      <c r="T769" s="237">
        <v>895935</v>
      </c>
      <c r="U769" s="237">
        <v>895851</v>
      </c>
    </row>
    <row r="770" spans="1:21" s="88" customFormat="1" ht="24" customHeight="1">
      <c r="A770" s="382"/>
      <c r="B770" s="498" t="s">
        <v>572</v>
      </c>
      <c r="C770" s="498"/>
      <c r="D770" s="498"/>
      <c r="E770" s="498"/>
      <c r="F770" s="498"/>
      <c r="G770" s="498"/>
      <c r="H770" s="498"/>
      <c r="I770" s="498"/>
      <c r="J770" s="498"/>
      <c r="K770" s="498"/>
      <c r="L770" s="498"/>
      <c r="M770" s="280">
        <f>SUM(M769)</f>
        <v>0</v>
      </c>
      <c r="N770" s="297">
        <f>SUM(N769)</f>
        <v>0</v>
      </c>
      <c r="O770" s="281">
        <f t="shared" ref="O770:P770" si="82">SUM(O769)</f>
        <v>368675</v>
      </c>
      <c r="P770" s="281">
        <f t="shared" si="82"/>
        <v>0</v>
      </c>
      <c r="Q770" s="280">
        <f t="shared" ref="Q770:U770" si="83">SUM(Q769)</f>
        <v>895703</v>
      </c>
      <c r="R770" s="280">
        <f t="shared" si="83"/>
        <v>897183</v>
      </c>
      <c r="S770" s="280">
        <f t="shared" si="83"/>
        <v>896934</v>
      </c>
      <c r="T770" s="280">
        <f t="shared" si="83"/>
        <v>895935</v>
      </c>
      <c r="U770" s="280">
        <f t="shared" si="83"/>
        <v>895851</v>
      </c>
    </row>
    <row r="771" spans="1:21" s="88" customFormat="1" ht="15" customHeight="1">
      <c r="A771" s="382"/>
      <c r="B771" s="122"/>
      <c r="C771" s="379"/>
      <c r="D771" s="379"/>
      <c r="E771" s="379"/>
      <c r="F771" s="379"/>
      <c r="G771" s="379"/>
      <c r="H771" s="379"/>
      <c r="I771" s="379"/>
      <c r="J771" s="379"/>
      <c r="K771" s="379"/>
      <c r="L771" s="379"/>
      <c r="M771" s="380"/>
      <c r="N771" s="380"/>
      <c r="O771" s="436" t="str">
        <f>IF(P770&gt;O770,"Over Budget","Under Budget")</f>
        <v>Under Budget</v>
      </c>
      <c r="P771" s="437">
        <f>P770-O770</f>
        <v>-368675</v>
      </c>
      <c r="Q771" s="380"/>
      <c r="R771" s="380"/>
      <c r="S771" s="380"/>
      <c r="T771" s="380"/>
      <c r="U771" s="380"/>
    </row>
    <row r="772" spans="1:21" s="88" customFormat="1" ht="15" customHeight="1">
      <c r="A772" s="382"/>
      <c r="B772" s="350"/>
      <c r="C772" s="350"/>
      <c r="D772" s="350"/>
      <c r="E772" s="350"/>
      <c r="F772" s="350"/>
      <c r="G772" s="350"/>
      <c r="H772" s="350"/>
      <c r="I772" s="350"/>
      <c r="J772" s="350"/>
      <c r="K772" s="350"/>
      <c r="L772" s="350"/>
      <c r="M772" s="351"/>
      <c r="N772" s="455"/>
      <c r="O772" s="352"/>
      <c r="P772" s="352"/>
      <c r="Q772" s="351"/>
      <c r="R772" s="351"/>
      <c r="S772" s="351"/>
      <c r="T772" s="351"/>
      <c r="U772" s="351"/>
    </row>
    <row r="773" spans="1:21" s="88" customFormat="1" ht="24" customHeight="1">
      <c r="A773" s="382"/>
      <c r="B773" s="507" t="s">
        <v>1189</v>
      </c>
      <c r="C773" s="507"/>
      <c r="D773" s="507"/>
      <c r="E773" s="507"/>
      <c r="F773" s="507"/>
      <c r="G773" s="507"/>
      <c r="H773" s="507"/>
      <c r="I773" s="507"/>
      <c r="J773" s="507"/>
      <c r="K773" s="507"/>
      <c r="L773" s="507"/>
      <c r="M773" s="281">
        <f t="shared" ref="M773:N773" si="84">M766</f>
        <v>5948207</v>
      </c>
      <c r="N773" s="281">
        <f t="shared" si="84"/>
        <v>15598643</v>
      </c>
      <c r="O773" s="281">
        <f>O766</f>
        <v>39837558</v>
      </c>
      <c r="P773" s="281">
        <f>P766</f>
        <v>36963693</v>
      </c>
      <c r="Q773" s="281">
        <f>Q766</f>
        <v>109715701</v>
      </c>
      <c r="R773" s="281">
        <f>R766</f>
        <v>60733055</v>
      </c>
      <c r="S773" s="281">
        <f t="shared" ref="S773:U773" si="85">S766</f>
        <v>48410252</v>
      </c>
      <c r="T773" s="281">
        <f t="shared" si="85"/>
        <v>14228088</v>
      </c>
      <c r="U773" s="281">
        <f t="shared" si="85"/>
        <v>12948641</v>
      </c>
    </row>
    <row r="774" spans="1:21" s="88" customFormat="1" ht="15" customHeight="1">
      <c r="A774" s="382"/>
      <c r="B774" s="122"/>
      <c r="C774" s="379"/>
      <c r="D774" s="379"/>
      <c r="E774" s="379"/>
      <c r="F774" s="379"/>
      <c r="G774" s="379"/>
      <c r="H774" s="379"/>
      <c r="I774" s="379"/>
      <c r="J774" s="379"/>
      <c r="K774" s="379"/>
      <c r="L774" s="379"/>
      <c r="M774" s="380"/>
      <c r="N774" s="380"/>
      <c r="O774" s="436" t="str">
        <f>IF(P773&gt;O773,"Over Budget","Under Budget")</f>
        <v>Under Budget</v>
      </c>
      <c r="P774" s="437">
        <f>P773-O773</f>
        <v>-2873865</v>
      </c>
      <c r="Q774" s="380"/>
      <c r="R774" s="380"/>
      <c r="S774" s="380"/>
      <c r="T774" s="380"/>
      <c r="U774" s="380"/>
    </row>
    <row r="775" spans="1:21" s="88" customFormat="1" ht="15" customHeight="1">
      <c r="A775" s="382"/>
      <c r="B775" s="375"/>
      <c r="C775" s="375"/>
      <c r="D775" s="375"/>
      <c r="E775" s="375"/>
      <c r="F775" s="375"/>
      <c r="G775" s="375"/>
      <c r="H775" s="375"/>
      <c r="I775" s="375"/>
      <c r="J775" s="375"/>
      <c r="K775" s="375"/>
      <c r="L775" s="376"/>
      <c r="M775" s="300"/>
      <c r="N775" s="300"/>
      <c r="O775" s="300"/>
      <c r="P775" s="300"/>
      <c r="Q775" s="300"/>
      <c r="R775" s="300"/>
      <c r="S775" s="300"/>
      <c r="T775" s="300"/>
      <c r="U775" s="300"/>
    </row>
    <row r="776" spans="1:21" s="88" customFormat="1" ht="24" customHeight="1">
      <c r="A776" s="382"/>
      <c r="B776" s="292"/>
      <c r="C776" s="520" t="s">
        <v>800</v>
      </c>
      <c r="D776" s="520"/>
      <c r="E776" s="520"/>
      <c r="F776" s="520"/>
      <c r="G776" s="520"/>
      <c r="H776" s="520"/>
      <c r="I776" s="520"/>
      <c r="J776" s="520"/>
      <c r="K776" s="520"/>
      <c r="L776" s="520"/>
      <c r="M776" s="300">
        <f t="shared" ref="M776:U776" si="86">M665</f>
        <v>177859</v>
      </c>
      <c r="N776" s="300">
        <f t="shared" si="86"/>
        <v>10276496</v>
      </c>
      <c r="O776" s="300">
        <f t="shared" si="86"/>
        <v>28747394</v>
      </c>
      <c r="P776" s="300">
        <f t="shared" si="86"/>
        <v>26400760</v>
      </c>
      <c r="Q776" s="300">
        <f t="shared" si="86"/>
        <v>92108151</v>
      </c>
      <c r="R776" s="300">
        <f t="shared" si="86"/>
        <v>48212786</v>
      </c>
      <c r="S776" s="300">
        <f t="shared" si="86"/>
        <v>40059148</v>
      </c>
      <c r="T776" s="300">
        <f t="shared" si="86"/>
        <v>658087</v>
      </c>
      <c r="U776" s="300">
        <f t="shared" si="86"/>
        <v>55157</v>
      </c>
    </row>
    <row r="777" spans="1:21" s="88" customFormat="1" ht="24" customHeight="1">
      <c r="A777" s="382"/>
      <c r="B777" s="293"/>
      <c r="C777" s="499" t="s">
        <v>1060</v>
      </c>
      <c r="D777" s="499"/>
      <c r="E777" s="499"/>
      <c r="F777" s="499"/>
      <c r="G777" s="499"/>
      <c r="H777" s="499"/>
      <c r="I777" s="499"/>
      <c r="J777" s="499"/>
      <c r="K777" s="499"/>
      <c r="L777" s="499"/>
      <c r="M777" s="341">
        <f t="shared" ref="M777:N777" si="87">-M770</f>
        <v>0</v>
      </c>
      <c r="N777" s="341">
        <f t="shared" si="87"/>
        <v>0</v>
      </c>
      <c r="O777" s="341">
        <f t="shared" ref="O777:P777" si="88">-O770</f>
        <v>-368675</v>
      </c>
      <c r="P777" s="341">
        <f t="shared" si="88"/>
        <v>0</v>
      </c>
      <c r="Q777" s="341">
        <f t="shared" ref="Q777:U777" si="89">-Q770</f>
        <v>-895703</v>
      </c>
      <c r="R777" s="341">
        <f t="shared" si="89"/>
        <v>-897183</v>
      </c>
      <c r="S777" s="341">
        <f t="shared" si="89"/>
        <v>-896934</v>
      </c>
      <c r="T777" s="341">
        <f t="shared" si="89"/>
        <v>-895935</v>
      </c>
      <c r="U777" s="341">
        <f t="shared" si="89"/>
        <v>-895851</v>
      </c>
    </row>
    <row r="778" spans="1:21" s="88" customFormat="1" ht="24" customHeight="1">
      <c r="A778" s="382"/>
      <c r="B778" s="267"/>
      <c r="C778" s="507" t="s">
        <v>1081</v>
      </c>
      <c r="D778" s="507"/>
      <c r="E778" s="507"/>
      <c r="F778" s="507"/>
      <c r="G778" s="507"/>
      <c r="H778" s="507"/>
      <c r="I778" s="507"/>
      <c r="J778" s="507"/>
      <c r="K778" s="507"/>
      <c r="L778" s="507"/>
      <c r="M778" s="281">
        <f t="shared" ref="M778:U778" si="90">M776+M777</f>
        <v>177859</v>
      </c>
      <c r="N778" s="281">
        <f t="shared" si="90"/>
        <v>10276496</v>
      </c>
      <c r="O778" s="281">
        <f t="shared" si="90"/>
        <v>28378719</v>
      </c>
      <c r="P778" s="281">
        <f t="shared" si="90"/>
        <v>26400760</v>
      </c>
      <c r="Q778" s="281">
        <f t="shared" si="90"/>
        <v>91212448</v>
      </c>
      <c r="R778" s="281">
        <f t="shared" si="90"/>
        <v>47315603</v>
      </c>
      <c r="S778" s="281">
        <f t="shared" si="90"/>
        <v>39162214</v>
      </c>
      <c r="T778" s="281">
        <f t="shared" si="90"/>
        <v>-237848</v>
      </c>
      <c r="U778" s="281">
        <f t="shared" si="90"/>
        <v>-840694</v>
      </c>
    </row>
    <row r="779" spans="1:21" s="88" customFormat="1" ht="15" customHeight="1">
      <c r="A779" s="382"/>
      <c r="B779" s="134"/>
      <c r="C779" s="134"/>
      <c r="D779" s="134"/>
      <c r="E779" s="134"/>
      <c r="F779" s="134"/>
      <c r="G779" s="134"/>
      <c r="H779" s="134"/>
      <c r="I779" s="134"/>
      <c r="J779" s="134"/>
      <c r="K779" s="134"/>
      <c r="L779" s="134"/>
      <c r="M779" s="300"/>
      <c r="N779" s="300"/>
      <c r="O779" s="300"/>
      <c r="P779" s="300"/>
      <c r="Q779" s="300"/>
      <c r="R779" s="300"/>
      <c r="S779" s="300"/>
      <c r="T779" s="300"/>
      <c r="U779" s="300"/>
    </row>
    <row r="780" spans="1:21" s="88" customFormat="1" ht="24" customHeight="1">
      <c r="A780" s="382"/>
      <c r="B780" s="134"/>
      <c r="C780" s="134"/>
      <c r="D780" s="134"/>
      <c r="E780" s="134"/>
      <c r="F780" s="134"/>
      <c r="G780" s="134"/>
      <c r="H780" s="134"/>
      <c r="I780" s="134"/>
      <c r="J780" s="134"/>
      <c r="K780" s="134"/>
      <c r="L780" s="267" t="s">
        <v>402</v>
      </c>
      <c r="M780" s="239">
        <f t="shared" ref="M780:U780" si="91">M654-M766+M778</f>
        <v>164774</v>
      </c>
      <c r="N780" s="239">
        <f t="shared" si="91"/>
        <v>2856166</v>
      </c>
      <c r="O780" s="239">
        <f t="shared" si="91"/>
        <v>7948054</v>
      </c>
      <c r="P780" s="239">
        <f t="shared" si="91"/>
        <v>2838164</v>
      </c>
      <c r="Q780" s="239">
        <f t="shared" si="91"/>
        <v>-6011364</v>
      </c>
      <c r="R780" s="239">
        <f t="shared" si="91"/>
        <v>-1394740</v>
      </c>
      <c r="S780" s="239">
        <f t="shared" si="91"/>
        <v>4332382</v>
      </c>
      <c r="T780" s="239">
        <f t="shared" si="91"/>
        <v>1336782</v>
      </c>
      <c r="U780" s="239">
        <f t="shared" si="91"/>
        <v>4686095</v>
      </c>
    </row>
    <row r="781" spans="1:21" s="88" customFormat="1" ht="15" customHeight="1">
      <c r="A781" s="382"/>
      <c r="B781" s="134"/>
      <c r="C781" s="134"/>
      <c r="D781" s="134"/>
      <c r="E781" s="134"/>
      <c r="F781" s="134"/>
      <c r="G781" s="134"/>
      <c r="H781" s="134"/>
      <c r="I781" s="134"/>
      <c r="J781" s="134"/>
      <c r="K781" s="134"/>
      <c r="L781" s="134"/>
      <c r="M781" s="281"/>
      <c r="N781" s="281"/>
      <c r="O781" s="281"/>
      <c r="P781" s="281"/>
      <c r="Q781" s="281"/>
      <c r="R781" s="281"/>
      <c r="S781" s="281"/>
      <c r="T781" s="281"/>
      <c r="U781" s="281"/>
    </row>
    <row r="782" spans="1:21" s="88" customFormat="1" ht="24" customHeight="1">
      <c r="A782" s="382"/>
      <c r="B782" s="519" t="s">
        <v>722</v>
      </c>
      <c r="C782" s="519"/>
      <c r="D782" s="519"/>
      <c r="E782" s="519"/>
      <c r="F782" s="519"/>
      <c r="G782" s="519"/>
      <c r="H782" s="519"/>
      <c r="I782" s="519"/>
      <c r="J782" s="519"/>
      <c r="K782" s="519"/>
      <c r="L782" s="519"/>
      <c r="M782" s="281">
        <v>3955973</v>
      </c>
      <c r="N782" s="281">
        <f>8928862-2116723</f>
        <v>6812139</v>
      </c>
      <c r="O782" s="281">
        <v>17778651</v>
      </c>
      <c r="P782" s="281">
        <f>N782+P780</f>
        <v>9650303</v>
      </c>
      <c r="Q782" s="281">
        <f>P782+Q780</f>
        <v>3638939</v>
      </c>
      <c r="R782" s="281">
        <f>Q782+R780</f>
        <v>2244199</v>
      </c>
      <c r="S782" s="281">
        <f>R782+S780</f>
        <v>6576581</v>
      </c>
      <c r="T782" s="281">
        <f>S782+T780</f>
        <v>7913363</v>
      </c>
      <c r="U782" s="281">
        <f>T782+U780</f>
        <v>12599458</v>
      </c>
    </row>
    <row r="783" spans="1:21" s="99" customFormat="1" ht="24" customHeight="1">
      <c r="A783" s="386"/>
      <c r="B783" s="354"/>
      <c r="C783" s="354"/>
      <c r="D783" s="354"/>
      <c r="E783" s="354"/>
      <c r="F783" s="354"/>
      <c r="G783" s="354"/>
      <c r="H783" s="354"/>
      <c r="I783" s="354"/>
      <c r="J783" s="354"/>
      <c r="K783" s="354"/>
      <c r="L783" s="354"/>
      <c r="M783" s="157">
        <f t="shared" ref="M783:N783" si="92">M782/(M766+M770)</f>
        <v>0.66506982692431516</v>
      </c>
      <c r="N783" s="157">
        <f t="shared" si="92"/>
        <v>0.43671356540437523</v>
      </c>
      <c r="O783" s="157">
        <f>O782/(O766+O770)</f>
        <v>0.44218643910261379</v>
      </c>
      <c r="P783" s="157">
        <f>P782/(P766+P770)</f>
        <v>0.2610751853176575</v>
      </c>
      <c r="Q783" s="157">
        <f>Q782/(Q766+Q770)</f>
        <v>3.2898407111801961E-2</v>
      </c>
      <c r="R783" s="157">
        <f t="shared" ref="R783:U783" si="93">R782/(R766+R770)</f>
        <v>3.6413927202422938E-2</v>
      </c>
      <c r="S783" s="157">
        <f t="shared" si="93"/>
        <v>0.13337976740347746</v>
      </c>
      <c r="T783" s="157">
        <f t="shared" si="93"/>
        <v>0.52323135186980341</v>
      </c>
      <c r="U783" s="157">
        <f t="shared" si="93"/>
        <v>0.91007008418943791</v>
      </c>
    </row>
    <row r="784" spans="1:21" s="133" customFormat="1" ht="15" customHeight="1">
      <c r="A784" s="268"/>
      <c r="B784" s="110"/>
      <c r="C784" s="110"/>
      <c r="D784" s="110"/>
      <c r="E784" s="110"/>
      <c r="F784" s="110"/>
      <c r="G784" s="110"/>
      <c r="H784" s="110"/>
      <c r="I784" s="110"/>
      <c r="J784" s="110"/>
      <c r="K784" s="110"/>
      <c r="L784" s="110"/>
      <c r="M784" s="168"/>
      <c r="N784" s="262"/>
      <c r="O784" s="423"/>
      <c r="P784" s="423"/>
      <c r="Q784" s="262"/>
      <c r="R784" s="262"/>
      <c r="S784" s="168"/>
      <c r="T784" s="168"/>
      <c r="U784" s="168"/>
    </row>
    <row r="785" spans="1:21" s="133" customFormat="1" ht="15" customHeight="1">
      <c r="A785" s="268"/>
      <c r="B785" s="110"/>
      <c r="C785" s="110"/>
      <c r="D785" s="110"/>
      <c r="E785" s="110"/>
      <c r="F785" s="110"/>
      <c r="G785" s="110"/>
      <c r="H785" s="110"/>
      <c r="I785" s="110"/>
      <c r="J785" s="110"/>
      <c r="K785" s="110"/>
      <c r="L785" s="110"/>
      <c r="M785" s="168"/>
      <c r="N785" s="262"/>
      <c r="O785" s="423"/>
      <c r="P785" s="423"/>
      <c r="Q785" s="262"/>
      <c r="R785" s="262"/>
      <c r="S785" s="168"/>
      <c r="T785" s="168"/>
      <c r="U785" s="168"/>
    </row>
    <row r="786" spans="1:21" ht="24" customHeight="1">
      <c r="B786" s="97" t="s">
        <v>1136</v>
      </c>
      <c r="C786" s="88"/>
      <c r="D786" s="88"/>
      <c r="E786" s="88"/>
      <c r="F786" s="88"/>
      <c r="G786" s="88"/>
      <c r="H786" s="88"/>
      <c r="I786" s="88"/>
      <c r="J786" s="88"/>
      <c r="K786" s="88"/>
      <c r="L786" s="88"/>
      <c r="M786" s="215"/>
      <c r="N786" s="86"/>
      <c r="O786" s="175"/>
      <c r="P786" s="175"/>
    </row>
    <row r="787" spans="1:21" ht="15" customHeight="1">
      <c r="B787" s="88"/>
      <c r="C787" s="88"/>
      <c r="D787" s="88"/>
      <c r="E787" s="88"/>
      <c r="F787" s="88"/>
      <c r="G787" s="88"/>
      <c r="H787" s="88"/>
      <c r="I787" s="88"/>
      <c r="J787" s="88"/>
      <c r="K787" s="88"/>
      <c r="L787" s="88"/>
      <c r="M787" s="215"/>
      <c r="N787" s="86"/>
      <c r="O787" s="175"/>
      <c r="P787" s="175"/>
    </row>
    <row r="788" spans="1:21" ht="24" customHeight="1">
      <c r="B788" s="1" t="s">
        <v>296</v>
      </c>
      <c r="C788" s="88"/>
      <c r="D788" s="88"/>
      <c r="E788" s="1" t="s">
        <v>297</v>
      </c>
      <c r="F788" s="88"/>
      <c r="G788" s="88"/>
      <c r="H788" s="92"/>
      <c r="I788" s="92"/>
      <c r="J788" s="92"/>
      <c r="K788" s="92"/>
      <c r="L788" s="92"/>
      <c r="M788" s="276">
        <v>1154698</v>
      </c>
      <c r="N788" s="276">
        <v>1229887</v>
      </c>
      <c r="O788" s="277">
        <v>1262700</v>
      </c>
      <c r="P788" s="277">
        <v>1270000</v>
      </c>
      <c r="Q788" s="276">
        <v>1333500</v>
      </c>
      <c r="R788" s="276">
        <v>1400175</v>
      </c>
      <c r="S788" s="276">
        <v>1470184</v>
      </c>
      <c r="T788" s="276">
        <v>1543693</v>
      </c>
      <c r="U788" s="276">
        <v>1620878</v>
      </c>
    </row>
    <row r="789" spans="1:21" ht="24" customHeight="1">
      <c r="B789" s="1" t="s">
        <v>768</v>
      </c>
      <c r="C789" s="92"/>
      <c r="D789" s="92"/>
      <c r="E789" s="1" t="s">
        <v>770</v>
      </c>
      <c r="F789" s="92"/>
      <c r="G789" s="92"/>
      <c r="H789" s="92"/>
      <c r="I789" s="92"/>
      <c r="J789" s="92"/>
      <c r="K789" s="92"/>
      <c r="L789" s="92"/>
      <c r="M789" s="184">
        <v>439615</v>
      </c>
      <c r="N789" s="200">
        <v>454336</v>
      </c>
      <c r="O789" s="145">
        <v>465560</v>
      </c>
      <c r="P789" s="145">
        <v>469000</v>
      </c>
      <c r="Q789" s="184">
        <v>483070</v>
      </c>
      <c r="R789" s="184">
        <v>492731</v>
      </c>
      <c r="S789" s="184">
        <v>502586</v>
      </c>
      <c r="T789" s="184">
        <v>512638</v>
      </c>
      <c r="U789" s="184">
        <v>522891</v>
      </c>
    </row>
    <row r="790" spans="1:21" ht="24" customHeight="1">
      <c r="B790" s="1" t="s">
        <v>298</v>
      </c>
      <c r="C790" s="92"/>
      <c r="D790" s="92"/>
      <c r="E790" s="1" t="s">
        <v>299</v>
      </c>
      <c r="F790" s="92"/>
      <c r="G790" s="92"/>
      <c r="H790" s="92"/>
      <c r="I790" s="92"/>
      <c r="J790" s="92"/>
      <c r="K790" s="92"/>
      <c r="L790" s="92"/>
      <c r="M790" s="200">
        <v>109100</v>
      </c>
      <c r="N790" s="255">
        <v>122300</v>
      </c>
      <c r="O790" s="151">
        <v>25000</v>
      </c>
      <c r="P790" s="151">
        <v>90000</v>
      </c>
      <c r="Q790" s="194">
        <v>25000</v>
      </c>
      <c r="R790" s="194">
        <v>25000</v>
      </c>
      <c r="S790" s="194">
        <v>25000</v>
      </c>
      <c r="T790" s="194">
        <v>25000</v>
      </c>
      <c r="U790" s="194">
        <v>25000</v>
      </c>
    </row>
    <row r="791" spans="1:21" ht="24" customHeight="1">
      <c r="B791" s="1" t="s">
        <v>300</v>
      </c>
      <c r="C791" s="92"/>
      <c r="D791" s="92"/>
      <c r="E791" s="1" t="s">
        <v>301</v>
      </c>
      <c r="F791" s="92"/>
      <c r="G791" s="92"/>
      <c r="H791" s="92"/>
      <c r="I791" s="92"/>
      <c r="J791" s="92"/>
      <c r="K791" s="92"/>
      <c r="L791" s="92"/>
      <c r="M791" s="200">
        <v>193400</v>
      </c>
      <c r="N791" s="255">
        <v>450000</v>
      </c>
      <c r="O791" s="151">
        <v>180000</v>
      </c>
      <c r="P791" s="151">
        <v>220000</v>
      </c>
      <c r="Q791" s="194">
        <v>180000</v>
      </c>
      <c r="R791" s="194">
        <v>180000</v>
      </c>
      <c r="S791" s="194">
        <v>180000</v>
      </c>
      <c r="T791" s="194">
        <v>180000</v>
      </c>
      <c r="U791" s="194">
        <v>180000</v>
      </c>
    </row>
    <row r="792" spans="1:21" ht="24" customHeight="1">
      <c r="B792" s="1" t="s">
        <v>769</v>
      </c>
      <c r="C792" s="92"/>
      <c r="D792" s="92"/>
      <c r="E792" s="1" t="s">
        <v>729</v>
      </c>
      <c r="F792" s="92"/>
      <c r="G792" s="92"/>
      <c r="H792" s="92"/>
      <c r="I792" s="92"/>
      <c r="J792" s="92"/>
      <c r="K792" s="92"/>
      <c r="L792" s="92"/>
      <c r="M792" s="255">
        <v>22616</v>
      </c>
      <c r="N792" s="255">
        <v>24159</v>
      </c>
      <c r="O792" s="145">
        <v>25750</v>
      </c>
      <c r="P792" s="145">
        <v>23000</v>
      </c>
      <c r="Q792" s="184">
        <v>23690</v>
      </c>
      <c r="R792" s="184">
        <v>24401</v>
      </c>
      <c r="S792" s="184">
        <v>25133</v>
      </c>
      <c r="T792" s="184">
        <v>25887</v>
      </c>
      <c r="U792" s="184">
        <v>26664</v>
      </c>
    </row>
    <row r="793" spans="1:21" ht="24" customHeight="1">
      <c r="B793" s="1" t="s">
        <v>302</v>
      </c>
      <c r="C793" s="92"/>
      <c r="D793" s="92"/>
      <c r="E793" s="500" t="s">
        <v>6</v>
      </c>
      <c r="F793" s="500"/>
      <c r="G793" s="500"/>
      <c r="H793" s="500"/>
      <c r="I793" s="500"/>
      <c r="J793" s="500"/>
      <c r="K793" s="500"/>
      <c r="L793" s="500"/>
      <c r="M793" s="200">
        <v>50337</v>
      </c>
      <c r="N793" s="200">
        <v>143791</v>
      </c>
      <c r="O793" s="143">
        <v>60000</v>
      </c>
      <c r="P793" s="143">
        <v>65000</v>
      </c>
      <c r="Q793" s="200">
        <v>20000</v>
      </c>
      <c r="R793" s="200">
        <v>20000</v>
      </c>
      <c r="S793" s="200">
        <v>20000</v>
      </c>
      <c r="T793" s="200">
        <v>15000</v>
      </c>
      <c r="U793" s="200">
        <v>10000</v>
      </c>
    </row>
    <row r="794" spans="1:21" ht="24" customHeight="1">
      <c r="B794" s="1" t="s">
        <v>1406</v>
      </c>
      <c r="C794" s="92"/>
      <c r="D794" s="92"/>
      <c r="E794" s="4" t="s">
        <v>1369</v>
      </c>
      <c r="F794" s="92"/>
      <c r="G794" s="92"/>
      <c r="H794" s="92"/>
      <c r="I794" s="92"/>
      <c r="J794" s="92"/>
      <c r="K794" s="92"/>
      <c r="L794" s="92"/>
      <c r="M794" s="200">
        <v>0</v>
      </c>
      <c r="N794" s="200">
        <v>70592</v>
      </c>
      <c r="O794" s="143">
        <v>2380500</v>
      </c>
      <c r="P794" s="143">
        <v>2380500</v>
      </c>
      <c r="Q794" s="200">
        <v>1777500</v>
      </c>
      <c r="R794" s="200">
        <v>0</v>
      </c>
      <c r="S794" s="200">
        <v>0</v>
      </c>
      <c r="T794" s="200">
        <v>0</v>
      </c>
      <c r="U794" s="200">
        <v>0</v>
      </c>
    </row>
    <row r="795" spans="1:21" ht="24" customHeight="1">
      <c r="B795" s="1" t="s">
        <v>1218</v>
      </c>
      <c r="C795" s="92"/>
      <c r="D795" s="92"/>
      <c r="E795" s="4" t="s">
        <v>1407</v>
      </c>
      <c r="F795" s="92"/>
      <c r="G795" s="92"/>
      <c r="H795" s="92"/>
      <c r="I795" s="92"/>
      <c r="J795" s="92"/>
      <c r="K795" s="92"/>
      <c r="L795" s="92"/>
      <c r="M795" s="200">
        <v>3187307</v>
      </c>
      <c r="N795" s="200">
        <v>219534</v>
      </c>
      <c r="O795" s="143">
        <v>0</v>
      </c>
      <c r="P795" s="143">
        <v>0</v>
      </c>
      <c r="Q795" s="200">
        <v>0</v>
      </c>
      <c r="R795" s="200">
        <v>0</v>
      </c>
      <c r="S795" s="200">
        <v>0</v>
      </c>
      <c r="T795" s="200">
        <v>0</v>
      </c>
      <c r="U795" s="200">
        <v>0</v>
      </c>
    </row>
    <row r="796" spans="1:21" ht="24" customHeight="1">
      <c r="B796" s="1" t="s">
        <v>303</v>
      </c>
      <c r="C796" s="92"/>
      <c r="D796" s="92"/>
      <c r="E796" s="500" t="s">
        <v>61</v>
      </c>
      <c r="F796" s="500"/>
      <c r="G796" s="500"/>
      <c r="H796" s="500"/>
      <c r="I796" s="500"/>
      <c r="J796" s="500"/>
      <c r="K796" s="500"/>
      <c r="L796" s="500"/>
      <c r="M796" s="222">
        <v>2360</v>
      </c>
      <c r="N796" s="222">
        <v>8868</v>
      </c>
      <c r="O796" s="146">
        <v>2000</v>
      </c>
      <c r="P796" s="146">
        <v>2000</v>
      </c>
      <c r="Q796" s="187">
        <v>2000</v>
      </c>
      <c r="R796" s="187">
        <v>2000</v>
      </c>
      <c r="S796" s="187">
        <v>2000</v>
      </c>
      <c r="T796" s="187">
        <v>2000</v>
      </c>
      <c r="U796" s="187">
        <v>2000</v>
      </c>
    </row>
    <row r="797" spans="1:21" ht="24" customHeight="1">
      <c r="B797" s="498" t="s">
        <v>1082</v>
      </c>
      <c r="C797" s="498"/>
      <c r="D797" s="498"/>
      <c r="E797" s="498"/>
      <c r="F797" s="498"/>
      <c r="G797" s="498"/>
      <c r="H797" s="498"/>
      <c r="I797" s="498"/>
      <c r="J797" s="498"/>
      <c r="K797" s="498"/>
      <c r="L797" s="498"/>
      <c r="M797" s="278">
        <f t="shared" ref="M797:U797" si="94">SUM(M788:M796)</f>
        <v>5159433</v>
      </c>
      <c r="N797" s="278">
        <f t="shared" si="94"/>
        <v>2723467</v>
      </c>
      <c r="O797" s="279">
        <f t="shared" si="94"/>
        <v>4401510</v>
      </c>
      <c r="P797" s="279">
        <f t="shared" si="94"/>
        <v>4519500</v>
      </c>
      <c r="Q797" s="278">
        <f t="shared" si="94"/>
        <v>3844760</v>
      </c>
      <c r="R797" s="278">
        <f t="shared" si="94"/>
        <v>2144307</v>
      </c>
      <c r="S797" s="278">
        <f t="shared" si="94"/>
        <v>2224903</v>
      </c>
      <c r="T797" s="278">
        <f t="shared" si="94"/>
        <v>2304218</v>
      </c>
      <c r="U797" s="278">
        <f t="shared" si="94"/>
        <v>2387433</v>
      </c>
    </row>
    <row r="798" spans="1:21" ht="15" customHeight="1">
      <c r="B798" s="122"/>
      <c r="C798" s="379"/>
      <c r="D798" s="379"/>
      <c r="E798" s="379"/>
      <c r="F798" s="379"/>
      <c r="G798" s="379"/>
      <c r="H798" s="379"/>
      <c r="I798" s="379"/>
      <c r="J798" s="379"/>
      <c r="K798" s="379"/>
      <c r="L798" s="379"/>
      <c r="M798" s="380"/>
      <c r="N798" s="380"/>
      <c r="O798" s="436" t="str">
        <f>IF(P797&gt;O797,"Over Budget","Under Budget")</f>
        <v>Over Budget</v>
      </c>
      <c r="P798" s="437">
        <f>P797-O797</f>
        <v>117990</v>
      </c>
      <c r="Q798" s="380"/>
      <c r="R798" s="380"/>
      <c r="S798" s="380"/>
      <c r="T798" s="380"/>
      <c r="U798" s="380"/>
    </row>
    <row r="799" spans="1:21" ht="6.95" customHeight="1">
      <c r="B799" s="1"/>
      <c r="C799" s="92"/>
      <c r="D799" s="92"/>
      <c r="E799" s="92"/>
      <c r="F799" s="92"/>
      <c r="G799" s="92"/>
      <c r="H799" s="92"/>
      <c r="I799" s="92"/>
      <c r="J799" s="92"/>
      <c r="K799" s="92"/>
      <c r="L799" s="92"/>
      <c r="M799" s="200"/>
      <c r="N799" s="200"/>
      <c r="O799" s="143"/>
      <c r="P799" s="143"/>
      <c r="Q799" s="174"/>
      <c r="R799" s="174"/>
      <c r="S799" s="174"/>
      <c r="T799" s="174"/>
      <c r="U799" s="174"/>
    </row>
    <row r="800" spans="1:21" ht="24" customHeight="1">
      <c r="B800" s="1" t="s">
        <v>304</v>
      </c>
      <c r="C800" s="92"/>
      <c r="D800" s="92"/>
      <c r="E800" s="1" t="s">
        <v>231</v>
      </c>
      <c r="F800" s="92"/>
      <c r="G800" s="92"/>
      <c r="H800" s="92"/>
      <c r="I800" s="92"/>
      <c r="J800" s="92"/>
      <c r="K800" s="92"/>
      <c r="L800" s="92"/>
      <c r="M800" s="276">
        <v>1600356</v>
      </c>
      <c r="N800" s="276">
        <v>1065723</v>
      </c>
      <c r="O800" s="277">
        <v>1069096</v>
      </c>
      <c r="P800" s="277">
        <v>1069096</v>
      </c>
      <c r="Q800" s="276">
        <v>538581</v>
      </c>
      <c r="R800" s="276">
        <v>0</v>
      </c>
      <c r="S800" s="276">
        <v>0</v>
      </c>
      <c r="T800" s="276">
        <v>0</v>
      </c>
      <c r="U800" s="276">
        <v>0</v>
      </c>
    </row>
    <row r="801" spans="1:21" ht="24" customHeight="1">
      <c r="B801" s="1" t="s">
        <v>1286</v>
      </c>
      <c r="C801" s="92"/>
      <c r="D801" s="92"/>
      <c r="E801" s="1" t="s">
        <v>1270</v>
      </c>
      <c r="F801" s="88"/>
      <c r="G801" s="88"/>
      <c r="H801" s="88"/>
      <c r="I801" s="88"/>
      <c r="J801" s="88"/>
      <c r="K801" s="88"/>
      <c r="L801" s="88"/>
      <c r="M801" s="222">
        <v>0</v>
      </c>
      <c r="N801" s="222">
        <v>0</v>
      </c>
      <c r="O801" s="146">
        <v>0</v>
      </c>
      <c r="P801" s="146">
        <v>0</v>
      </c>
      <c r="Q801" s="222">
        <v>125000</v>
      </c>
      <c r="R801" s="222">
        <v>0</v>
      </c>
      <c r="S801" s="222">
        <v>0</v>
      </c>
      <c r="T801" s="222">
        <v>15000</v>
      </c>
      <c r="U801" s="222">
        <v>0</v>
      </c>
    </row>
    <row r="802" spans="1:21" ht="24" customHeight="1">
      <c r="B802" s="498" t="s">
        <v>565</v>
      </c>
      <c r="C802" s="498"/>
      <c r="D802" s="498"/>
      <c r="E802" s="498"/>
      <c r="F802" s="498"/>
      <c r="G802" s="498"/>
      <c r="H802" s="498"/>
      <c r="I802" s="498"/>
      <c r="J802" s="498"/>
      <c r="K802" s="498"/>
      <c r="L802" s="498"/>
      <c r="M802" s="282">
        <f>M800+M801</f>
        <v>1600356</v>
      </c>
      <c r="N802" s="282">
        <f>N800+N801</f>
        <v>1065723</v>
      </c>
      <c r="O802" s="279">
        <f t="shared" ref="O802:P802" si="95">O800+O801</f>
        <v>1069096</v>
      </c>
      <c r="P802" s="279">
        <f t="shared" si="95"/>
        <v>1069096</v>
      </c>
      <c r="Q802" s="282">
        <f>Q800+Q801</f>
        <v>663581</v>
      </c>
      <c r="R802" s="282">
        <f t="shared" ref="R802:U802" si="96">R800+R801</f>
        <v>0</v>
      </c>
      <c r="S802" s="282">
        <f t="shared" si="96"/>
        <v>0</v>
      </c>
      <c r="T802" s="282">
        <f t="shared" si="96"/>
        <v>15000</v>
      </c>
      <c r="U802" s="282">
        <f t="shared" si="96"/>
        <v>0</v>
      </c>
    </row>
    <row r="803" spans="1:21" ht="15" customHeight="1">
      <c r="B803" s="122"/>
      <c r="C803" s="379"/>
      <c r="D803" s="379"/>
      <c r="E803" s="379"/>
      <c r="F803" s="379"/>
      <c r="G803" s="379"/>
      <c r="H803" s="379"/>
      <c r="I803" s="379"/>
      <c r="J803" s="379"/>
      <c r="K803" s="379"/>
      <c r="L803" s="379"/>
      <c r="M803" s="380" t="s">
        <v>539</v>
      </c>
      <c r="N803" s="380"/>
      <c r="O803" s="436" t="str">
        <f>IF(P802&gt;O802,"Over Budget","Under Budget")</f>
        <v>Under Budget</v>
      </c>
      <c r="P803" s="437">
        <f>P802-O802</f>
        <v>0</v>
      </c>
      <c r="Q803" s="380"/>
      <c r="R803" s="380"/>
      <c r="S803" s="380"/>
      <c r="T803" s="380"/>
      <c r="U803" s="380"/>
    </row>
    <row r="804" spans="1:21" ht="15" customHeight="1">
      <c r="B804" s="1"/>
      <c r="C804" s="92"/>
      <c r="D804" s="92"/>
      <c r="E804" s="88"/>
      <c r="F804" s="92"/>
      <c r="G804" s="92"/>
      <c r="H804" s="92"/>
      <c r="I804" s="92"/>
      <c r="J804" s="92"/>
      <c r="K804" s="92"/>
      <c r="L804" s="92"/>
      <c r="M804" s="220"/>
      <c r="N804" s="222"/>
      <c r="O804" s="146"/>
      <c r="P804" s="146"/>
      <c r="Q804" s="187"/>
      <c r="R804" s="187"/>
      <c r="S804" s="187"/>
      <c r="T804" s="187"/>
      <c r="U804" s="187"/>
    </row>
    <row r="805" spans="1:21" s="88" customFormat="1" ht="24" customHeight="1">
      <c r="A805" s="382"/>
      <c r="B805" s="498" t="s">
        <v>1102</v>
      </c>
      <c r="C805" s="498"/>
      <c r="D805" s="498"/>
      <c r="E805" s="498"/>
      <c r="F805" s="498"/>
      <c r="G805" s="498"/>
      <c r="H805" s="498"/>
      <c r="I805" s="498"/>
      <c r="J805" s="498"/>
      <c r="K805" s="498"/>
      <c r="L805" s="498"/>
      <c r="M805" s="280">
        <f t="shared" ref="M805:U805" si="97">M797+M802</f>
        <v>6759789</v>
      </c>
      <c r="N805" s="297">
        <f t="shared" si="97"/>
        <v>3789190</v>
      </c>
      <c r="O805" s="281">
        <f t="shared" si="97"/>
        <v>5470606</v>
      </c>
      <c r="P805" s="281">
        <f t="shared" si="97"/>
        <v>5588596</v>
      </c>
      <c r="Q805" s="280">
        <f t="shared" si="97"/>
        <v>4508341</v>
      </c>
      <c r="R805" s="280">
        <f t="shared" si="97"/>
        <v>2144307</v>
      </c>
      <c r="S805" s="280">
        <f t="shared" si="97"/>
        <v>2224903</v>
      </c>
      <c r="T805" s="280">
        <f t="shared" si="97"/>
        <v>2319218</v>
      </c>
      <c r="U805" s="280">
        <f t="shared" si="97"/>
        <v>2387433</v>
      </c>
    </row>
    <row r="806" spans="1:21" s="88" customFormat="1" ht="15" customHeight="1">
      <c r="A806" s="382"/>
      <c r="B806" s="122"/>
      <c r="C806" s="379"/>
      <c r="D806" s="379"/>
      <c r="E806" s="379"/>
      <c r="F806" s="379"/>
      <c r="G806" s="379"/>
      <c r="H806" s="379"/>
      <c r="I806" s="379"/>
      <c r="J806" s="379"/>
      <c r="K806" s="379"/>
      <c r="L806" s="379"/>
      <c r="M806" s="380"/>
      <c r="N806" s="380"/>
      <c r="O806" s="436" t="str">
        <f>IF(P805&gt;O805,"Over Budget","Under Budget")</f>
        <v>Over Budget</v>
      </c>
      <c r="P806" s="437">
        <f>P805-O805</f>
        <v>117990</v>
      </c>
      <c r="Q806" s="380"/>
      <c r="R806" s="380"/>
      <c r="S806" s="380"/>
      <c r="T806" s="380"/>
      <c r="U806" s="380"/>
    </row>
    <row r="807" spans="1:21" ht="15" customHeight="1">
      <c r="B807" s="88"/>
      <c r="C807" s="88"/>
      <c r="D807" s="88"/>
      <c r="E807" s="88"/>
      <c r="F807" s="88"/>
      <c r="G807" s="88"/>
      <c r="H807" s="88"/>
      <c r="I807" s="88"/>
      <c r="J807" s="88"/>
      <c r="K807" s="88"/>
      <c r="L807" s="88"/>
      <c r="M807" s="189"/>
      <c r="N807" s="213"/>
      <c r="O807" s="461"/>
      <c r="P807" s="461"/>
      <c r="Q807" s="213"/>
      <c r="R807" s="213"/>
      <c r="S807" s="213"/>
      <c r="T807" s="213"/>
      <c r="U807" s="213"/>
    </row>
    <row r="808" spans="1:21" ht="15" customHeight="1">
      <c r="B808" s="111"/>
      <c r="C808" s="110"/>
      <c r="D808" s="110"/>
      <c r="E808" s="110"/>
      <c r="F808" s="110"/>
      <c r="G808" s="110"/>
      <c r="H808" s="110"/>
      <c r="I808" s="110"/>
      <c r="J808" s="110"/>
      <c r="K808" s="110"/>
      <c r="L808" s="110"/>
      <c r="M808" s="264"/>
      <c r="N808" s="264"/>
      <c r="O808" s="266"/>
      <c r="P808" s="266"/>
      <c r="Q808" s="264"/>
      <c r="R808" s="264"/>
      <c r="S808" s="264"/>
      <c r="T808" s="264"/>
      <c r="U808" s="264"/>
    </row>
    <row r="809" spans="1:21" ht="24" customHeight="1">
      <c r="B809" s="94" t="s">
        <v>1138</v>
      </c>
      <c r="C809" s="88"/>
      <c r="D809" s="88"/>
      <c r="E809" s="88"/>
      <c r="F809" s="88"/>
      <c r="G809" s="88"/>
      <c r="H809" s="88"/>
      <c r="I809" s="88"/>
      <c r="J809" s="88"/>
      <c r="K809" s="88"/>
      <c r="L809" s="88"/>
      <c r="M809" s="189"/>
      <c r="N809" s="213"/>
      <c r="O809" s="461"/>
      <c r="P809" s="461"/>
      <c r="Q809" s="213"/>
      <c r="R809" s="213"/>
      <c r="S809" s="213"/>
      <c r="T809" s="213"/>
      <c r="U809" s="213"/>
    </row>
    <row r="810" spans="1:21" ht="24" customHeight="1">
      <c r="B810" s="1" t="s">
        <v>305</v>
      </c>
      <c r="C810" s="92"/>
      <c r="D810" s="92"/>
      <c r="E810" s="1" t="s">
        <v>690</v>
      </c>
      <c r="F810" s="92"/>
      <c r="G810" s="92"/>
      <c r="H810" s="92"/>
      <c r="I810" s="92"/>
      <c r="J810" s="92"/>
      <c r="K810" s="92"/>
      <c r="L810" s="92"/>
      <c r="M810" s="276">
        <v>233485</v>
      </c>
      <c r="N810" s="276">
        <v>258609</v>
      </c>
      <c r="O810" s="277">
        <v>409192</v>
      </c>
      <c r="P810" s="277">
        <v>366000</v>
      </c>
      <c r="Q810" s="276">
        <v>506999</v>
      </c>
      <c r="R810" s="276">
        <v>534884</v>
      </c>
      <c r="S810" s="276">
        <v>550931</v>
      </c>
      <c r="T810" s="276">
        <v>567459</v>
      </c>
      <c r="U810" s="276">
        <v>584483</v>
      </c>
    </row>
    <row r="811" spans="1:21" ht="24" customHeight="1">
      <c r="B811" s="1" t="s">
        <v>306</v>
      </c>
      <c r="C811" s="92"/>
      <c r="D811" s="92"/>
      <c r="E811" s="1" t="s">
        <v>8</v>
      </c>
      <c r="F811" s="92"/>
      <c r="G811" s="92"/>
      <c r="H811" s="92"/>
      <c r="I811" s="92"/>
      <c r="J811" s="92"/>
      <c r="K811" s="92"/>
      <c r="L811" s="92"/>
      <c r="M811" s="185">
        <v>19013</v>
      </c>
      <c r="N811" s="185">
        <v>16225</v>
      </c>
      <c r="O811" s="144">
        <v>24158</v>
      </c>
      <c r="P811" s="144">
        <v>24158</v>
      </c>
      <c r="Q811" s="185">
        <v>34092</v>
      </c>
      <c r="R811" s="200">
        <v>36960</v>
      </c>
      <c r="S811" s="200">
        <v>39171</v>
      </c>
      <c r="T811" s="200">
        <v>41595</v>
      </c>
      <c r="U811" s="200">
        <v>44128</v>
      </c>
    </row>
    <row r="812" spans="1:21" ht="24" customHeight="1">
      <c r="B812" s="1" t="s">
        <v>307</v>
      </c>
      <c r="C812" s="88"/>
      <c r="D812" s="88"/>
      <c r="E812" s="1" t="s">
        <v>9</v>
      </c>
      <c r="F812" s="88"/>
      <c r="G812" s="88"/>
      <c r="H812" s="88"/>
      <c r="I812" s="88"/>
      <c r="J812" s="88"/>
      <c r="K812" s="88"/>
      <c r="L812" s="88"/>
      <c r="M812" s="185">
        <v>17470</v>
      </c>
      <c r="N812" s="185">
        <v>19168</v>
      </c>
      <c r="O812" s="144">
        <v>30271</v>
      </c>
      <c r="P812" s="144">
        <v>28500</v>
      </c>
      <c r="Q812" s="185">
        <v>37291</v>
      </c>
      <c r="R812" s="185">
        <v>39342</v>
      </c>
      <c r="S812" s="185">
        <v>40522</v>
      </c>
      <c r="T812" s="185">
        <v>41738</v>
      </c>
      <c r="U812" s="185">
        <v>42990</v>
      </c>
    </row>
    <row r="813" spans="1:21" ht="24" customHeight="1">
      <c r="B813" s="1" t="s">
        <v>432</v>
      </c>
      <c r="C813" s="88"/>
      <c r="D813" s="88"/>
      <c r="E813" s="1" t="s">
        <v>13</v>
      </c>
      <c r="F813" s="88"/>
      <c r="G813" s="88"/>
      <c r="H813" s="88"/>
      <c r="I813" s="88"/>
      <c r="J813" s="88"/>
      <c r="K813" s="88"/>
      <c r="L813" s="88"/>
      <c r="M813" s="185">
        <v>42844</v>
      </c>
      <c r="N813" s="185">
        <v>36018</v>
      </c>
      <c r="O813" s="144">
        <v>103304</v>
      </c>
      <c r="P813" s="144">
        <v>88991</v>
      </c>
      <c r="Q813" s="185">
        <v>157341</v>
      </c>
      <c r="R813" s="185">
        <v>143952</v>
      </c>
      <c r="S813" s="185">
        <v>155468</v>
      </c>
      <c r="T813" s="185">
        <v>167905</v>
      </c>
      <c r="U813" s="185">
        <v>181337</v>
      </c>
    </row>
    <row r="814" spans="1:21" ht="24" customHeight="1">
      <c r="B814" s="1" t="s">
        <v>433</v>
      </c>
      <c r="C814" s="88"/>
      <c r="D814" s="88"/>
      <c r="E814" s="1" t="s">
        <v>159</v>
      </c>
      <c r="F814" s="88"/>
      <c r="G814" s="88"/>
      <c r="H814" s="88"/>
      <c r="I814" s="88"/>
      <c r="J814" s="88"/>
      <c r="K814" s="88"/>
      <c r="L814" s="88"/>
      <c r="M814" s="185">
        <v>419</v>
      </c>
      <c r="N814" s="185">
        <v>381</v>
      </c>
      <c r="O814" s="143">
        <v>537</v>
      </c>
      <c r="P814" s="144">
        <v>537</v>
      </c>
      <c r="Q814" s="200">
        <v>795</v>
      </c>
      <c r="R814" s="200">
        <v>827</v>
      </c>
      <c r="S814" s="200">
        <v>835</v>
      </c>
      <c r="T814" s="200">
        <v>843</v>
      </c>
      <c r="U814" s="200">
        <v>851</v>
      </c>
    </row>
    <row r="815" spans="1:21" ht="24" customHeight="1">
      <c r="B815" s="1" t="s">
        <v>434</v>
      </c>
      <c r="C815" s="88"/>
      <c r="D815" s="88"/>
      <c r="E815" s="1" t="s">
        <v>438</v>
      </c>
      <c r="F815" s="88"/>
      <c r="G815" s="88"/>
      <c r="H815" s="88"/>
      <c r="I815" s="88"/>
      <c r="J815" s="88"/>
      <c r="K815" s="88"/>
      <c r="L815" s="88"/>
      <c r="M815" s="185">
        <v>3310</v>
      </c>
      <c r="N815" s="185">
        <v>2916</v>
      </c>
      <c r="O815" s="144">
        <v>7595</v>
      </c>
      <c r="P815" s="144">
        <v>6233</v>
      </c>
      <c r="Q815" s="185">
        <v>13017</v>
      </c>
      <c r="R815" s="200">
        <v>11569</v>
      </c>
      <c r="S815" s="200">
        <v>12147</v>
      </c>
      <c r="T815" s="200">
        <v>12754</v>
      </c>
      <c r="U815" s="200">
        <v>13392</v>
      </c>
    </row>
    <row r="816" spans="1:21" ht="24" customHeight="1">
      <c r="B816" s="1" t="s">
        <v>446</v>
      </c>
      <c r="C816" s="88"/>
      <c r="D816" s="88"/>
      <c r="E816" s="1" t="s">
        <v>440</v>
      </c>
      <c r="F816" s="88"/>
      <c r="G816" s="88"/>
      <c r="H816" s="88"/>
      <c r="I816" s="88"/>
      <c r="J816" s="88"/>
      <c r="K816" s="88"/>
      <c r="L816" s="88"/>
      <c r="M816" s="185">
        <v>692</v>
      </c>
      <c r="N816" s="185">
        <v>644</v>
      </c>
      <c r="O816" s="143">
        <v>942</v>
      </c>
      <c r="P816" s="144">
        <v>683</v>
      </c>
      <c r="Q816" s="200">
        <v>1292</v>
      </c>
      <c r="R816" s="200">
        <v>1371</v>
      </c>
      <c r="S816" s="200">
        <v>1412</v>
      </c>
      <c r="T816" s="200">
        <v>1454</v>
      </c>
      <c r="U816" s="200">
        <v>1498</v>
      </c>
    </row>
    <row r="817" spans="2:21" ht="24" customHeight="1">
      <c r="B817" s="1" t="s">
        <v>413</v>
      </c>
      <c r="C817" s="88"/>
      <c r="D817" s="88"/>
      <c r="E817" s="1" t="s">
        <v>158</v>
      </c>
      <c r="F817" s="88"/>
      <c r="G817" s="88"/>
      <c r="H817" s="88"/>
      <c r="I817" s="88"/>
      <c r="J817" s="88"/>
      <c r="K817" s="88"/>
      <c r="L817" s="88"/>
      <c r="M817" s="200">
        <v>1094</v>
      </c>
      <c r="N817" s="200">
        <v>965</v>
      </c>
      <c r="O817" s="143">
        <v>1500</v>
      </c>
      <c r="P817" s="143">
        <v>1500</v>
      </c>
      <c r="Q817" s="200">
        <v>1500</v>
      </c>
      <c r="R817" s="200">
        <v>1500</v>
      </c>
      <c r="S817" s="200">
        <v>1500</v>
      </c>
      <c r="T817" s="200">
        <v>1500</v>
      </c>
      <c r="U817" s="200">
        <v>1500</v>
      </c>
    </row>
    <row r="818" spans="2:21" ht="24" customHeight="1">
      <c r="B818" s="1" t="s">
        <v>411</v>
      </c>
      <c r="C818" s="88"/>
      <c r="D818" s="88"/>
      <c r="E818" s="1" t="s">
        <v>207</v>
      </c>
      <c r="F818" s="88"/>
      <c r="G818" s="88"/>
      <c r="H818" s="88"/>
      <c r="I818" s="88"/>
      <c r="J818" s="88"/>
      <c r="K818" s="88"/>
      <c r="L818" s="88"/>
      <c r="M818" s="200">
        <v>16066</v>
      </c>
      <c r="N818" s="200">
        <v>16402</v>
      </c>
      <c r="O818" s="143">
        <v>17957</v>
      </c>
      <c r="P818" s="143">
        <v>18028</v>
      </c>
      <c r="Q818" s="200">
        <v>25981</v>
      </c>
      <c r="R818" s="200">
        <v>28579</v>
      </c>
      <c r="S818" s="174">
        <v>30294</v>
      </c>
      <c r="T818" s="174">
        <v>32112</v>
      </c>
      <c r="U818" s="174">
        <v>34039</v>
      </c>
    </row>
    <row r="819" spans="2:21" ht="24" customHeight="1">
      <c r="B819" s="1" t="s">
        <v>936</v>
      </c>
      <c r="C819" s="88"/>
      <c r="D819" s="88"/>
      <c r="E819" s="88" t="s">
        <v>935</v>
      </c>
      <c r="F819" s="88"/>
      <c r="G819" s="88"/>
      <c r="H819" s="88"/>
      <c r="I819" s="88"/>
      <c r="J819" s="88"/>
      <c r="K819" s="88"/>
      <c r="L819" s="88"/>
      <c r="M819" s="200">
        <v>45960</v>
      </c>
      <c r="N819" s="185">
        <v>47721</v>
      </c>
      <c r="O819" s="144">
        <v>37553</v>
      </c>
      <c r="P819" s="144">
        <v>37553</v>
      </c>
      <c r="Q819" s="185">
        <v>40943</v>
      </c>
      <c r="R819" s="200">
        <v>43195</v>
      </c>
      <c r="S819" s="200">
        <v>44491</v>
      </c>
      <c r="T819" s="200">
        <v>45826</v>
      </c>
      <c r="U819" s="200">
        <v>47201</v>
      </c>
    </row>
    <row r="820" spans="2:21" ht="24" customHeight="1">
      <c r="B820" s="1" t="s">
        <v>308</v>
      </c>
      <c r="C820" s="92"/>
      <c r="D820" s="92"/>
      <c r="E820" s="1" t="s">
        <v>86</v>
      </c>
      <c r="F820" s="92"/>
      <c r="G820" s="92"/>
      <c r="H820" s="92"/>
      <c r="I820" s="92"/>
      <c r="J820" s="92"/>
      <c r="K820" s="92"/>
      <c r="L820" s="92"/>
      <c r="M820" s="200">
        <v>1553</v>
      </c>
      <c r="N820" s="200">
        <v>2718</v>
      </c>
      <c r="O820" s="143">
        <v>6500</v>
      </c>
      <c r="P820" s="143">
        <v>1000</v>
      </c>
      <c r="Q820" s="200">
        <v>6500</v>
      </c>
      <c r="R820" s="200">
        <v>6500</v>
      </c>
      <c r="S820" s="200">
        <v>6500</v>
      </c>
      <c r="T820" s="200">
        <v>6500</v>
      </c>
      <c r="U820" s="200">
        <v>6500</v>
      </c>
    </row>
    <row r="821" spans="2:21" ht="24" customHeight="1">
      <c r="B821" s="1" t="s">
        <v>309</v>
      </c>
      <c r="C821" s="88"/>
      <c r="D821" s="88"/>
      <c r="E821" s="1" t="s">
        <v>790</v>
      </c>
      <c r="F821" s="88"/>
      <c r="G821" s="88"/>
      <c r="H821" s="92"/>
      <c r="I821" s="92"/>
      <c r="J821" s="92"/>
      <c r="K821" s="92"/>
      <c r="L821" s="92"/>
      <c r="M821" s="200">
        <v>736</v>
      </c>
      <c r="N821" s="200">
        <v>781</v>
      </c>
      <c r="O821" s="143">
        <v>3000</v>
      </c>
      <c r="P821" s="143">
        <v>1000</v>
      </c>
      <c r="Q821" s="200">
        <v>3000</v>
      </c>
      <c r="R821" s="200">
        <v>3000</v>
      </c>
      <c r="S821" s="200">
        <v>3000</v>
      </c>
      <c r="T821" s="200">
        <v>3000</v>
      </c>
      <c r="U821" s="200">
        <v>3000</v>
      </c>
    </row>
    <row r="822" spans="2:21" ht="24" customHeight="1">
      <c r="B822" s="1" t="s">
        <v>967</v>
      </c>
      <c r="C822" s="88"/>
      <c r="D822" s="88"/>
      <c r="E822" s="1" t="s">
        <v>961</v>
      </c>
      <c r="F822" s="88"/>
      <c r="G822" s="88"/>
      <c r="H822" s="88"/>
      <c r="I822" s="88"/>
      <c r="J822" s="88"/>
      <c r="K822" s="88"/>
      <c r="L822" s="88"/>
      <c r="M822" s="185">
        <v>5617</v>
      </c>
      <c r="N822" s="185">
        <v>0</v>
      </c>
      <c r="O822" s="144">
        <v>0</v>
      </c>
      <c r="P822" s="144">
        <v>2532</v>
      </c>
      <c r="Q822" s="185">
        <v>11102</v>
      </c>
      <c r="R822" s="185">
        <v>4646</v>
      </c>
      <c r="S822" s="185">
        <v>6211</v>
      </c>
      <c r="T822" s="185">
        <v>0</v>
      </c>
      <c r="U822" s="185">
        <v>12495</v>
      </c>
    </row>
    <row r="823" spans="2:21" ht="24" customHeight="1">
      <c r="B823" s="1" t="s">
        <v>511</v>
      </c>
      <c r="C823" s="88"/>
      <c r="D823" s="88"/>
      <c r="E823" s="1" t="s">
        <v>791</v>
      </c>
      <c r="F823" s="88"/>
      <c r="G823" s="88"/>
      <c r="H823" s="92"/>
      <c r="I823" s="92"/>
      <c r="J823" s="92"/>
      <c r="K823" s="92"/>
      <c r="L823" s="92"/>
      <c r="M823" s="200">
        <v>1686</v>
      </c>
      <c r="N823" s="200">
        <v>1488</v>
      </c>
      <c r="O823" s="143">
        <v>1500</v>
      </c>
      <c r="P823" s="143">
        <v>1500</v>
      </c>
      <c r="Q823" s="200">
        <v>1600</v>
      </c>
      <c r="R823" s="200">
        <v>1600</v>
      </c>
      <c r="S823" s="200">
        <v>1600</v>
      </c>
      <c r="T823" s="200">
        <v>1600</v>
      </c>
      <c r="U823" s="200">
        <v>1600</v>
      </c>
    </row>
    <row r="824" spans="2:21" ht="24" customHeight="1">
      <c r="B824" s="1" t="s">
        <v>1303</v>
      </c>
      <c r="C824" s="88"/>
      <c r="D824" s="88"/>
      <c r="E824" s="1" t="s">
        <v>1297</v>
      </c>
      <c r="F824" s="88"/>
      <c r="G824" s="88"/>
      <c r="H824" s="88"/>
      <c r="I824" s="88"/>
      <c r="J824" s="88"/>
      <c r="K824" s="88"/>
      <c r="L824" s="88"/>
      <c r="M824" s="200">
        <v>0</v>
      </c>
      <c r="N824" s="200">
        <v>0</v>
      </c>
      <c r="O824" s="143">
        <v>0</v>
      </c>
      <c r="P824" s="143">
        <v>0</v>
      </c>
      <c r="Q824" s="174">
        <v>0</v>
      </c>
      <c r="R824" s="200">
        <v>5717</v>
      </c>
      <c r="S824" s="200">
        <v>4425</v>
      </c>
      <c r="T824" s="200">
        <v>4601</v>
      </c>
      <c r="U824" s="200">
        <v>4786</v>
      </c>
    </row>
    <row r="825" spans="2:21" ht="24" customHeight="1">
      <c r="B825" s="1" t="s">
        <v>310</v>
      </c>
      <c r="C825" s="88"/>
      <c r="D825" s="88"/>
      <c r="E825" s="1" t="s">
        <v>202</v>
      </c>
      <c r="F825" s="88"/>
      <c r="G825" s="92"/>
      <c r="H825" s="88"/>
      <c r="I825" s="88"/>
      <c r="J825" s="88"/>
      <c r="K825" s="88"/>
      <c r="L825" s="88"/>
      <c r="M825" s="200">
        <v>7314</v>
      </c>
      <c r="N825" s="200">
        <v>5889</v>
      </c>
      <c r="O825" s="143">
        <v>10000</v>
      </c>
      <c r="P825" s="143">
        <v>7500</v>
      </c>
      <c r="Q825" s="200">
        <v>9000</v>
      </c>
      <c r="R825" s="200">
        <v>9000</v>
      </c>
      <c r="S825" s="200">
        <v>9000</v>
      </c>
      <c r="T825" s="200">
        <v>9000</v>
      </c>
      <c r="U825" s="200">
        <v>9000</v>
      </c>
    </row>
    <row r="826" spans="2:21" ht="24" customHeight="1">
      <c r="B826" s="1" t="s">
        <v>533</v>
      </c>
      <c r="C826" s="88"/>
      <c r="D826" s="88"/>
      <c r="E826" s="1" t="s">
        <v>534</v>
      </c>
      <c r="F826" s="88"/>
      <c r="G826" s="92"/>
      <c r="H826" s="88"/>
      <c r="I826" s="88"/>
      <c r="J826" s="88"/>
      <c r="K826" s="88"/>
      <c r="L826" s="88"/>
      <c r="M826" s="200">
        <v>44206</v>
      </c>
      <c r="N826" s="200">
        <v>77272</v>
      </c>
      <c r="O826" s="143">
        <v>55000</v>
      </c>
      <c r="P826" s="143">
        <v>55000</v>
      </c>
      <c r="Q826" s="200">
        <v>55000</v>
      </c>
      <c r="R826" s="200">
        <v>55000</v>
      </c>
      <c r="S826" s="200">
        <v>55000</v>
      </c>
      <c r="T826" s="200">
        <v>55000</v>
      </c>
      <c r="U826" s="200">
        <v>55000</v>
      </c>
    </row>
    <row r="827" spans="2:21" ht="24" customHeight="1">
      <c r="B827" s="1" t="s">
        <v>1178</v>
      </c>
      <c r="C827" s="256"/>
      <c r="D827" s="256"/>
      <c r="E827" s="93" t="s">
        <v>1173</v>
      </c>
      <c r="F827" s="256"/>
      <c r="G827" s="256"/>
      <c r="H827" s="256"/>
      <c r="I827" s="256"/>
      <c r="J827" s="256"/>
      <c r="K827" s="256"/>
      <c r="L827" s="256"/>
      <c r="M827" s="200">
        <v>19316</v>
      </c>
      <c r="N827" s="200">
        <v>27290</v>
      </c>
      <c r="O827" s="143">
        <v>22545</v>
      </c>
      <c r="P827" s="143">
        <v>28681</v>
      </c>
      <c r="Q827" s="200">
        <v>24568</v>
      </c>
      <c r="R827" s="200">
        <v>26398</v>
      </c>
      <c r="S827" s="200">
        <v>27313</v>
      </c>
      <c r="T827" s="200">
        <v>28038</v>
      </c>
      <c r="U827" s="200">
        <v>29122</v>
      </c>
    </row>
    <row r="828" spans="2:21" ht="24" customHeight="1">
      <c r="B828" s="1" t="s">
        <v>311</v>
      </c>
      <c r="C828" s="88"/>
      <c r="D828" s="88"/>
      <c r="E828" s="1" t="s">
        <v>10</v>
      </c>
      <c r="F828" s="88"/>
      <c r="G828" s="88"/>
      <c r="H828" s="92"/>
      <c r="I828" s="92"/>
      <c r="J828" s="92"/>
      <c r="K828" s="92"/>
      <c r="L828" s="92"/>
      <c r="M828" s="200">
        <v>33004</v>
      </c>
      <c r="N828" s="200">
        <v>33919</v>
      </c>
      <c r="O828" s="143">
        <v>47500</v>
      </c>
      <c r="P828" s="143">
        <v>38000</v>
      </c>
      <c r="Q828" s="200">
        <v>40500</v>
      </c>
      <c r="R828" s="200">
        <v>50500</v>
      </c>
      <c r="S828" s="200">
        <v>48000</v>
      </c>
      <c r="T828" s="200">
        <v>40000</v>
      </c>
      <c r="U828" s="200">
        <v>40000</v>
      </c>
    </row>
    <row r="829" spans="2:21" ht="24" customHeight="1">
      <c r="B829" s="1" t="s">
        <v>1206</v>
      </c>
      <c r="C829" s="88"/>
      <c r="D829" s="88"/>
      <c r="E829" s="1" t="s">
        <v>222</v>
      </c>
      <c r="F829" s="88"/>
      <c r="G829" s="88"/>
      <c r="H829" s="92"/>
      <c r="I829" s="92"/>
      <c r="J829" s="92"/>
      <c r="K829" s="92"/>
      <c r="L829" s="92"/>
      <c r="M829" s="200">
        <v>0</v>
      </c>
      <c r="N829" s="200">
        <v>0</v>
      </c>
      <c r="O829" s="143">
        <v>50000</v>
      </c>
      <c r="P829" s="143">
        <v>0</v>
      </c>
      <c r="Q829" s="200">
        <v>50000</v>
      </c>
      <c r="R829" s="200">
        <v>0</v>
      </c>
      <c r="S829" s="200">
        <v>0</v>
      </c>
      <c r="T829" s="200">
        <v>0</v>
      </c>
      <c r="U829" s="200">
        <v>0</v>
      </c>
    </row>
    <row r="830" spans="2:21" ht="24" customHeight="1">
      <c r="B830" s="1" t="s">
        <v>312</v>
      </c>
      <c r="C830" s="92"/>
      <c r="D830" s="92"/>
      <c r="E830" s="1" t="s">
        <v>17</v>
      </c>
      <c r="F830" s="92"/>
      <c r="G830" s="92"/>
      <c r="H830" s="92"/>
      <c r="I830" s="92"/>
      <c r="J830" s="92"/>
      <c r="K830" s="92"/>
      <c r="L830" s="92"/>
      <c r="M830" s="200">
        <v>10890</v>
      </c>
      <c r="N830" s="200">
        <v>19045</v>
      </c>
      <c r="O830" s="143">
        <v>20506</v>
      </c>
      <c r="P830" s="143">
        <v>20506</v>
      </c>
      <c r="Q830" s="174">
        <v>21736</v>
      </c>
      <c r="R830" s="200">
        <v>23040</v>
      </c>
      <c r="S830" s="200">
        <v>24422</v>
      </c>
      <c r="T830" s="200">
        <v>25887</v>
      </c>
      <c r="U830" s="200">
        <v>27440</v>
      </c>
    </row>
    <row r="831" spans="2:21" ht="24" customHeight="1">
      <c r="B831" s="1" t="s">
        <v>957</v>
      </c>
      <c r="C831" s="88"/>
      <c r="D831" s="88"/>
      <c r="E831" s="1" t="s">
        <v>281</v>
      </c>
      <c r="F831" s="88"/>
      <c r="G831" s="88"/>
      <c r="H831" s="88"/>
      <c r="I831" s="88"/>
      <c r="J831" s="88"/>
      <c r="K831" s="88"/>
      <c r="L831" s="88"/>
      <c r="M831" s="259">
        <v>3439</v>
      </c>
      <c r="N831" s="259">
        <v>3777</v>
      </c>
      <c r="O831" s="153">
        <v>4500</v>
      </c>
      <c r="P831" s="153">
        <v>4500</v>
      </c>
      <c r="Q831" s="197">
        <v>4500</v>
      </c>
      <c r="R831" s="197">
        <v>4500</v>
      </c>
      <c r="S831" s="197">
        <v>4500</v>
      </c>
      <c r="T831" s="197">
        <v>4500</v>
      </c>
      <c r="U831" s="197">
        <v>4500</v>
      </c>
    </row>
    <row r="832" spans="2:21" ht="24" customHeight="1">
      <c r="B832" s="1" t="s">
        <v>313</v>
      </c>
      <c r="C832" s="92"/>
      <c r="D832" s="92"/>
      <c r="E832" s="1" t="s">
        <v>81</v>
      </c>
      <c r="F832" s="92"/>
      <c r="G832" s="92"/>
      <c r="H832" s="88"/>
      <c r="I832" s="88"/>
      <c r="J832" s="88"/>
      <c r="K832" s="88"/>
      <c r="L832" s="88"/>
      <c r="M832" s="259">
        <v>1701</v>
      </c>
      <c r="N832" s="185">
        <v>1142</v>
      </c>
      <c r="O832" s="144">
        <v>2000</v>
      </c>
      <c r="P832" s="144">
        <v>1500</v>
      </c>
      <c r="Q832" s="185">
        <v>2000</v>
      </c>
      <c r="R832" s="185">
        <v>2000</v>
      </c>
      <c r="S832" s="185">
        <v>2000</v>
      </c>
      <c r="T832" s="185">
        <v>2000</v>
      </c>
      <c r="U832" s="185">
        <v>2000</v>
      </c>
    </row>
    <row r="833" spans="2:21" ht="24" customHeight="1">
      <c r="B833" s="1" t="s">
        <v>922</v>
      </c>
      <c r="C833" s="88"/>
      <c r="D833" s="88"/>
      <c r="E833" s="1" t="s">
        <v>82</v>
      </c>
      <c r="F833" s="88"/>
      <c r="G833" s="88"/>
      <c r="H833" s="88"/>
      <c r="I833" s="88"/>
      <c r="J833" s="88"/>
      <c r="K833" s="88"/>
      <c r="L833" s="88"/>
      <c r="M833" s="185">
        <v>1260</v>
      </c>
      <c r="N833" s="185">
        <v>1478</v>
      </c>
      <c r="O833" s="144">
        <v>1801</v>
      </c>
      <c r="P833" s="144">
        <v>1801</v>
      </c>
      <c r="Q833" s="185">
        <v>1801</v>
      </c>
      <c r="R833" s="185">
        <v>9000</v>
      </c>
      <c r="S833" s="185">
        <v>9450</v>
      </c>
      <c r="T833" s="185">
        <v>9923</v>
      </c>
      <c r="U833" s="185">
        <v>10419</v>
      </c>
    </row>
    <row r="834" spans="2:21" ht="24" customHeight="1">
      <c r="B834" s="1" t="s">
        <v>737</v>
      </c>
      <c r="C834" s="92"/>
      <c r="D834" s="92"/>
      <c r="E834" s="1" t="s">
        <v>732</v>
      </c>
      <c r="F834" s="92"/>
      <c r="G834" s="92"/>
      <c r="H834" s="92"/>
      <c r="I834" s="92"/>
      <c r="J834" s="92"/>
      <c r="K834" s="92"/>
      <c r="L834" s="92"/>
      <c r="M834" s="260">
        <v>31067</v>
      </c>
      <c r="N834" s="260">
        <v>13060</v>
      </c>
      <c r="O834" s="154">
        <v>10000</v>
      </c>
      <c r="P834" s="154">
        <v>10000</v>
      </c>
      <c r="Q834" s="173">
        <v>10000</v>
      </c>
      <c r="R834" s="173">
        <v>10000</v>
      </c>
      <c r="S834" s="260">
        <v>8040</v>
      </c>
      <c r="T834" s="260">
        <v>5000</v>
      </c>
      <c r="U834" s="260">
        <v>5000</v>
      </c>
    </row>
    <row r="835" spans="2:21" ht="24" customHeight="1">
      <c r="B835" s="1" t="s">
        <v>808</v>
      </c>
      <c r="C835" s="92"/>
      <c r="D835" s="92"/>
      <c r="E835" s="1" t="s">
        <v>794</v>
      </c>
      <c r="F835" s="92"/>
      <c r="G835" s="92"/>
      <c r="H835" s="92"/>
      <c r="I835" s="92"/>
      <c r="J835" s="92"/>
      <c r="K835" s="92"/>
      <c r="L835" s="92"/>
      <c r="M835" s="260">
        <v>3400</v>
      </c>
      <c r="N835" s="260">
        <v>918</v>
      </c>
      <c r="O835" s="154">
        <v>12000</v>
      </c>
      <c r="P835" s="154">
        <v>5000</v>
      </c>
      <c r="Q835" s="173">
        <v>12000</v>
      </c>
      <c r="R835" s="173">
        <v>12000</v>
      </c>
      <c r="S835" s="173">
        <v>12000</v>
      </c>
      <c r="T835" s="173">
        <v>12000</v>
      </c>
      <c r="U835" s="173">
        <v>12000</v>
      </c>
    </row>
    <row r="836" spans="2:21" ht="24" customHeight="1">
      <c r="B836" s="1" t="s">
        <v>521</v>
      </c>
      <c r="C836" s="92"/>
      <c r="D836" s="92"/>
      <c r="E836" s="1" t="s">
        <v>18</v>
      </c>
      <c r="F836" s="92"/>
      <c r="G836" s="92"/>
      <c r="H836" s="92"/>
      <c r="I836" s="92"/>
      <c r="J836" s="92"/>
      <c r="K836" s="92"/>
      <c r="L836" s="92"/>
      <c r="M836" s="200">
        <v>1233</v>
      </c>
      <c r="N836" s="200">
        <v>578</v>
      </c>
      <c r="O836" s="143">
        <v>5000</v>
      </c>
      <c r="P836" s="143">
        <v>5000</v>
      </c>
      <c r="Q836" s="174">
        <v>5000</v>
      </c>
      <c r="R836" s="174">
        <v>5000</v>
      </c>
      <c r="S836" s="174">
        <v>5000</v>
      </c>
      <c r="T836" s="174">
        <v>5000</v>
      </c>
      <c r="U836" s="174">
        <v>5000</v>
      </c>
    </row>
    <row r="837" spans="2:21" ht="24" customHeight="1">
      <c r="B837" s="1" t="s">
        <v>314</v>
      </c>
      <c r="C837" s="92"/>
      <c r="D837" s="92"/>
      <c r="E837" s="1" t="s">
        <v>89</v>
      </c>
      <c r="F837" s="92"/>
      <c r="G837" s="92"/>
      <c r="H837" s="92"/>
      <c r="I837" s="92"/>
      <c r="J837" s="92"/>
      <c r="K837" s="92"/>
      <c r="L837" s="92"/>
      <c r="M837" s="200">
        <v>3793</v>
      </c>
      <c r="N837" s="200">
        <v>2741</v>
      </c>
      <c r="O837" s="143">
        <v>4000</v>
      </c>
      <c r="P837" s="143">
        <v>4000</v>
      </c>
      <c r="Q837" s="174">
        <v>4000</v>
      </c>
      <c r="R837" s="174">
        <v>4000</v>
      </c>
      <c r="S837" s="174">
        <v>4000</v>
      </c>
      <c r="T837" s="174">
        <v>4000</v>
      </c>
      <c r="U837" s="174">
        <v>4000</v>
      </c>
    </row>
    <row r="838" spans="2:21" ht="24" customHeight="1">
      <c r="B838" s="1" t="s">
        <v>315</v>
      </c>
      <c r="C838" s="92"/>
      <c r="D838" s="92"/>
      <c r="E838" s="1" t="s">
        <v>11</v>
      </c>
      <c r="F838" s="92"/>
      <c r="G838" s="92"/>
      <c r="H838" s="92"/>
      <c r="I838" s="92"/>
      <c r="J838" s="92"/>
      <c r="K838" s="92"/>
      <c r="L838" s="92"/>
      <c r="M838" s="200">
        <v>266</v>
      </c>
      <c r="N838" s="200">
        <v>1730</v>
      </c>
      <c r="O838" s="143">
        <v>1250</v>
      </c>
      <c r="P838" s="143">
        <v>1250</v>
      </c>
      <c r="Q838" s="174">
        <v>1250</v>
      </c>
      <c r="R838" s="174">
        <v>1250</v>
      </c>
      <c r="S838" s="174">
        <v>1250</v>
      </c>
      <c r="T838" s="174">
        <v>1250</v>
      </c>
      <c r="U838" s="174">
        <v>1250</v>
      </c>
    </row>
    <row r="839" spans="2:21" ht="24" customHeight="1">
      <c r="B839" s="1" t="s">
        <v>316</v>
      </c>
      <c r="C839" s="92"/>
      <c r="D839" s="92"/>
      <c r="E839" s="1" t="s">
        <v>317</v>
      </c>
      <c r="F839" s="92"/>
      <c r="G839" s="92"/>
      <c r="H839" s="92"/>
      <c r="I839" s="92"/>
      <c r="J839" s="92"/>
      <c r="K839" s="92"/>
      <c r="L839" s="92"/>
      <c r="M839" s="200">
        <v>10924</v>
      </c>
      <c r="N839" s="200">
        <v>28967</v>
      </c>
      <c r="O839" s="143">
        <v>34000</v>
      </c>
      <c r="P839" s="143">
        <v>34000</v>
      </c>
      <c r="Q839" s="174">
        <v>34000</v>
      </c>
      <c r="R839" s="174">
        <v>34000</v>
      </c>
      <c r="S839" s="174">
        <v>34000</v>
      </c>
      <c r="T839" s="174">
        <v>34000</v>
      </c>
      <c r="U839" s="174">
        <v>34000</v>
      </c>
    </row>
    <row r="840" spans="2:21" ht="24" customHeight="1">
      <c r="B840" s="1" t="s">
        <v>318</v>
      </c>
      <c r="C840" s="92"/>
      <c r="D840" s="92"/>
      <c r="E840" s="1" t="s">
        <v>12</v>
      </c>
      <c r="F840" s="92"/>
      <c r="G840" s="92"/>
      <c r="H840" s="92"/>
      <c r="I840" s="92"/>
      <c r="J840" s="92"/>
      <c r="K840" s="92"/>
      <c r="L840" s="92"/>
      <c r="M840" s="200">
        <v>7315</v>
      </c>
      <c r="N840" s="200">
        <v>8449</v>
      </c>
      <c r="O840" s="143">
        <v>11500</v>
      </c>
      <c r="P840" s="143">
        <v>11500</v>
      </c>
      <c r="Q840" s="200">
        <v>11500</v>
      </c>
      <c r="R840" s="174">
        <v>11500</v>
      </c>
      <c r="S840" s="174">
        <v>11500</v>
      </c>
      <c r="T840" s="174">
        <v>11500</v>
      </c>
      <c r="U840" s="174">
        <v>11500</v>
      </c>
    </row>
    <row r="841" spans="2:21" ht="24" customHeight="1">
      <c r="B841" s="1" t="s">
        <v>738</v>
      </c>
      <c r="C841" s="92"/>
      <c r="D841" s="92"/>
      <c r="E841" s="1" t="s">
        <v>734</v>
      </c>
      <c r="F841" s="92"/>
      <c r="G841" s="92"/>
      <c r="H841" s="92"/>
      <c r="I841" s="92"/>
      <c r="J841" s="92"/>
      <c r="K841" s="92"/>
      <c r="L841" s="92"/>
      <c r="M841" s="200">
        <v>6370</v>
      </c>
      <c r="N841" s="200">
        <v>5409</v>
      </c>
      <c r="O841" s="143">
        <v>10000</v>
      </c>
      <c r="P841" s="143">
        <v>10000</v>
      </c>
      <c r="Q841" s="200">
        <v>10000</v>
      </c>
      <c r="R841" s="174">
        <v>10000</v>
      </c>
      <c r="S841" s="174">
        <v>10000</v>
      </c>
      <c r="T841" s="174">
        <v>10000</v>
      </c>
      <c r="U841" s="174">
        <v>10000</v>
      </c>
    </row>
    <row r="842" spans="2:21" ht="24" customHeight="1">
      <c r="B842" s="1" t="s">
        <v>319</v>
      </c>
      <c r="C842" s="92"/>
      <c r="D842" s="92"/>
      <c r="E842" s="1" t="s">
        <v>16</v>
      </c>
      <c r="F842" s="92"/>
      <c r="G842" s="92"/>
      <c r="H842" s="92"/>
      <c r="I842" s="92"/>
      <c r="J842" s="92"/>
      <c r="K842" s="92"/>
      <c r="L842" s="92"/>
      <c r="M842" s="200">
        <v>3136</v>
      </c>
      <c r="N842" s="200">
        <v>4139</v>
      </c>
      <c r="O842" s="143">
        <v>3000</v>
      </c>
      <c r="P842" s="143">
        <v>3000</v>
      </c>
      <c r="Q842" s="200">
        <v>3000</v>
      </c>
      <c r="R842" s="174">
        <v>3000</v>
      </c>
      <c r="S842" s="174">
        <v>3000</v>
      </c>
      <c r="T842" s="174">
        <v>3000</v>
      </c>
      <c r="U842" s="174">
        <v>3000</v>
      </c>
    </row>
    <row r="843" spans="2:21" ht="24" customHeight="1">
      <c r="B843" s="1" t="s">
        <v>320</v>
      </c>
      <c r="C843" s="92"/>
      <c r="D843" s="92"/>
      <c r="E843" s="1" t="s">
        <v>793</v>
      </c>
      <c r="F843" s="92"/>
      <c r="G843" s="92"/>
      <c r="H843" s="92"/>
      <c r="I843" s="92"/>
      <c r="J843" s="92"/>
      <c r="K843" s="92"/>
      <c r="L843" s="92"/>
      <c r="M843" s="200">
        <v>2571</v>
      </c>
      <c r="N843" s="200">
        <v>1633</v>
      </c>
      <c r="O843" s="143">
        <v>5000</v>
      </c>
      <c r="P843" s="143">
        <v>4000</v>
      </c>
      <c r="Q843" s="200">
        <v>5000</v>
      </c>
      <c r="R843" s="174">
        <v>5000</v>
      </c>
      <c r="S843" s="174">
        <v>5000</v>
      </c>
      <c r="T843" s="174">
        <v>5000</v>
      </c>
      <c r="U843" s="174">
        <v>5000</v>
      </c>
    </row>
    <row r="844" spans="2:21" ht="24" customHeight="1">
      <c r="B844" s="1" t="s">
        <v>959</v>
      </c>
      <c r="C844" s="88"/>
      <c r="D844" s="88"/>
      <c r="E844" s="1" t="s">
        <v>810</v>
      </c>
      <c r="F844" s="88"/>
      <c r="G844" s="88"/>
      <c r="H844" s="88"/>
      <c r="I844" s="88"/>
      <c r="J844" s="88"/>
      <c r="K844" s="88"/>
      <c r="L844" s="88"/>
      <c r="M844" s="200">
        <v>1017</v>
      </c>
      <c r="N844" s="259">
        <v>1863</v>
      </c>
      <c r="O844" s="153">
        <v>1200</v>
      </c>
      <c r="P844" s="153">
        <v>1200</v>
      </c>
      <c r="Q844" s="259">
        <v>1200</v>
      </c>
      <c r="R844" s="197">
        <v>1200</v>
      </c>
      <c r="S844" s="197">
        <v>1200</v>
      </c>
      <c r="T844" s="197">
        <v>1200</v>
      </c>
      <c r="U844" s="197">
        <v>1200</v>
      </c>
    </row>
    <row r="845" spans="2:21" ht="24" customHeight="1">
      <c r="B845" s="1" t="s">
        <v>321</v>
      </c>
      <c r="C845" s="92"/>
      <c r="D845" s="92"/>
      <c r="E845" s="1" t="s">
        <v>127</v>
      </c>
      <c r="F845" s="92"/>
      <c r="G845" s="92"/>
      <c r="H845" s="92"/>
      <c r="I845" s="92"/>
      <c r="J845" s="92"/>
      <c r="K845" s="92"/>
      <c r="L845" s="92"/>
      <c r="M845" s="200">
        <v>23896</v>
      </c>
      <c r="N845" s="200">
        <v>27397</v>
      </c>
      <c r="O845" s="143">
        <v>29425</v>
      </c>
      <c r="P845" s="143">
        <v>28000</v>
      </c>
      <c r="Q845" s="200">
        <v>29960</v>
      </c>
      <c r="R845" s="174">
        <v>32057</v>
      </c>
      <c r="S845" s="174">
        <v>34301</v>
      </c>
      <c r="T845" s="174">
        <v>36702</v>
      </c>
      <c r="U845" s="174">
        <v>39271</v>
      </c>
    </row>
    <row r="846" spans="2:21" ht="24" customHeight="1">
      <c r="B846" s="1" t="s">
        <v>1362</v>
      </c>
      <c r="C846" s="92"/>
      <c r="D846" s="92"/>
      <c r="E846" s="93" t="s">
        <v>1363</v>
      </c>
      <c r="F846" s="92"/>
      <c r="G846" s="92"/>
      <c r="H846" s="92"/>
      <c r="I846" s="92"/>
      <c r="J846" s="92"/>
      <c r="K846" s="92"/>
      <c r="L846" s="92"/>
      <c r="M846" s="200">
        <v>0</v>
      </c>
      <c r="N846" s="200">
        <v>70592</v>
      </c>
      <c r="O846" s="143">
        <v>2380500</v>
      </c>
      <c r="P846" s="143">
        <v>2380500</v>
      </c>
      <c r="Q846" s="200">
        <v>1777500</v>
      </c>
      <c r="R846" s="200">
        <v>0</v>
      </c>
      <c r="S846" s="200">
        <v>0</v>
      </c>
      <c r="T846" s="200">
        <v>0</v>
      </c>
      <c r="U846" s="200">
        <v>0</v>
      </c>
    </row>
    <row r="847" spans="2:21" ht="24" customHeight="1">
      <c r="B847" s="1" t="s">
        <v>802</v>
      </c>
      <c r="C847" s="92"/>
      <c r="D847" s="92"/>
      <c r="E847" s="93" t="s">
        <v>1243</v>
      </c>
      <c r="F847" s="92"/>
      <c r="G847" s="92"/>
      <c r="H847" s="92"/>
      <c r="I847" s="92"/>
      <c r="J847" s="92"/>
      <c r="K847" s="92"/>
      <c r="L847" s="92"/>
      <c r="M847" s="200">
        <v>70379</v>
      </c>
      <c r="N847" s="200">
        <v>288575</v>
      </c>
      <c r="O847" s="143">
        <v>440000</v>
      </c>
      <c r="P847" s="143">
        <v>25000</v>
      </c>
      <c r="Q847" s="200">
        <v>460000</v>
      </c>
      <c r="R847" s="200">
        <v>245000</v>
      </c>
      <c r="S847" s="200">
        <v>440000</v>
      </c>
      <c r="T847" s="200">
        <v>440000</v>
      </c>
      <c r="U847" s="200">
        <v>440000</v>
      </c>
    </row>
    <row r="848" spans="2:21" ht="24" customHeight="1">
      <c r="B848" s="1" t="s">
        <v>1364</v>
      </c>
      <c r="C848" s="92"/>
      <c r="D848" s="92"/>
      <c r="E848" s="93" t="s">
        <v>1372</v>
      </c>
      <c r="F848" s="92"/>
      <c r="G848" s="92"/>
      <c r="H848" s="92"/>
      <c r="I848" s="92"/>
      <c r="J848" s="92"/>
      <c r="K848" s="92"/>
      <c r="L848" s="92"/>
      <c r="M848" s="200">
        <v>0</v>
      </c>
      <c r="N848" s="200">
        <v>0</v>
      </c>
      <c r="O848" s="143">
        <v>931000</v>
      </c>
      <c r="P848" s="143">
        <v>0</v>
      </c>
      <c r="Q848" s="200">
        <v>480000</v>
      </c>
      <c r="R848" s="200">
        <v>0</v>
      </c>
      <c r="S848" s="200">
        <v>0</v>
      </c>
      <c r="T848" s="200">
        <v>0</v>
      </c>
      <c r="U848" s="200">
        <v>0</v>
      </c>
    </row>
    <row r="849" spans="2:21" ht="24" customHeight="1">
      <c r="B849" s="92" t="s">
        <v>907</v>
      </c>
      <c r="C849" s="256"/>
      <c r="D849" s="256"/>
      <c r="E849" s="1" t="s">
        <v>693</v>
      </c>
      <c r="F849" s="256"/>
      <c r="G849" s="256"/>
      <c r="H849" s="256"/>
      <c r="I849" s="256"/>
      <c r="J849" s="256"/>
      <c r="K849" s="256"/>
      <c r="L849" s="256"/>
      <c r="M849" s="255">
        <v>0</v>
      </c>
      <c r="N849" s="255">
        <v>1248</v>
      </c>
      <c r="O849" s="151">
        <v>0</v>
      </c>
      <c r="P849" s="151">
        <v>0</v>
      </c>
      <c r="Q849" s="255">
        <v>0</v>
      </c>
      <c r="R849" s="255">
        <v>0</v>
      </c>
      <c r="S849" s="255">
        <v>0</v>
      </c>
      <c r="T849" s="255">
        <v>0</v>
      </c>
      <c r="U849" s="194">
        <v>0</v>
      </c>
    </row>
    <row r="850" spans="2:21" ht="24" customHeight="1">
      <c r="B850" s="92" t="s">
        <v>941</v>
      </c>
      <c r="C850" s="256"/>
      <c r="D850" s="256"/>
      <c r="E850" s="1" t="s">
        <v>238</v>
      </c>
      <c r="F850" s="256"/>
      <c r="G850" s="256"/>
      <c r="H850" s="256"/>
      <c r="I850" s="256"/>
      <c r="J850" s="256"/>
      <c r="K850" s="256"/>
      <c r="L850" s="256"/>
      <c r="M850" s="255">
        <v>65905</v>
      </c>
      <c r="N850" s="200">
        <v>0</v>
      </c>
      <c r="O850" s="143">
        <v>0</v>
      </c>
      <c r="P850" s="143">
        <v>0</v>
      </c>
      <c r="Q850" s="200">
        <v>0</v>
      </c>
      <c r="R850" s="255">
        <v>0</v>
      </c>
      <c r="S850" s="255">
        <v>0</v>
      </c>
      <c r="T850" s="255">
        <v>0</v>
      </c>
      <c r="U850" s="255">
        <v>0</v>
      </c>
    </row>
    <row r="851" spans="2:21" ht="24" customHeight="1">
      <c r="B851" s="1" t="s">
        <v>929</v>
      </c>
      <c r="C851" s="100"/>
      <c r="D851" s="100"/>
      <c r="E851" s="1" t="s">
        <v>931</v>
      </c>
      <c r="F851" s="102"/>
      <c r="G851" s="100"/>
      <c r="H851" s="100"/>
      <c r="I851" s="100"/>
      <c r="J851" s="100"/>
      <c r="K851" s="100"/>
      <c r="L851" s="100"/>
      <c r="M851" s="254">
        <v>0</v>
      </c>
      <c r="N851" s="254">
        <v>0</v>
      </c>
      <c r="O851" s="460">
        <v>23000</v>
      </c>
      <c r="P851" s="460">
        <v>0</v>
      </c>
      <c r="Q851" s="255">
        <v>23000</v>
      </c>
      <c r="R851" s="255">
        <v>0</v>
      </c>
      <c r="S851" s="255">
        <v>0</v>
      </c>
      <c r="T851" s="255">
        <v>0</v>
      </c>
      <c r="U851" s="194">
        <v>0</v>
      </c>
    </row>
    <row r="852" spans="2:21" ht="24" customHeight="1">
      <c r="B852" s="1" t="s">
        <v>982</v>
      </c>
      <c r="C852" s="100"/>
      <c r="D852" s="100"/>
      <c r="E852" s="1" t="s">
        <v>239</v>
      </c>
      <c r="F852" s="102"/>
      <c r="G852" s="100"/>
      <c r="H852" s="100"/>
      <c r="I852" s="100"/>
      <c r="J852" s="100"/>
      <c r="K852" s="100"/>
      <c r="L852" s="100"/>
      <c r="M852" s="254">
        <v>0</v>
      </c>
      <c r="N852" s="200">
        <v>100000</v>
      </c>
      <c r="O852" s="143">
        <v>60000</v>
      </c>
      <c r="P852" s="143">
        <v>92744</v>
      </c>
      <c r="Q852" s="200">
        <v>715000</v>
      </c>
      <c r="R852" s="200">
        <v>0</v>
      </c>
      <c r="S852" s="200">
        <v>0</v>
      </c>
      <c r="T852" s="200">
        <v>57000</v>
      </c>
      <c r="U852" s="200">
        <v>0</v>
      </c>
    </row>
    <row r="853" spans="2:21" ht="24" customHeight="1">
      <c r="B853" s="1" t="s">
        <v>1441</v>
      </c>
      <c r="C853" s="100"/>
      <c r="D853" s="100"/>
      <c r="E853" s="1" t="s">
        <v>1415</v>
      </c>
      <c r="F853" s="102"/>
      <c r="G853" s="100"/>
      <c r="H853" s="100"/>
      <c r="I853" s="100"/>
      <c r="J853" s="100"/>
      <c r="K853" s="100"/>
      <c r="L853" s="100"/>
      <c r="M853" s="254">
        <v>0</v>
      </c>
      <c r="N853" s="200">
        <v>0</v>
      </c>
      <c r="O853" s="143">
        <v>0</v>
      </c>
      <c r="P853" s="143">
        <v>0</v>
      </c>
      <c r="Q853" s="200">
        <v>640500</v>
      </c>
      <c r="R853" s="200">
        <v>565500</v>
      </c>
      <c r="S853" s="200">
        <v>115000</v>
      </c>
      <c r="T853" s="200">
        <v>120000</v>
      </c>
      <c r="U853" s="200">
        <v>300000</v>
      </c>
    </row>
    <row r="854" spans="2:21" ht="24" customHeight="1">
      <c r="B854" s="1" t="s">
        <v>322</v>
      </c>
      <c r="C854" s="88"/>
      <c r="D854" s="88"/>
      <c r="E854" s="1" t="s">
        <v>236</v>
      </c>
      <c r="F854" s="256"/>
      <c r="G854" s="256"/>
      <c r="H854" s="256"/>
      <c r="I854" s="256"/>
      <c r="J854" s="256"/>
      <c r="K854" s="256"/>
      <c r="L854" s="100"/>
      <c r="M854" s="200">
        <v>9367</v>
      </c>
      <c r="N854" s="200">
        <v>0</v>
      </c>
      <c r="O854" s="145">
        <v>0</v>
      </c>
      <c r="P854" s="145">
        <v>0</v>
      </c>
      <c r="Q854" s="184">
        <v>0</v>
      </c>
      <c r="R854" s="184">
        <v>0</v>
      </c>
      <c r="S854" s="184">
        <v>0</v>
      </c>
      <c r="T854" s="184">
        <v>0</v>
      </c>
      <c r="U854" s="183">
        <v>0</v>
      </c>
    </row>
    <row r="855" spans="2:21" ht="24" customHeight="1">
      <c r="B855" s="1" t="s">
        <v>1216</v>
      </c>
      <c r="C855" s="88"/>
      <c r="D855" s="88"/>
      <c r="E855" s="1" t="s">
        <v>1217</v>
      </c>
      <c r="F855" s="256"/>
      <c r="G855" s="256"/>
      <c r="H855" s="256"/>
      <c r="I855" s="256"/>
      <c r="J855" s="256"/>
      <c r="K855" s="256"/>
      <c r="L855" s="100"/>
      <c r="M855" s="200">
        <v>3188307</v>
      </c>
      <c r="N855" s="200">
        <v>219534</v>
      </c>
      <c r="O855" s="145">
        <v>0</v>
      </c>
      <c r="P855" s="145">
        <v>0</v>
      </c>
      <c r="Q855" s="184">
        <v>0</v>
      </c>
      <c r="R855" s="184">
        <v>0</v>
      </c>
      <c r="S855" s="184">
        <v>0</v>
      </c>
      <c r="T855" s="184">
        <v>0</v>
      </c>
      <c r="U855" s="183">
        <v>0</v>
      </c>
    </row>
    <row r="856" spans="2:21" ht="24" customHeight="1">
      <c r="B856" s="1" t="s">
        <v>1239</v>
      </c>
      <c r="C856" s="100"/>
      <c r="D856" s="100"/>
      <c r="E856" s="1" t="s">
        <v>1231</v>
      </c>
      <c r="F856" s="102"/>
      <c r="G856" s="100"/>
      <c r="H856" s="100"/>
      <c r="I856" s="100"/>
      <c r="J856" s="100"/>
      <c r="K856" s="100"/>
      <c r="L856" s="100"/>
      <c r="M856" s="254">
        <v>0</v>
      </c>
      <c r="N856" s="254">
        <v>37500</v>
      </c>
      <c r="O856" s="460">
        <v>37500</v>
      </c>
      <c r="P856" s="460">
        <v>37500</v>
      </c>
      <c r="Q856" s="254">
        <v>37500</v>
      </c>
      <c r="R856" s="254">
        <v>37500</v>
      </c>
      <c r="S856" s="254">
        <v>0</v>
      </c>
      <c r="T856" s="174">
        <v>0</v>
      </c>
      <c r="U856" s="174">
        <v>0</v>
      </c>
    </row>
    <row r="857" spans="2:21" ht="24" customHeight="1">
      <c r="B857" s="94" t="s">
        <v>1047</v>
      </c>
      <c r="C857" s="94"/>
      <c r="D857" s="94"/>
      <c r="E857" s="94"/>
      <c r="F857" s="94"/>
      <c r="G857" s="94"/>
      <c r="H857" s="94"/>
      <c r="I857" s="94"/>
      <c r="J857" s="94"/>
      <c r="K857" s="94"/>
      <c r="L857" s="94"/>
      <c r="M857" s="182"/>
      <c r="N857" s="182"/>
      <c r="O857" s="147"/>
      <c r="P857" s="147"/>
      <c r="Q857" s="182"/>
      <c r="R857" s="182"/>
      <c r="S857" s="182"/>
      <c r="T857" s="182"/>
      <c r="U857" s="182"/>
    </row>
    <row r="858" spans="2:21" ht="24" customHeight="1">
      <c r="B858" s="1" t="s">
        <v>323</v>
      </c>
      <c r="C858" s="92"/>
      <c r="D858" s="92"/>
      <c r="E858" s="1" t="s">
        <v>761</v>
      </c>
      <c r="F858" s="92"/>
      <c r="G858" s="92"/>
      <c r="H858" s="92"/>
      <c r="I858" s="92"/>
      <c r="J858" s="92"/>
      <c r="K858" s="92"/>
      <c r="L858" s="92"/>
      <c r="M858" s="200">
        <v>155000</v>
      </c>
      <c r="N858" s="200">
        <v>0</v>
      </c>
      <c r="O858" s="143">
        <v>0</v>
      </c>
      <c r="P858" s="143">
        <v>0</v>
      </c>
      <c r="Q858" s="174">
        <v>0</v>
      </c>
      <c r="R858" s="174">
        <v>0</v>
      </c>
      <c r="S858" s="174">
        <v>0</v>
      </c>
      <c r="T858" s="174">
        <v>0</v>
      </c>
      <c r="U858" s="174">
        <v>0</v>
      </c>
    </row>
    <row r="859" spans="2:21" ht="24" customHeight="1">
      <c r="B859" s="1" t="s">
        <v>324</v>
      </c>
      <c r="C859" s="92"/>
      <c r="D859" s="92"/>
      <c r="E859" s="1" t="s">
        <v>806</v>
      </c>
      <c r="F859" s="92"/>
      <c r="G859" s="92"/>
      <c r="H859" s="92"/>
      <c r="I859" s="92"/>
      <c r="J859" s="92"/>
      <c r="K859" s="92"/>
      <c r="L859" s="92"/>
      <c r="M859" s="200">
        <v>8060</v>
      </c>
      <c r="N859" s="200">
        <v>0</v>
      </c>
      <c r="O859" s="143">
        <v>0</v>
      </c>
      <c r="P859" s="143">
        <v>0</v>
      </c>
      <c r="Q859" s="174">
        <v>0</v>
      </c>
      <c r="R859" s="174">
        <v>0</v>
      </c>
      <c r="S859" s="174">
        <v>0</v>
      </c>
      <c r="T859" s="174">
        <v>0</v>
      </c>
      <c r="U859" s="174">
        <v>0</v>
      </c>
    </row>
    <row r="860" spans="2:21" ht="24" customHeight="1">
      <c r="B860" s="94" t="s">
        <v>1195</v>
      </c>
      <c r="C860" s="94"/>
      <c r="D860" s="94"/>
      <c r="E860" s="94"/>
      <c r="F860" s="94"/>
      <c r="G860" s="94"/>
      <c r="H860" s="94"/>
      <c r="I860" s="94"/>
      <c r="J860" s="94"/>
      <c r="K860" s="94"/>
      <c r="L860" s="94"/>
      <c r="M860" s="182"/>
      <c r="N860" s="182"/>
      <c r="O860" s="147"/>
      <c r="P860" s="147"/>
      <c r="Q860" s="182"/>
      <c r="R860" s="182"/>
      <c r="S860" s="182"/>
      <c r="T860" s="182"/>
      <c r="U860" s="182"/>
    </row>
    <row r="861" spans="2:21" ht="24" customHeight="1">
      <c r="B861" s="1" t="s">
        <v>1196</v>
      </c>
      <c r="C861" s="92"/>
      <c r="D861" s="92"/>
      <c r="E861" s="1" t="s">
        <v>761</v>
      </c>
      <c r="F861" s="92"/>
      <c r="G861" s="92"/>
      <c r="H861" s="92"/>
      <c r="I861" s="92"/>
      <c r="J861" s="92"/>
      <c r="K861" s="92"/>
      <c r="L861" s="92"/>
      <c r="M861" s="200">
        <v>1020000</v>
      </c>
      <c r="N861" s="200">
        <v>1030000</v>
      </c>
      <c r="O861" s="143">
        <v>1045000</v>
      </c>
      <c r="P861" s="143">
        <v>1045000</v>
      </c>
      <c r="Q861" s="174">
        <v>1065000</v>
      </c>
      <c r="R861" s="174">
        <v>0</v>
      </c>
      <c r="S861" s="174">
        <v>0</v>
      </c>
      <c r="T861" s="174">
        <v>0</v>
      </c>
      <c r="U861" s="174">
        <v>0</v>
      </c>
    </row>
    <row r="862" spans="2:21" ht="24" customHeight="1">
      <c r="B862" s="1" t="s">
        <v>1197</v>
      </c>
      <c r="C862" s="92"/>
      <c r="D862" s="92"/>
      <c r="E862" s="1" t="s">
        <v>806</v>
      </c>
      <c r="F862" s="92"/>
      <c r="G862" s="92"/>
      <c r="H862" s="92"/>
      <c r="I862" s="92"/>
      <c r="J862" s="92"/>
      <c r="K862" s="92"/>
      <c r="L862" s="92"/>
      <c r="M862" s="222">
        <v>46713</v>
      </c>
      <c r="N862" s="222">
        <v>35859</v>
      </c>
      <c r="O862" s="146">
        <v>24096</v>
      </c>
      <c r="P862" s="146">
        <v>24096</v>
      </c>
      <c r="Q862" s="187">
        <v>12162</v>
      </c>
      <c r="R862" s="187">
        <v>0</v>
      </c>
      <c r="S862" s="187">
        <v>0</v>
      </c>
      <c r="T862" s="187">
        <v>0</v>
      </c>
      <c r="U862" s="187">
        <v>0</v>
      </c>
    </row>
    <row r="863" spans="2:21" ht="24" customHeight="1">
      <c r="B863" s="498" t="s">
        <v>1084</v>
      </c>
      <c r="C863" s="498"/>
      <c r="D863" s="498"/>
      <c r="E863" s="498"/>
      <c r="F863" s="498"/>
      <c r="G863" s="498"/>
      <c r="H863" s="498"/>
      <c r="I863" s="498"/>
      <c r="J863" s="498"/>
      <c r="K863" s="498"/>
      <c r="L863" s="498"/>
      <c r="M863" s="282">
        <f t="shared" ref="M863:U863" si="98">SUM(M810:M862)</f>
        <v>5169794</v>
      </c>
      <c r="N863" s="278">
        <f t="shared" si="98"/>
        <v>2454040</v>
      </c>
      <c r="O863" s="279">
        <f t="shared" si="98"/>
        <v>5925332</v>
      </c>
      <c r="P863" s="279">
        <f t="shared" si="98"/>
        <v>4457493</v>
      </c>
      <c r="Q863" s="282">
        <f t="shared" si="98"/>
        <v>6388130</v>
      </c>
      <c r="R863" s="282">
        <f t="shared" si="98"/>
        <v>2020087</v>
      </c>
      <c r="S863" s="282">
        <f t="shared" si="98"/>
        <v>1762483</v>
      </c>
      <c r="T863" s="282">
        <f t="shared" si="98"/>
        <v>1848887</v>
      </c>
      <c r="U863" s="282">
        <f t="shared" si="98"/>
        <v>2028502</v>
      </c>
    </row>
    <row r="864" spans="2:21" ht="15" customHeight="1">
      <c r="B864" s="122"/>
      <c r="C864" s="379"/>
      <c r="D864" s="379"/>
      <c r="E864" s="379"/>
      <c r="F864" s="379"/>
      <c r="G864" s="379"/>
      <c r="H864" s="379"/>
      <c r="I864" s="379"/>
      <c r="J864" s="379"/>
      <c r="K864" s="379"/>
      <c r="L864" s="379"/>
      <c r="M864" s="380"/>
      <c r="N864" s="380"/>
      <c r="O864" s="436" t="str">
        <f>IF(P863&gt;O863,"Over Budget","Under Budget")</f>
        <v>Under Budget</v>
      </c>
      <c r="P864" s="437">
        <f>P863-O863</f>
        <v>-1467839</v>
      </c>
      <c r="Q864" s="380"/>
      <c r="R864" s="380"/>
      <c r="S864" s="380"/>
      <c r="T864" s="380"/>
      <c r="U864" s="380"/>
    </row>
    <row r="865" spans="1:21" ht="6.75" customHeight="1">
      <c r="B865" s="1"/>
      <c r="C865" s="92"/>
      <c r="D865" s="92"/>
      <c r="E865" s="1"/>
      <c r="F865" s="92"/>
      <c r="G865" s="92"/>
      <c r="H865" s="92"/>
      <c r="I865" s="92"/>
      <c r="J865" s="92"/>
      <c r="K865" s="92"/>
      <c r="L865" s="92"/>
      <c r="M865" s="200"/>
      <c r="N865" s="200"/>
      <c r="O865" s="143"/>
      <c r="P865" s="143"/>
      <c r="Q865" s="174"/>
      <c r="R865" s="174"/>
      <c r="S865" s="174"/>
      <c r="T865" s="174"/>
      <c r="U865" s="174"/>
    </row>
    <row r="866" spans="1:21" ht="24" customHeight="1">
      <c r="B866" s="1" t="s">
        <v>1187</v>
      </c>
      <c r="C866" s="92"/>
      <c r="D866" s="92"/>
      <c r="E866" s="1" t="s">
        <v>1157</v>
      </c>
      <c r="F866" s="92"/>
      <c r="G866" s="92"/>
      <c r="H866" s="92"/>
      <c r="I866" s="92"/>
      <c r="J866" s="92"/>
      <c r="K866" s="92"/>
      <c r="L866" s="92"/>
      <c r="M866" s="276">
        <v>0</v>
      </c>
      <c r="N866" s="276">
        <v>0</v>
      </c>
      <c r="O866" s="277">
        <v>368675</v>
      </c>
      <c r="P866" s="277">
        <v>0</v>
      </c>
      <c r="Q866" s="286">
        <v>895703</v>
      </c>
      <c r="R866" s="286">
        <v>897183</v>
      </c>
      <c r="S866" s="286">
        <v>896934</v>
      </c>
      <c r="T866" s="286">
        <v>895935</v>
      </c>
      <c r="U866" s="286">
        <v>895851</v>
      </c>
    </row>
    <row r="867" spans="1:21" ht="24" customHeight="1">
      <c r="B867" s="1" t="s">
        <v>672</v>
      </c>
      <c r="C867" s="92"/>
      <c r="D867" s="92"/>
      <c r="E867" s="1" t="s">
        <v>189</v>
      </c>
      <c r="F867" s="92"/>
      <c r="G867" s="92"/>
      <c r="H867" s="92"/>
      <c r="I867" s="92"/>
      <c r="J867" s="92"/>
      <c r="K867" s="92"/>
      <c r="L867" s="92"/>
      <c r="M867" s="372">
        <v>73650</v>
      </c>
      <c r="N867" s="372">
        <v>74125</v>
      </c>
      <c r="O867" s="373">
        <v>69525</v>
      </c>
      <c r="P867" s="373">
        <v>69525</v>
      </c>
      <c r="Q867" s="374">
        <v>0</v>
      </c>
      <c r="R867" s="374">
        <v>0</v>
      </c>
      <c r="S867" s="374">
        <v>0</v>
      </c>
      <c r="T867" s="374">
        <v>0</v>
      </c>
      <c r="U867" s="374">
        <v>0</v>
      </c>
    </row>
    <row r="868" spans="1:21" ht="24" customHeight="1">
      <c r="B868" s="498" t="s">
        <v>572</v>
      </c>
      <c r="C868" s="498"/>
      <c r="D868" s="498"/>
      <c r="E868" s="498"/>
      <c r="F868" s="498"/>
      <c r="G868" s="498"/>
      <c r="H868" s="498"/>
      <c r="I868" s="498"/>
      <c r="J868" s="498"/>
      <c r="K868" s="498"/>
      <c r="L868" s="498"/>
      <c r="M868" s="282">
        <f>M867+M866</f>
        <v>73650</v>
      </c>
      <c r="N868" s="282">
        <f>N867+N866</f>
        <v>74125</v>
      </c>
      <c r="O868" s="279">
        <f t="shared" ref="O868:P868" si="99">O867+O866</f>
        <v>438200</v>
      </c>
      <c r="P868" s="279">
        <f t="shared" si="99"/>
        <v>69525</v>
      </c>
      <c r="Q868" s="282">
        <f>Q867+Q866</f>
        <v>895703</v>
      </c>
      <c r="R868" s="282">
        <f t="shared" ref="R868:U868" si="100">R867+R866</f>
        <v>897183</v>
      </c>
      <c r="S868" s="282">
        <f t="shared" si="100"/>
        <v>896934</v>
      </c>
      <c r="T868" s="282">
        <f t="shared" si="100"/>
        <v>895935</v>
      </c>
      <c r="U868" s="282">
        <f t="shared" si="100"/>
        <v>895851</v>
      </c>
    </row>
    <row r="869" spans="1:21" ht="15" customHeight="1">
      <c r="B869" s="122"/>
      <c r="C869" s="379"/>
      <c r="D869" s="379"/>
      <c r="E869" s="379"/>
      <c r="F869" s="379"/>
      <c r="G869" s="379"/>
      <c r="H869" s="379"/>
      <c r="I869" s="379"/>
      <c r="J869" s="379"/>
      <c r="K869" s="379"/>
      <c r="L869" s="379"/>
      <c r="M869" s="380"/>
      <c r="N869" s="380"/>
      <c r="O869" s="436" t="str">
        <f>IF(P868&gt;O868,"Over Budget","Under Budget")</f>
        <v>Under Budget</v>
      </c>
      <c r="P869" s="437">
        <f>P868-O868</f>
        <v>-368675</v>
      </c>
      <c r="Q869" s="380"/>
      <c r="R869" s="380"/>
      <c r="S869" s="380"/>
      <c r="T869" s="380"/>
      <c r="U869" s="380"/>
    </row>
    <row r="870" spans="1:21" ht="15" customHeight="1">
      <c r="B870" s="356"/>
      <c r="C870" s="356"/>
      <c r="D870" s="356"/>
      <c r="E870" s="356"/>
      <c r="F870" s="356"/>
      <c r="G870" s="356"/>
      <c r="H870" s="356"/>
      <c r="I870" s="356"/>
      <c r="J870" s="356"/>
      <c r="K870" s="356"/>
      <c r="L870" s="356"/>
      <c r="M870" s="355"/>
      <c r="N870" s="456"/>
      <c r="O870" s="462"/>
      <c r="P870" s="462"/>
      <c r="Q870" s="355"/>
      <c r="R870" s="355"/>
      <c r="S870" s="355"/>
      <c r="T870" s="355"/>
      <c r="U870" s="355"/>
    </row>
    <row r="871" spans="1:21" ht="24" customHeight="1">
      <c r="B871" s="267"/>
      <c r="C871" s="507" t="s">
        <v>1083</v>
      </c>
      <c r="D871" s="507"/>
      <c r="E871" s="507"/>
      <c r="F871" s="507"/>
      <c r="G871" s="507"/>
      <c r="H871" s="507"/>
      <c r="I871" s="507"/>
      <c r="J871" s="507"/>
      <c r="K871" s="507"/>
      <c r="L871" s="507"/>
      <c r="M871" s="279">
        <f t="shared" ref="M871:U871" si="101">M863</f>
        <v>5169794</v>
      </c>
      <c r="N871" s="279">
        <f t="shared" si="101"/>
        <v>2454040</v>
      </c>
      <c r="O871" s="279">
        <f t="shared" si="101"/>
        <v>5925332</v>
      </c>
      <c r="P871" s="279">
        <f t="shared" si="101"/>
        <v>4457493</v>
      </c>
      <c r="Q871" s="279">
        <f t="shared" si="101"/>
        <v>6388130</v>
      </c>
      <c r="R871" s="279">
        <f t="shared" si="101"/>
        <v>2020087</v>
      </c>
      <c r="S871" s="279">
        <f t="shared" si="101"/>
        <v>1762483</v>
      </c>
      <c r="T871" s="279">
        <f t="shared" si="101"/>
        <v>1848887</v>
      </c>
      <c r="U871" s="279">
        <f t="shared" si="101"/>
        <v>2028502</v>
      </c>
    </row>
    <row r="872" spans="1:21" ht="15" customHeight="1">
      <c r="B872" s="122"/>
      <c r="C872" s="379"/>
      <c r="D872" s="379"/>
      <c r="E872" s="379"/>
      <c r="F872" s="379"/>
      <c r="G872" s="379"/>
      <c r="H872" s="379"/>
      <c r="I872" s="379"/>
      <c r="J872" s="379"/>
      <c r="K872" s="379"/>
      <c r="L872" s="379"/>
      <c r="M872" s="380"/>
      <c r="N872" s="380"/>
      <c r="O872" s="436" t="str">
        <f>IF(P871&gt;O871,"Over Budget","Under Budget")</f>
        <v>Under Budget</v>
      </c>
      <c r="P872" s="437">
        <f>P871-O871</f>
        <v>-1467839</v>
      </c>
      <c r="Q872" s="380"/>
      <c r="R872" s="380"/>
      <c r="S872" s="380"/>
      <c r="T872" s="380"/>
      <c r="U872" s="380"/>
    </row>
    <row r="873" spans="1:21" ht="15" customHeight="1">
      <c r="B873" s="292"/>
      <c r="C873" s="267"/>
      <c r="D873" s="267"/>
      <c r="E873" s="267"/>
      <c r="F873" s="267"/>
      <c r="G873" s="267"/>
      <c r="H873" s="267"/>
      <c r="I873" s="267"/>
      <c r="J873" s="267"/>
      <c r="K873" s="267"/>
      <c r="L873" s="267"/>
      <c r="M873" s="146"/>
      <c r="N873" s="146"/>
      <c r="O873" s="146"/>
      <c r="P873" s="146"/>
      <c r="Q873" s="146"/>
      <c r="R873" s="146"/>
      <c r="S873" s="146"/>
      <c r="T873" s="146"/>
      <c r="U873" s="146"/>
    </row>
    <row r="874" spans="1:21" ht="24" customHeight="1">
      <c r="B874" s="292"/>
      <c r="C874" s="520" t="s">
        <v>800</v>
      </c>
      <c r="D874" s="520"/>
      <c r="E874" s="520"/>
      <c r="F874" s="520"/>
      <c r="G874" s="520"/>
      <c r="H874" s="520"/>
      <c r="I874" s="520"/>
      <c r="J874" s="520"/>
      <c r="K874" s="520"/>
      <c r="L874" s="520"/>
      <c r="M874" s="329">
        <f t="shared" ref="M874:U874" si="102">M802</f>
        <v>1600356</v>
      </c>
      <c r="N874" s="329">
        <f t="shared" si="102"/>
        <v>1065723</v>
      </c>
      <c r="O874" s="329">
        <f t="shared" si="102"/>
        <v>1069096</v>
      </c>
      <c r="P874" s="329">
        <f t="shared" si="102"/>
        <v>1069096</v>
      </c>
      <c r="Q874" s="329">
        <f t="shared" si="102"/>
        <v>663581</v>
      </c>
      <c r="R874" s="329">
        <f t="shared" si="102"/>
        <v>0</v>
      </c>
      <c r="S874" s="329">
        <f t="shared" si="102"/>
        <v>0</v>
      </c>
      <c r="T874" s="329">
        <f t="shared" si="102"/>
        <v>15000</v>
      </c>
      <c r="U874" s="329">
        <f t="shared" si="102"/>
        <v>0</v>
      </c>
    </row>
    <row r="875" spans="1:21" ht="24" customHeight="1">
      <c r="B875" s="293"/>
      <c r="C875" s="499" t="s">
        <v>1060</v>
      </c>
      <c r="D875" s="499"/>
      <c r="E875" s="499"/>
      <c r="F875" s="499"/>
      <c r="G875" s="499"/>
      <c r="H875" s="499"/>
      <c r="I875" s="499"/>
      <c r="J875" s="499"/>
      <c r="K875" s="499"/>
      <c r="L875" s="499"/>
      <c r="M875" s="291">
        <f t="shared" ref="M875:U875" si="103">-M868</f>
        <v>-73650</v>
      </c>
      <c r="N875" s="291">
        <f t="shared" si="103"/>
        <v>-74125</v>
      </c>
      <c r="O875" s="291">
        <f t="shared" si="103"/>
        <v>-438200</v>
      </c>
      <c r="P875" s="291">
        <f t="shared" si="103"/>
        <v>-69525</v>
      </c>
      <c r="Q875" s="291">
        <f t="shared" si="103"/>
        <v>-895703</v>
      </c>
      <c r="R875" s="291">
        <f t="shared" si="103"/>
        <v>-897183</v>
      </c>
      <c r="S875" s="291">
        <f t="shared" si="103"/>
        <v>-896934</v>
      </c>
      <c r="T875" s="291">
        <f t="shared" si="103"/>
        <v>-895935</v>
      </c>
      <c r="U875" s="291">
        <f t="shared" si="103"/>
        <v>-895851</v>
      </c>
    </row>
    <row r="876" spans="1:21" ht="24" customHeight="1">
      <c r="B876" s="267"/>
      <c r="C876" s="507" t="s">
        <v>1085</v>
      </c>
      <c r="D876" s="507"/>
      <c r="E876" s="507"/>
      <c r="F876" s="507"/>
      <c r="G876" s="507"/>
      <c r="H876" s="507"/>
      <c r="I876" s="507"/>
      <c r="J876" s="507"/>
      <c r="K876" s="507"/>
      <c r="L876" s="507"/>
      <c r="M876" s="279">
        <f t="shared" ref="M876:U876" si="104">SUM(M874:M875)</f>
        <v>1526706</v>
      </c>
      <c r="N876" s="279">
        <f t="shared" si="104"/>
        <v>991598</v>
      </c>
      <c r="O876" s="279">
        <f t="shared" si="104"/>
        <v>630896</v>
      </c>
      <c r="P876" s="279">
        <f t="shared" si="104"/>
        <v>999571</v>
      </c>
      <c r="Q876" s="279">
        <f t="shared" si="104"/>
        <v>-232122</v>
      </c>
      <c r="R876" s="279">
        <f t="shared" si="104"/>
        <v>-897183</v>
      </c>
      <c r="S876" s="279">
        <f t="shared" si="104"/>
        <v>-896934</v>
      </c>
      <c r="T876" s="279">
        <f t="shared" si="104"/>
        <v>-880935</v>
      </c>
      <c r="U876" s="279">
        <f t="shared" si="104"/>
        <v>-895851</v>
      </c>
    </row>
    <row r="877" spans="1:21" s="88" customFormat="1" ht="15" customHeight="1">
      <c r="A877" s="382"/>
      <c r="B877" s="134"/>
      <c r="C877" s="134"/>
      <c r="D877" s="134"/>
      <c r="E877" s="134"/>
      <c r="F877" s="134"/>
      <c r="G877" s="134"/>
      <c r="H877" s="134"/>
      <c r="I877" s="134"/>
      <c r="J877" s="134"/>
      <c r="K877" s="134"/>
      <c r="L877" s="134"/>
      <c r="M877" s="281"/>
      <c r="N877" s="281"/>
      <c r="O877" s="281"/>
      <c r="P877" s="281"/>
      <c r="Q877" s="281"/>
      <c r="R877" s="281"/>
      <c r="S877" s="281"/>
      <c r="T877" s="281"/>
      <c r="U877" s="281"/>
    </row>
    <row r="878" spans="1:21" s="88" customFormat="1" ht="24" customHeight="1">
      <c r="A878" s="382"/>
      <c r="B878" s="134"/>
      <c r="C878" s="134"/>
      <c r="D878" s="134"/>
      <c r="E878" s="134"/>
      <c r="F878" s="134"/>
      <c r="G878" s="134"/>
      <c r="H878" s="134"/>
      <c r="I878" s="134"/>
      <c r="J878" s="134"/>
      <c r="K878" s="134"/>
      <c r="L878" s="267" t="s">
        <v>402</v>
      </c>
      <c r="M878" s="239">
        <f t="shared" ref="M878:U878" si="105">M797-M863+M876</f>
        <v>1516345</v>
      </c>
      <c r="N878" s="239">
        <f t="shared" si="105"/>
        <v>1261025</v>
      </c>
      <c r="O878" s="239">
        <f t="shared" si="105"/>
        <v>-892926</v>
      </c>
      <c r="P878" s="239">
        <f t="shared" si="105"/>
        <v>1061578</v>
      </c>
      <c r="Q878" s="239">
        <f t="shared" si="105"/>
        <v>-2775492</v>
      </c>
      <c r="R878" s="239">
        <f t="shared" si="105"/>
        <v>-772963</v>
      </c>
      <c r="S878" s="239">
        <f t="shared" si="105"/>
        <v>-434514</v>
      </c>
      <c r="T878" s="239">
        <f t="shared" si="105"/>
        <v>-425604</v>
      </c>
      <c r="U878" s="239">
        <f t="shared" si="105"/>
        <v>-536920</v>
      </c>
    </row>
    <row r="879" spans="1:21" s="88" customFormat="1" ht="15" customHeight="1">
      <c r="A879" s="382"/>
      <c r="B879" s="134"/>
      <c r="C879" s="134"/>
      <c r="D879" s="134"/>
      <c r="E879" s="134"/>
      <c r="F879" s="134"/>
      <c r="G879" s="134"/>
      <c r="H879" s="134"/>
      <c r="I879" s="134"/>
      <c r="J879" s="134"/>
      <c r="K879" s="134"/>
      <c r="L879" s="134"/>
      <c r="M879" s="281"/>
      <c r="N879" s="281"/>
      <c r="O879" s="281"/>
      <c r="P879" s="281"/>
      <c r="Q879" s="281"/>
      <c r="R879" s="281"/>
      <c r="S879" s="281"/>
      <c r="T879" s="281"/>
      <c r="U879" s="281"/>
    </row>
    <row r="880" spans="1:21" s="88" customFormat="1" ht="24" customHeight="1">
      <c r="A880" s="382"/>
      <c r="B880" s="519" t="s">
        <v>722</v>
      </c>
      <c r="C880" s="519"/>
      <c r="D880" s="519"/>
      <c r="E880" s="519"/>
      <c r="F880" s="519"/>
      <c r="G880" s="519"/>
      <c r="H880" s="519"/>
      <c r="I880" s="519"/>
      <c r="J880" s="519"/>
      <c r="K880" s="519"/>
      <c r="L880" s="519"/>
      <c r="M880" s="281">
        <v>2517832</v>
      </c>
      <c r="N880" s="281">
        <v>3778857</v>
      </c>
      <c r="O880" s="281">
        <v>2811787</v>
      </c>
      <c r="P880" s="281">
        <f>N880+P878</f>
        <v>4840435</v>
      </c>
      <c r="Q880" s="281">
        <f>P880+Q878</f>
        <v>2064943</v>
      </c>
      <c r="R880" s="281">
        <f>Q880+R878</f>
        <v>1291980</v>
      </c>
      <c r="S880" s="281">
        <f>R880+S878</f>
        <v>857466</v>
      </c>
      <c r="T880" s="281">
        <f>S880+T878</f>
        <v>431862</v>
      </c>
      <c r="U880" s="281">
        <f>T880+U878</f>
        <v>-105058</v>
      </c>
    </row>
    <row r="881" spans="1:21" s="99" customFormat="1" ht="24" customHeight="1">
      <c r="A881" s="386"/>
      <c r="B881" s="354"/>
      <c r="C881" s="354"/>
      <c r="D881" s="354"/>
      <c r="E881" s="354"/>
      <c r="F881" s="354"/>
      <c r="G881" s="354"/>
      <c r="H881" s="354"/>
      <c r="I881" s="354"/>
      <c r="J881" s="354"/>
      <c r="K881" s="354"/>
      <c r="L881" s="354"/>
      <c r="M881" s="157">
        <f t="shared" ref="M881:U881" si="106">M880/(M863+M868)</f>
        <v>0.48018668646027307</v>
      </c>
      <c r="N881" s="157">
        <f t="shared" si="106"/>
        <v>1.4947034706991038</v>
      </c>
      <c r="O881" s="157">
        <f t="shared" si="106"/>
        <v>0.44185948935276825</v>
      </c>
      <c r="P881" s="157">
        <f t="shared" si="106"/>
        <v>1.0692325499920698</v>
      </c>
      <c r="Q881" s="157">
        <f t="shared" si="106"/>
        <v>0.28349675232806681</v>
      </c>
      <c r="R881" s="157">
        <f t="shared" si="106"/>
        <v>0.44287295999341852</v>
      </c>
      <c r="S881" s="157">
        <f t="shared" si="106"/>
        <v>0.32242630621673846</v>
      </c>
      <c r="T881" s="157">
        <f t="shared" si="106"/>
        <v>0.15733697849988088</v>
      </c>
      <c r="U881" s="157">
        <f t="shared" si="106"/>
        <v>-3.592521149122558E-2</v>
      </c>
    </row>
    <row r="882" spans="1:21" ht="15" customHeight="1">
      <c r="B882" s="88"/>
      <c r="C882" s="88"/>
      <c r="D882" s="88"/>
      <c r="E882" s="88"/>
      <c r="F882" s="88"/>
      <c r="G882" s="88"/>
      <c r="H882" s="88"/>
      <c r="I882" s="88"/>
      <c r="J882" s="88"/>
      <c r="K882" s="88"/>
      <c r="L882" s="88"/>
      <c r="M882" s="272"/>
      <c r="N882" s="415"/>
      <c r="O882" s="167"/>
      <c r="P882" s="167"/>
      <c r="Q882" s="415"/>
      <c r="R882" s="415"/>
      <c r="S882" s="226"/>
      <c r="T882" s="226"/>
      <c r="U882" s="226"/>
    </row>
    <row r="883" spans="1:21" ht="24" customHeight="1">
      <c r="B883" s="97" t="s">
        <v>1139</v>
      </c>
      <c r="C883" s="88"/>
      <c r="D883" s="88"/>
      <c r="E883" s="88"/>
      <c r="F883" s="88"/>
      <c r="G883" s="88"/>
      <c r="H883" s="88"/>
      <c r="I883" s="88"/>
      <c r="J883" s="88"/>
      <c r="K883" s="88"/>
      <c r="L883" s="88"/>
      <c r="M883" s="215"/>
      <c r="N883" s="216"/>
      <c r="O883" s="160"/>
      <c r="P883" s="160"/>
      <c r="Q883" s="216"/>
      <c r="R883" s="216"/>
      <c r="S883" s="216"/>
      <c r="T883" s="216"/>
      <c r="U883" s="216"/>
    </row>
    <row r="884" spans="1:21" ht="15" customHeight="1">
      <c r="B884" s="88"/>
      <c r="C884" s="88"/>
      <c r="D884" s="88"/>
      <c r="E884" s="88"/>
      <c r="F884" s="88"/>
      <c r="G884" s="88"/>
      <c r="H884" s="88"/>
      <c r="I884" s="88"/>
      <c r="J884" s="88"/>
      <c r="K884" s="88"/>
      <c r="L884" s="88"/>
      <c r="M884" s="215"/>
      <c r="N884" s="216"/>
      <c r="O884" s="160"/>
      <c r="P884" s="160"/>
      <c r="Q884" s="216"/>
      <c r="R884" s="216"/>
      <c r="S884" s="216"/>
      <c r="T884" s="216"/>
      <c r="U884" s="216"/>
    </row>
    <row r="885" spans="1:21" ht="24" customHeight="1">
      <c r="B885" s="88" t="s">
        <v>325</v>
      </c>
      <c r="C885" s="88"/>
      <c r="D885" s="88"/>
      <c r="E885" s="88" t="s">
        <v>326</v>
      </c>
      <c r="F885" s="88"/>
      <c r="G885" s="88"/>
      <c r="H885" s="88"/>
      <c r="I885" s="88"/>
      <c r="J885" s="88"/>
      <c r="K885" s="88"/>
      <c r="L885" s="88"/>
      <c r="M885" s="307">
        <v>0</v>
      </c>
      <c r="N885" s="307">
        <v>0</v>
      </c>
      <c r="O885" s="318">
        <v>0</v>
      </c>
      <c r="P885" s="318">
        <v>0</v>
      </c>
      <c r="Q885" s="307">
        <v>0</v>
      </c>
      <c r="R885" s="307">
        <v>0</v>
      </c>
      <c r="S885" s="307">
        <v>0</v>
      </c>
      <c r="T885" s="307">
        <v>0</v>
      </c>
      <c r="U885" s="307">
        <v>0</v>
      </c>
    </row>
    <row r="886" spans="1:21" s="88" customFormat="1" ht="24" customHeight="1">
      <c r="A886" s="382"/>
      <c r="B886" s="498" t="s">
        <v>1088</v>
      </c>
      <c r="C886" s="498"/>
      <c r="D886" s="498"/>
      <c r="E886" s="498"/>
      <c r="F886" s="498"/>
      <c r="G886" s="498"/>
      <c r="H886" s="498"/>
      <c r="I886" s="498"/>
      <c r="J886" s="498"/>
      <c r="K886" s="498"/>
      <c r="L886" s="498"/>
      <c r="M886" s="297">
        <f t="shared" ref="M886:U886" si="107">SUM(M885:M885)</f>
        <v>0</v>
      </c>
      <c r="N886" s="297">
        <f t="shared" si="107"/>
        <v>0</v>
      </c>
      <c r="O886" s="281">
        <f t="shared" si="107"/>
        <v>0</v>
      </c>
      <c r="P886" s="281">
        <f t="shared" si="107"/>
        <v>0</v>
      </c>
      <c r="Q886" s="280">
        <f t="shared" si="107"/>
        <v>0</v>
      </c>
      <c r="R886" s="280">
        <f t="shared" si="107"/>
        <v>0</v>
      </c>
      <c r="S886" s="280">
        <f t="shared" si="107"/>
        <v>0</v>
      </c>
      <c r="T886" s="280">
        <f t="shared" si="107"/>
        <v>0</v>
      </c>
      <c r="U886" s="280">
        <f t="shared" si="107"/>
        <v>0</v>
      </c>
    </row>
    <row r="887" spans="1:21" s="88" customFormat="1" ht="15" customHeight="1">
      <c r="A887" s="382"/>
      <c r="B887" s="122"/>
      <c r="C887" s="379"/>
      <c r="D887" s="379"/>
      <c r="E887" s="379"/>
      <c r="F887" s="379"/>
      <c r="G887" s="379"/>
      <c r="H887" s="379"/>
      <c r="I887" s="379"/>
      <c r="J887" s="379"/>
      <c r="K887" s="379"/>
      <c r="L887" s="379"/>
      <c r="M887" s="380"/>
      <c r="N887" s="380"/>
      <c r="O887" s="436" t="str">
        <f>IF(P886&gt;O886,"Over Budget","Under Budget")</f>
        <v>Under Budget</v>
      </c>
      <c r="P887" s="437">
        <f>P886-O886</f>
        <v>0</v>
      </c>
      <c r="Q887" s="380"/>
      <c r="R887" s="380"/>
      <c r="S887" s="380"/>
      <c r="T887" s="380"/>
      <c r="U887" s="380"/>
    </row>
    <row r="888" spans="1:21" ht="15" customHeight="1">
      <c r="B888" s="88"/>
      <c r="C888" s="88"/>
      <c r="D888" s="88"/>
      <c r="E888" s="88"/>
      <c r="F888" s="88"/>
      <c r="G888" s="88"/>
      <c r="H888" s="88"/>
      <c r="I888" s="88"/>
      <c r="J888" s="88"/>
      <c r="K888" s="88"/>
      <c r="L888" s="88"/>
      <c r="M888" s="301"/>
      <c r="N888" s="312"/>
      <c r="O888" s="323"/>
      <c r="P888" s="323"/>
      <c r="Q888" s="324"/>
      <c r="R888" s="324"/>
      <c r="S888" s="324"/>
      <c r="T888" s="324"/>
      <c r="U888" s="324"/>
    </row>
    <row r="889" spans="1:21" ht="24" customHeight="1">
      <c r="B889" s="1" t="s">
        <v>993</v>
      </c>
      <c r="C889" s="88"/>
      <c r="D889" s="88"/>
      <c r="E889" s="88" t="s">
        <v>81</v>
      </c>
      <c r="F889" s="88"/>
      <c r="G889" s="88"/>
      <c r="H889" s="92"/>
      <c r="I889" s="92"/>
      <c r="J889" s="92"/>
      <c r="K889" s="92"/>
      <c r="L889" s="92"/>
      <c r="M889" s="307">
        <v>0</v>
      </c>
      <c r="N889" s="307">
        <v>0</v>
      </c>
      <c r="O889" s="318">
        <v>0</v>
      </c>
      <c r="P889" s="318">
        <v>0</v>
      </c>
      <c r="Q889" s="307">
        <v>0</v>
      </c>
      <c r="R889" s="307">
        <v>0</v>
      </c>
      <c r="S889" s="307">
        <v>0</v>
      </c>
      <c r="T889" s="307">
        <v>0</v>
      </c>
      <c r="U889" s="307">
        <v>0</v>
      </c>
    </row>
    <row r="890" spans="1:21" ht="24" customHeight="1">
      <c r="B890" s="498" t="s">
        <v>1089</v>
      </c>
      <c r="C890" s="498"/>
      <c r="D890" s="498"/>
      <c r="E890" s="498"/>
      <c r="F890" s="498"/>
      <c r="G890" s="498"/>
      <c r="H890" s="498"/>
      <c r="I890" s="498"/>
      <c r="J890" s="498"/>
      <c r="K890" s="498"/>
      <c r="L890" s="498"/>
      <c r="M890" s="282">
        <f t="shared" ref="M890:U890" si="108">SUM(M889:M889)</f>
        <v>0</v>
      </c>
      <c r="N890" s="278">
        <f t="shared" si="108"/>
        <v>0</v>
      </c>
      <c r="O890" s="279">
        <f t="shared" si="108"/>
        <v>0</v>
      </c>
      <c r="P890" s="279">
        <f t="shared" si="108"/>
        <v>0</v>
      </c>
      <c r="Q890" s="282">
        <f t="shared" si="108"/>
        <v>0</v>
      </c>
      <c r="R890" s="282">
        <f t="shared" si="108"/>
        <v>0</v>
      </c>
      <c r="S890" s="282">
        <f t="shared" si="108"/>
        <v>0</v>
      </c>
      <c r="T890" s="282">
        <f t="shared" si="108"/>
        <v>0</v>
      </c>
      <c r="U890" s="282">
        <f t="shared" si="108"/>
        <v>0</v>
      </c>
    </row>
    <row r="891" spans="1:21" ht="15" customHeight="1">
      <c r="B891" s="122"/>
      <c r="C891" s="379"/>
      <c r="D891" s="379"/>
      <c r="E891" s="379"/>
      <c r="F891" s="379"/>
      <c r="G891" s="379"/>
      <c r="H891" s="379"/>
      <c r="I891" s="379"/>
      <c r="J891" s="379"/>
      <c r="K891" s="379"/>
      <c r="L891" s="379"/>
      <c r="M891" s="380"/>
      <c r="N891" s="380"/>
      <c r="O891" s="436" t="str">
        <f>IF(P890&gt;O890,"Over Budget","Under Budget")</f>
        <v>Under Budget</v>
      </c>
      <c r="P891" s="437">
        <f>P890-O890</f>
        <v>0</v>
      </c>
      <c r="Q891" s="380"/>
      <c r="R891" s="380"/>
      <c r="S891" s="380"/>
      <c r="T891" s="380"/>
      <c r="U891" s="380"/>
    </row>
    <row r="892" spans="1:21" ht="6.75" customHeight="1">
      <c r="B892" s="1"/>
      <c r="C892" s="92"/>
      <c r="D892" s="92"/>
      <c r="E892" s="1"/>
      <c r="F892" s="92"/>
      <c r="G892" s="92"/>
      <c r="H892" s="92"/>
      <c r="I892" s="92"/>
      <c r="J892" s="92"/>
      <c r="K892" s="92"/>
      <c r="L892" s="92"/>
      <c r="M892" s="200"/>
      <c r="N892" s="200"/>
      <c r="O892" s="143"/>
      <c r="P892" s="143"/>
      <c r="Q892" s="174"/>
      <c r="R892" s="174"/>
      <c r="S892" s="174"/>
      <c r="T892" s="174"/>
      <c r="U892" s="174"/>
    </row>
    <row r="893" spans="1:21" ht="24" customHeight="1">
      <c r="B893" s="1" t="s">
        <v>1226</v>
      </c>
      <c r="C893" s="92"/>
      <c r="D893" s="92"/>
      <c r="E893" s="93" t="s">
        <v>1227</v>
      </c>
      <c r="F893" s="92"/>
      <c r="G893" s="92"/>
      <c r="H893" s="92"/>
      <c r="I893" s="92"/>
      <c r="J893" s="92"/>
      <c r="K893" s="92"/>
      <c r="L893" s="92"/>
      <c r="M893" s="222">
        <v>33843</v>
      </c>
      <c r="N893" s="222">
        <v>0</v>
      </c>
      <c r="O893" s="146">
        <v>0</v>
      </c>
      <c r="P893" s="146">
        <v>0</v>
      </c>
      <c r="Q893" s="222">
        <v>0</v>
      </c>
      <c r="R893" s="222">
        <v>0</v>
      </c>
      <c r="S893" s="222">
        <v>0</v>
      </c>
      <c r="T893" s="222">
        <v>0</v>
      </c>
      <c r="U893" s="222">
        <v>0</v>
      </c>
    </row>
    <row r="894" spans="1:21" ht="24" customHeight="1">
      <c r="B894" s="498" t="s">
        <v>572</v>
      </c>
      <c r="C894" s="498"/>
      <c r="D894" s="498"/>
      <c r="E894" s="498"/>
      <c r="F894" s="498"/>
      <c r="G894" s="498"/>
      <c r="H894" s="498"/>
      <c r="I894" s="498"/>
      <c r="J894" s="498"/>
      <c r="K894" s="498"/>
      <c r="L894" s="498"/>
      <c r="M894" s="282">
        <f t="shared" ref="M894:U894" si="109">SUM(M893)</f>
        <v>33843</v>
      </c>
      <c r="N894" s="278">
        <f t="shared" si="109"/>
        <v>0</v>
      </c>
      <c r="O894" s="279">
        <f t="shared" si="109"/>
        <v>0</v>
      </c>
      <c r="P894" s="279">
        <f t="shared" si="109"/>
        <v>0</v>
      </c>
      <c r="Q894" s="282">
        <f t="shared" si="109"/>
        <v>0</v>
      </c>
      <c r="R894" s="282">
        <f t="shared" si="109"/>
        <v>0</v>
      </c>
      <c r="S894" s="282">
        <f t="shared" si="109"/>
        <v>0</v>
      </c>
      <c r="T894" s="282">
        <f t="shared" si="109"/>
        <v>0</v>
      </c>
      <c r="U894" s="282">
        <f t="shared" si="109"/>
        <v>0</v>
      </c>
    </row>
    <row r="895" spans="1:21" ht="15" customHeight="1">
      <c r="B895" s="122"/>
      <c r="C895" s="379"/>
      <c r="D895" s="379"/>
      <c r="E895" s="379"/>
      <c r="F895" s="379"/>
      <c r="G895" s="379"/>
      <c r="H895" s="379"/>
      <c r="I895" s="379"/>
      <c r="J895" s="379"/>
      <c r="K895" s="379"/>
      <c r="L895" s="379"/>
      <c r="M895" s="380"/>
      <c r="N895" s="380"/>
      <c r="O895" s="436" t="str">
        <f>IF(P894&gt;O894,"Over Budget","Under Budget")</f>
        <v>Under Budget</v>
      </c>
      <c r="P895" s="437">
        <f>P894-O894</f>
        <v>0</v>
      </c>
      <c r="Q895" s="380"/>
      <c r="R895" s="380"/>
      <c r="S895" s="380"/>
      <c r="T895" s="380"/>
      <c r="U895" s="380"/>
    </row>
    <row r="896" spans="1:21" ht="15" customHeight="1">
      <c r="B896" s="288"/>
      <c r="C896" s="350"/>
      <c r="D896" s="350"/>
      <c r="E896" s="350"/>
      <c r="F896" s="350"/>
      <c r="G896" s="350"/>
      <c r="H896" s="350"/>
      <c r="I896" s="350"/>
      <c r="J896" s="350"/>
      <c r="K896" s="350"/>
      <c r="L896" s="350"/>
      <c r="M896" s="299"/>
      <c r="N896" s="398"/>
      <c r="O896" s="463"/>
      <c r="P896" s="463"/>
      <c r="Q896" s="398"/>
      <c r="R896" s="398"/>
      <c r="S896" s="398"/>
      <c r="T896" s="398"/>
      <c r="U896" s="398"/>
    </row>
    <row r="897" spans="1:21" ht="24" customHeight="1">
      <c r="B897" s="267"/>
      <c r="C897" s="507" t="s">
        <v>1228</v>
      </c>
      <c r="D897" s="507"/>
      <c r="E897" s="507"/>
      <c r="F897" s="507"/>
      <c r="G897" s="507"/>
      <c r="H897" s="507"/>
      <c r="I897" s="507"/>
      <c r="J897" s="507"/>
      <c r="K897" s="507"/>
      <c r="L897" s="507"/>
      <c r="M897" s="279">
        <f t="shared" ref="M897:U897" si="110">M890</f>
        <v>0</v>
      </c>
      <c r="N897" s="279">
        <f t="shared" si="110"/>
        <v>0</v>
      </c>
      <c r="O897" s="279">
        <f t="shared" si="110"/>
        <v>0</v>
      </c>
      <c r="P897" s="279">
        <f t="shared" si="110"/>
        <v>0</v>
      </c>
      <c r="Q897" s="279">
        <f t="shared" si="110"/>
        <v>0</v>
      </c>
      <c r="R897" s="279">
        <f t="shared" si="110"/>
        <v>0</v>
      </c>
      <c r="S897" s="279">
        <f t="shared" si="110"/>
        <v>0</v>
      </c>
      <c r="T897" s="279">
        <f t="shared" si="110"/>
        <v>0</v>
      </c>
      <c r="U897" s="279">
        <f t="shared" si="110"/>
        <v>0</v>
      </c>
    </row>
    <row r="898" spans="1:21" ht="15" customHeight="1">
      <c r="B898" s="122"/>
      <c r="C898" s="379"/>
      <c r="D898" s="379"/>
      <c r="E898" s="379"/>
      <c r="F898" s="379"/>
      <c r="G898" s="379"/>
      <c r="H898" s="379"/>
      <c r="I898" s="379"/>
      <c r="J898" s="379"/>
      <c r="K898" s="379"/>
      <c r="L898" s="379"/>
      <c r="M898" s="380"/>
      <c r="N898" s="380"/>
      <c r="O898" s="436" t="str">
        <f>IF(P897&gt;O897,"Over Budget","Under Budget")</f>
        <v>Under Budget</v>
      </c>
      <c r="P898" s="437">
        <f>P897-O897</f>
        <v>0</v>
      </c>
      <c r="Q898" s="380"/>
      <c r="R898" s="380"/>
      <c r="S898" s="380"/>
      <c r="T898" s="380"/>
      <c r="U898" s="380"/>
    </row>
    <row r="899" spans="1:21" ht="15" customHeight="1">
      <c r="B899" s="292"/>
      <c r="C899" s="267"/>
      <c r="D899" s="267"/>
      <c r="E899" s="267"/>
      <c r="F899" s="267"/>
      <c r="G899" s="267"/>
      <c r="H899" s="267"/>
      <c r="I899" s="267"/>
      <c r="J899" s="267"/>
      <c r="K899" s="267"/>
      <c r="L899" s="267"/>
      <c r="M899" s="146"/>
      <c r="N899" s="146"/>
      <c r="O899" s="146"/>
      <c r="P899" s="146"/>
      <c r="Q899" s="146"/>
      <c r="R899" s="146"/>
      <c r="S899" s="146"/>
      <c r="T899" s="146"/>
      <c r="U899" s="146"/>
    </row>
    <row r="900" spans="1:21" ht="24" customHeight="1">
      <c r="B900" s="293"/>
      <c r="C900" s="499" t="s">
        <v>1060</v>
      </c>
      <c r="D900" s="499"/>
      <c r="E900" s="499"/>
      <c r="F900" s="499"/>
      <c r="G900" s="499"/>
      <c r="H900" s="499"/>
      <c r="I900" s="499"/>
      <c r="J900" s="499"/>
      <c r="K900" s="499"/>
      <c r="L900" s="499"/>
      <c r="M900" s="399">
        <f t="shared" ref="M900:U900" si="111">-M893</f>
        <v>-33843</v>
      </c>
      <c r="N900" s="399">
        <f t="shared" si="111"/>
        <v>0</v>
      </c>
      <c r="O900" s="399">
        <f t="shared" si="111"/>
        <v>0</v>
      </c>
      <c r="P900" s="399">
        <f t="shared" si="111"/>
        <v>0</v>
      </c>
      <c r="Q900" s="399">
        <f t="shared" si="111"/>
        <v>0</v>
      </c>
      <c r="R900" s="399">
        <f t="shared" si="111"/>
        <v>0</v>
      </c>
      <c r="S900" s="399">
        <f t="shared" si="111"/>
        <v>0</v>
      </c>
      <c r="T900" s="399">
        <f t="shared" si="111"/>
        <v>0</v>
      </c>
      <c r="U900" s="399">
        <f t="shared" si="111"/>
        <v>0</v>
      </c>
    </row>
    <row r="901" spans="1:21" ht="24" customHeight="1">
      <c r="B901" s="267"/>
      <c r="C901" s="507" t="s">
        <v>1230</v>
      </c>
      <c r="D901" s="507"/>
      <c r="E901" s="507"/>
      <c r="F901" s="507"/>
      <c r="G901" s="507"/>
      <c r="H901" s="507"/>
      <c r="I901" s="507"/>
      <c r="J901" s="507"/>
      <c r="K901" s="507"/>
      <c r="L901" s="507"/>
      <c r="M901" s="279">
        <f t="shared" ref="M901:U901" si="112">SUM(M900:M900)</f>
        <v>-33843</v>
      </c>
      <c r="N901" s="279">
        <f t="shared" si="112"/>
        <v>0</v>
      </c>
      <c r="O901" s="279">
        <f t="shared" si="112"/>
        <v>0</v>
      </c>
      <c r="P901" s="279">
        <f t="shared" si="112"/>
        <v>0</v>
      </c>
      <c r="Q901" s="279">
        <f t="shared" si="112"/>
        <v>0</v>
      </c>
      <c r="R901" s="279">
        <f t="shared" si="112"/>
        <v>0</v>
      </c>
      <c r="S901" s="279">
        <f t="shared" si="112"/>
        <v>0</v>
      </c>
      <c r="T901" s="279">
        <f t="shared" si="112"/>
        <v>0</v>
      </c>
      <c r="U901" s="279">
        <f t="shared" si="112"/>
        <v>0</v>
      </c>
    </row>
    <row r="902" spans="1:21" s="88" customFormat="1" ht="15" customHeight="1">
      <c r="A902" s="382"/>
      <c r="B902" s="134"/>
      <c r="C902" s="134"/>
      <c r="D902" s="134"/>
      <c r="E902" s="134"/>
      <c r="F902" s="134"/>
      <c r="G902" s="134"/>
      <c r="H902" s="134"/>
      <c r="I902" s="134"/>
      <c r="J902" s="134"/>
      <c r="K902" s="134"/>
      <c r="L902" s="134"/>
      <c r="M902" s="281"/>
      <c r="N902" s="281"/>
      <c r="O902" s="281"/>
      <c r="P902" s="281"/>
      <c r="Q902" s="281"/>
      <c r="R902" s="281"/>
      <c r="S902" s="281"/>
      <c r="T902" s="281"/>
      <c r="U902" s="281"/>
    </row>
    <row r="903" spans="1:21" s="88" customFormat="1" ht="24" customHeight="1">
      <c r="A903" s="382"/>
      <c r="B903" s="134"/>
      <c r="C903" s="134"/>
      <c r="D903" s="134"/>
      <c r="E903" s="134"/>
      <c r="F903" s="134"/>
      <c r="G903" s="134"/>
      <c r="H903" s="134"/>
      <c r="I903" s="134"/>
      <c r="J903" s="134"/>
      <c r="K903" s="134"/>
      <c r="L903" s="267" t="s">
        <v>402</v>
      </c>
      <c r="M903" s="239">
        <f t="shared" ref="M903:U903" si="113">M886-M897+M901</f>
        <v>-33843</v>
      </c>
      <c r="N903" s="239">
        <f t="shared" si="113"/>
        <v>0</v>
      </c>
      <c r="O903" s="239">
        <f t="shared" si="113"/>
        <v>0</v>
      </c>
      <c r="P903" s="239">
        <f t="shared" si="113"/>
        <v>0</v>
      </c>
      <c r="Q903" s="239">
        <f t="shared" si="113"/>
        <v>0</v>
      </c>
      <c r="R903" s="239">
        <f t="shared" si="113"/>
        <v>0</v>
      </c>
      <c r="S903" s="239">
        <f t="shared" si="113"/>
        <v>0</v>
      </c>
      <c r="T903" s="239">
        <f t="shared" si="113"/>
        <v>0</v>
      </c>
      <c r="U903" s="239">
        <f t="shared" si="113"/>
        <v>0</v>
      </c>
    </row>
    <row r="904" spans="1:21" s="88" customFormat="1" ht="15" customHeight="1">
      <c r="A904" s="382"/>
      <c r="B904" s="134"/>
      <c r="C904" s="134"/>
      <c r="D904" s="134"/>
      <c r="E904" s="134"/>
      <c r="F904" s="134"/>
      <c r="G904" s="134"/>
      <c r="H904" s="134"/>
      <c r="I904" s="134"/>
      <c r="J904" s="134"/>
      <c r="K904" s="134"/>
      <c r="L904" s="134"/>
      <c r="M904" s="281"/>
      <c r="N904" s="281"/>
      <c r="O904" s="281"/>
      <c r="P904" s="281"/>
      <c r="Q904" s="281"/>
      <c r="R904" s="281"/>
      <c r="S904" s="281"/>
      <c r="T904" s="281"/>
      <c r="U904" s="281"/>
    </row>
    <row r="905" spans="1:21" s="88" customFormat="1" ht="24" customHeight="1">
      <c r="A905" s="382"/>
      <c r="B905" s="521" t="s">
        <v>1229</v>
      </c>
      <c r="C905" s="521"/>
      <c r="D905" s="521"/>
      <c r="E905" s="521"/>
      <c r="F905" s="521"/>
      <c r="G905" s="521"/>
      <c r="H905" s="521"/>
      <c r="I905" s="521"/>
      <c r="J905" s="521"/>
      <c r="K905" s="521"/>
      <c r="L905" s="521"/>
      <c r="M905" s="281">
        <v>0</v>
      </c>
      <c r="N905" s="281">
        <f>K905+N903</f>
        <v>0</v>
      </c>
      <c r="O905" s="281">
        <f>L905+O903</f>
        <v>0</v>
      </c>
      <c r="P905" s="281">
        <f>M905+P903</f>
        <v>0</v>
      </c>
      <c r="Q905" s="281">
        <f>P905+Q903</f>
        <v>0</v>
      </c>
      <c r="R905" s="281">
        <f>Q905+R903</f>
        <v>0</v>
      </c>
      <c r="S905" s="281">
        <f>R905+S903</f>
        <v>0</v>
      </c>
      <c r="T905" s="281">
        <f>S905+T903</f>
        <v>0</v>
      </c>
      <c r="U905" s="281">
        <f>T905+U903</f>
        <v>0</v>
      </c>
    </row>
    <row r="906" spans="1:21" s="88" customFormat="1" ht="15" customHeight="1">
      <c r="A906" s="382"/>
      <c r="M906" s="280"/>
      <c r="N906" s="297"/>
      <c r="O906" s="281"/>
      <c r="P906" s="281"/>
      <c r="Q906" s="297"/>
      <c r="R906" s="297"/>
      <c r="S906" s="280"/>
      <c r="T906" s="280"/>
      <c r="U906" s="280"/>
    </row>
    <row r="907" spans="1:21" ht="24" customHeight="1">
      <c r="B907" s="97" t="s">
        <v>1140</v>
      </c>
      <c r="C907" s="88"/>
      <c r="D907" s="88"/>
      <c r="E907" s="1"/>
      <c r="F907" s="88"/>
      <c r="G907" s="88"/>
      <c r="H907" s="88"/>
      <c r="I907" s="88"/>
      <c r="J907" s="88"/>
      <c r="K907" s="88"/>
      <c r="L907" s="88"/>
      <c r="M907" s="215"/>
      <c r="N907" s="216"/>
      <c r="O907" s="160"/>
      <c r="P907" s="160"/>
      <c r="Q907" s="216"/>
      <c r="R907" s="216"/>
      <c r="S907" s="216"/>
      <c r="T907" s="216"/>
      <c r="U907" s="216"/>
    </row>
    <row r="908" spans="1:21" ht="15" customHeight="1">
      <c r="B908" s="88"/>
      <c r="C908" s="88"/>
      <c r="D908" s="88"/>
      <c r="E908" s="88"/>
      <c r="F908" s="88"/>
      <c r="G908" s="88"/>
      <c r="H908" s="88"/>
      <c r="I908" s="88"/>
      <c r="J908" s="88"/>
      <c r="K908" s="88"/>
      <c r="L908" s="88"/>
      <c r="M908" s="1"/>
      <c r="N908" s="216"/>
      <c r="O908" s="160"/>
      <c r="P908" s="160"/>
      <c r="Q908" s="216"/>
      <c r="R908" s="216"/>
      <c r="S908" s="216"/>
      <c r="T908" s="216"/>
      <c r="U908" s="216"/>
    </row>
    <row r="909" spans="1:21" ht="24" customHeight="1">
      <c r="B909" s="1" t="s">
        <v>679</v>
      </c>
      <c r="C909" s="88"/>
      <c r="D909" s="88"/>
      <c r="E909" s="4" t="s">
        <v>680</v>
      </c>
      <c r="F909" s="88"/>
      <c r="G909" s="88"/>
      <c r="H909" s="88"/>
      <c r="I909" s="88"/>
      <c r="J909" s="88"/>
      <c r="K909" s="88"/>
      <c r="L909" s="88"/>
      <c r="M909" s="276">
        <v>76493</v>
      </c>
      <c r="N909" s="276">
        <v>75873</v>
      </c>
      <c r="O909" s="277">
        <v>85000</v>
      </c>
      <c r="P909" s="277">
        <v>76500</v>
      </c>
      <c r="Q909" s="276">
        <v>75000</v>
      </c>
      <c r="R909" s="286">
        <v>77000</v>
      </c>
      <c r="S909" s="286">
        <v>80000</v>
      </c>
      <c r="T909" s="286">
        <v>82500</v>
      </c>
      <c r="U909" s="286">
        <v>85000</v>
      </c>
    </row>
    <row r="910" spans="1:21" ht="24" customHeight="1">
      <c r="B910" s="1" t="s">
        <v>681</v>
      </c>
      <c r="C910" s="88"/>
      <c r="D910" s="88"/>
      <c r="E910" s="4" t="s">
        <v>682</v>
      </c>
      <c r="F910" s="88"/>
      <c r="G910" s="88"/>
      <c r="H910" s="88"/>
      <c r="I910" s="88"/>
      <c r="J910" s="88"/>
      <c r="K910" s="88"/>
      <c r="L910" s="88"/>
      <c r="M910" s="200">
        <v>137156</v>
      </c>
      <c r="N910" s="200">
        <v>146193</v>
      </c>
      <c r="O910" s="143">
        <v>145000</v>
      </c>
      <c r="P910" s="143">
        <v>160000</v>
      </c>
      <c r="Q910" s="200">
        <v>160000</v>
      </c>
      <c r="R910" s="200">
        <v>165000</v>
      </c>
      <c r="S910" s="200">
        <v>165000</v>
      </c>
      <c r="T910" s="200">
        <v>170000</v>
      </c>
      <c r="U910" s="200">
        <v>170000</v>
      </c>
    </row>
    <row r="911" spans="1:21" ht="24" customHeight="1">
      <c r="B911" s="1" t="s">
        <v>683</v>
      </c>
      <c r="C911" s="88"/>
      <c r="D911" s="88"/>
      <c r="E911" s="4" t="s">
        <v>796</v>
      </c>
      <c r="F911" s="88"/>
      <c r="G911" s="88"/>
      <c r="H911" s="88"/>
      <c r="I911" s="88"/>
      <c r="J911" s="88"/>
      <c r="K911" s="88"/>
      <c r="L911" s="88"/>
      <c r="M911" s="200">
        <v>427043</v>
      </c>
      <c r="N911" s="200">
        <v>484320</v>
      </c>
      <c r="O911" s="143">
        <v>445000</v>
      </c>
      <c r="P911" s="143">
        <v>500000</v>
      </c>
      <c r="Q911" s="200">
        <v>500000</v>
      </c>
      <c r="R911" s="200">
        <v>505000</v>
      </c>
      <c r="S911" s="200">
        <v>505000</v>
      </c>
      <c r="T911" s="200">
        <v>510000</v>
      </c>
      <c r="U911" s="200">
        <v>510000</v>
      </c>
    </row>
    <row r="912" spans="1:21" ht="24" customHeight="1">
      <c r="B912" s="1" t="s">
        <v>327</v>
      </c>
      <c r="C912" s="88"/>
      <c r="D912" s="88"/>
      <c r="E912" s="1" t="s">
        <v>328</v>
      </c>
      <c r="F912" s="88"/>
      <c r="G912" s="88"/>
      <c r="H912" s="88"/>
      <c r="I912" s="88"/>
      <c r="J912" s="88"/>
      <c r="K912" s="88"/>
      <c r="L912" s="88"/>
      <c r="M912" s="200">
        <v>39436</v>
      </c>
      <c r="N912" s="200">
        <v>60266</v>
      </c>
      <c r="O912" s="143">
        <v>50000</v>
      </c>
      <c r="P912" s="143">
        <v>60000</v>
      </c>
      <c r="Q912" s="200">
        <v>60000</v>
      </c>
      <c r="R912" s="200">
        <v>63000</v>
      </c>
      <c r="S912" s="200">
        <v>65000</v>
      </c>
      <c r="T912" s="200">
        <v>68000</v>
      </c>
      <c r="U912" s="200">
        <v>70000</v>
      </c>
    </row>
    <row r="913" spans="1:21" ht="24" customHeight="1">
      <c r="B913" s="1" t="s">
        <v>1251</v>
      </c>
      <c r="C913" s="88"/>
      <c r="D913" s="88"/>
      <c r="E913" s="1" t="s">
        <v>1252</v>
      </c>
      <c r="F913" s="88"/>
      <c r="G913" s="88"/>
      <c r="H913" s="88"/>
      <c r="I913" s="88"/>
      <c r="J913" s="88"/>
      <c r="K913" s="88"/>
      <c r="L913" s="88"/>
      <c r="M913" s="200">
        <v>15000</v>
      </c>
      <c r="N913" s="200">
        <v>15000</v>
      </c>
      <c r="O913" s="143">
        <v>15825</v>
      </c>
      <c r="P913" s="143">
        <v>15825</v>
      </c>
      <c r="Q913" s="200">
        <v>0</v>
      </c>
      <c r="R913" s="200">
        <v>0</v>
      </c>
      <c r="S913" s="200">
        <v>0</v>
      </c>
      <c r="T913" s="200">
        <v>0</v>
      </c>
      <c r="U913" s="200">
        <v>0</v>
      </c>
    </row>
    <row r="914" spans="1:21" ht="24" customHeight="1">
      <c r="B914" s="1" t="s">
        <v>330</v>
      </c>
      <c r="C914" s="92"/>
      <c r="D914" s="92"/>
      <c r="E914" s="500" t="s">
        <v>6</v>
      </c>
      <c r="F914" s="500"/>
      <c r="G914" s="500"/>
      <c r="H914" s="500"/>
      <c r="I914" s="500"/>
      <c r="J914" s="500"/>
      <c r="K914" s="500"/>
      <c r="L914" s="500"/>
      <c r="M914" s="200">
        <v>2311</v>
      </c>
      <c r="N914" s="200">
        <v>11508</v>
      </c>
      <c r="O914" s="143">
        <v>1250</v>
      </c>
      <c r="P914" s="143">
        <v>5000</v>
      </c>
      <c r="Q914" s="200">
        <v>4000</v>
      </c>
      <c r="R914" s="200">
        <v>4000</v>
      </c>
      <c r="S914" s="200">
        <v>4000</v>
      </c>
      <c r="T914" s="200">
        <v>4000</v>
      </c>
      <c r="U914" s="200">
        <v>4000</v>
      </c>
    </row>
    <row r="915" spans="1:21" ht="24" customHeight="1">
      <c r="B915" s="1" t="s">
        <v>510</v>
      </c>
      <c r="C915" s="92"/>
      <c r="D915" s="92"/>
      <c r="E915" s="92" t="s">
        <v>61</v>
      </c>
      <c r="F915" s="92"/>
      <c r="G915" s="92"/>
      <c r="H915" s="92"/>
      <c r="I915" s="92"/>
      <c r="J915" s="92"/>
      <c r="K915" s="92"/>
      <c r="L915" s="92"/>
      <c r="M915" s="200">
        <v>21125</v>
      </c>
      <c r="N915" s="200">
        <v>6451</v>
      </c>
      <c r="O915" s="143">
        <v>0</v>
      </c>
      <c r="P915" s="143">
        <v>7316</v>
      </c>
      <c r="Q915" s="200">
        <v>0</v>
      </c>
      <c r="R915" s="200">
        <v>0</v>
      </c>
      <c r="S915" s="200">
        <v>0</v>
      </c>
      <c r="T915" s="200">
        <v>0</v>
      </c>
      <c r="U915" s="200">
        <v>0</v>
      </c>
    </row>
    <row r="916" spans="1:21" ht="24" customHeight="1">
      <c r="B916" s="1" t="s">
        <v>331</v>
      </c>
      <c r="C916" s="88"/>
      <c r="D916" s="88"/>
      <c r="E916" s="1" t="s">
        <v>201</v>
      </c>
      <c r="F916" s="88"/>
      <c r="G916" s="88"/>
      <c r="H916" s="88"/>
      <c r="I916" s="88"/>
      <c r="J916" s="88"/>
      <c r="K916" s="88"/>
      <c r="L916" s="88"/>
      <c r="M916" s="185">
        <v>73650</v>
      </c>
      <c r="N916" s="185">
        <v>70128</v>
      </c>
      <c r="O916" s="144">
        <v>73844</v>
      </c>
      <c r="P916" s="144">
        <v>73844</v>
      </c>
      <c r="Q916" s="185">
        <v>76952</v>
      </c>
      <c r="R916" s="185">
        <v>80191</v>
      </c>
      <c r="S916" s="185">
        <v>83568</v>
      </c>
      <c r="T916" s="185">
        <v>87089</v>
      </c>
      <c r="U916" s="185">
        <v>90759</v>
      </c>
    </row>
    <row r="917" spans="1:21" ht="24" customHeight="1">
      <c r="B917" s="1" t="s">
        <v>501</v>
      </c>
      <c r="C917" s="88"/>
      <c r="D917" s="88"/>
      <c r="E917" s="1" t="s">
        <v>669</v>
      </c>
      <c r="F917" s="88"/>
      <c r="G917" s="88"/>
      <c r="H917" s="88"/>
      <c r="I917" s="88"/>
      <c r="J917" s="88"/>
      <c r="K917" s="88"/>
      <c r="L917" s="88"/>
      <c r="M917" s="185">
        <v>10909</v>
      </c>
      <c r="N917" s="185">
        <v>19258</v>
      </c>
      <c r="O917" s="144">
        <v>15000</v>
      </c>
      <c r="P917" s="144">
        <v>20000</v>
      </c>
      <c r="Q917" s="185">
        <v>20000</v>
      </c>
      <c r="R917" s="185">
        <v>20500</v>
      </c>
      <c r="S917" s="185">
        <v>21000</v>
      </c>
      <c r="T917" s="185">
        <v>21000</v>
      </c>
      <c r="U917" s="185">
        <v>21500</v>
      </c>
    </row>
    <row r="918" spans="1:21" ht="24" customHeight="1">
      <c r="B918" s="1" t="s">
        <v>695</v>
      </c>
      <c r="C918" s="88"/>
      <c r="D918" s="88"/>
      <c r="E918" s="1" t="s">
        <v>329</v>
      </c>
      <c r="F918" s="88"/>
      <c r="G918" s="88"/>
      <c r="H918" s="88"/>
      <c r="I918" s="88"/>
      <c r="J918" s="88"/>
      <c r="K918" s="88"/>
      <c r="L918" s="88"/>
      <c r="M918" s="200">
        <v>165729</v>
      </c>
      <c r="N918" s="200">
        <v>167648</v>
      </c>
      <c r="O918" s="143">
        <v>150000</v>
      </c>
      <c r="P918" s="143">
        <v>186355</v>
      </c>
      <c r="Q918" s="200">
        <v>200000</v>
      </c>
      <c r="R918" s="200">
        <v>200000</v>
      </c>
      <c r="S918" s="200">
        <v>200000</v>
      </c>
      <c r="T918" s="200">
        <v>200000</v>
      </c>
      <c r="U918" s="200">
        <v>200000</v>
      </c>
    </row>
    <row r="919" spans="1:21" ht="24" customHeight="1">
      <c r="B919" s="1" t="s">
        <v>332</v>
      </c>
      <c r="C919" s="88"/>
      <c r="D919" s="88"/>
      <c r="E919" s="1" t="s">
        <v>797</v>
      </c>
      <c r="F919" s="88"/>
      <c r="G919" s="88"/>
      <c r="H919" s="88"/>
      <c r="I919" s="88"/>
      <c r="J919" s="88"/>
      <c r="K919" s="88"/>
      <c r="L919" s="88"/>
      <c r="M919" s="185">
        <v>6800</v>
      </c>
      <c r="N919" s="185">
        <v>18877</v>
      </c>
      <c r="O919" s="144">
        <v>15000</v>
      </c>
      <c r="P919" s="144">
        <v>57602</v>
      </c>
      <c r="Q919" s="185">
        <v>30000</v>
      </c>
      <c r="R919" s="185">
        <v>55000</v>
      </c>
      <c r="S919" s="185">
        <v>55000</v>
      </c>
      <c r="T919" s="185">
        <v>55000</v>
      </c>
      <c r="U919" s="185">
        <v>55000</v>
      </c>
    </row>
    <row r="920" spans="1:21" ht="24" customHeight="1">
      <c r="B920" s="1" t="s">
        <v>333</v>
      </c>
      <c r="C920" s="88"/>
      <c r="D920" s="88"/>
      <c r="E920" s="1" t="s">
        <v>7</v>
      </c>
      <c r="F920" s="88"/>
      <c r="G920" s="88"/>
      <c r="H920" s="88"/>
      <c r="I920" s="88"/>
      <c r="J920" s="88"/>
      <c r="K920" s="88"/>
      <c r="L920" s="88"/>
      <c r="M920" s="222">
        <v>13756</v>
      </c>
      <c r="N920" s="222">
        <v>28165</v>
      </c>
      <c r="O920" s="146">
        <v>12000</v>
      </c>
      <c r="P920" s="146">
        <v>25000</v>
      </c>
      <c r="Q920" s="222">
        <v>20000</v>
      </c>
      <c r="R920" s="187">
        <v>20000</v>
      </c>
      <c r="S920" s="187">
        <v>20000</v>
      </c>
      <c r="T920" s="187">
        <v>20000</v>
      </c>
      <c r="U920" s="187">
        <v>20000</v>
      </c>
    </row>
    <row r="921" spans="1:21" ht="24" customHeight="1">
      <c r="B921" s="498" t="s">
        <v>1090</v>
      </c>
      <c r="C921" s="498"/>
      <c r="D921" s="498"/>
      <c r="E921" s="498"/>
      <c r="F921" s="498"/>
      <c r="G921" s="498"/>
      <c r="H921" s="498"/>
      <c r="I921" s="498"/>
      <c r="J921" s="498"/>
      <c r="K921" s="498"/>
      <c r="L921" s="498"/>
      <c r="M921" s="282">
        <f t="shared" ref="M921:U921" si="114">SUM(M909:M920)</f>
        <v>989408</v>
      </c>
      <c r="N921" s="278">
        <f t="shared" si="114"/>
        <v>1103687</v>
      </c>
      <c r="O921" s="279">
        <f t="shared" si="114"/>
        <v>1007919</v>
      </c>
      <c r="P921" s="279">
        <f t="shared" si="114"/>
        <v>1187442</v>
      </c>
      <c r="Q921" s="282">
        <f t="shared" si="114"/>
        <v>1145952</v>
      </c>
      <c r="R921" s="282">
        <f t="shared" si="114"/>
        <v>1189691</v>
      </c>
      <c r="S921" s="282">
        <f t="shared" si="114"/>
        <v>1198568</v>
      </c>
      <c r="T921" s="282">
        <f t="shared" si="114"/>
        <v>1217589</v>
      </c>
      <c r="U921" s="282">
        <f t="shared" si="114"/>
        <v>1226259</v>
      </c>
    </row>
    <row r="922" spans="1:21" ht="15" customHeight="1">
      <c r="B922" s="122"/>
      <c r="C922" s="379"/>
      <c r="D922" s="379"/>
      <c r="E922" s="379"/>
      <c r="F922" s="379"/>
      <c r="G922" s="379"/>
      <c r="H922" s="379"/>
      <c r="I922" s="379"/>
      <c r="J922" s="379"/>
      <c r="K922" s="379"/>
      <c r="L922" s="379"/>
      <c r="M922" s="380"/>
      <c r="N922" s="380"/>
      <c r="O922" s="436" t="str">
        <f>IF(P921&gt;O921,"Over Budget","Under Budget")</f>
        <v>Over Budget</v>
      </c>
      <c r="P922" s="437">
        <f>P921-O921</f>
        <v>179523</v>
      </c>
      <c r="Q922" s="118"/>
      <c r="R922" s="118"/>
      <c r="S922" s="118"/>
      <c r="T922" s="118"/>
      <c r="U922" s="118"/>
    </row>
    <row r="923" spans="1:21" ht="6.95" customHeight="1">
      <c r="B923" s="1"/>
      <c r="C923" s="88"/>
      <c r="D923" s="88"/>
      <c r="E923" s="1"/>
      <c r="F923" s="88"/>
      <c r="G923" s="88"/>
      <c r="H923" s="88"/>
      <c r="I923" s="88"/>
      <c r="J923" s="88"/>
      <c r="K923" s="88"/>
      <c r="L923" s="88"/>
      <c r="M923" s="200"/>
      <c r="N923" s="200"/>
      <c r="O923" s="143"/>
      <c r="P923" s="143"/>
      <c r="Q923" s="200"/>
      <c r="R923" s="200"/>
      <c r="S923" s="200"/>
      <c r="T923" s="200"/>
      <c r="U923" s="200"/>
    </row>
    <row r="924" spans="1:21" ht="24" customHeight="1">
      <c r="B924" s="1" t="s">
        <v>334</v>
      </c>
      <c r="C924" s="92"/>
      <c r="D924" s="92"/>
      <c r="E924" s="1" t="s">
        <v>231</v>
      </c>
      <c r="F924" s="92"/>
      <c r="G924" s="92"/>
      <c r="H924" s="92"/>
      <c r="I924" s="92"/>
      <c r="J924" s="92"/>
      <c r="K924" s="92"/>
      <c r="L924" s="92"/>
      <c r="M924" s="307">
        <v>2232541</v>
      </c>
      <c r="N924" s="307">
        <v>2440844</v>
      </c>
      <c r="O924" s="318">
        <v>2357728</v>
      </c>
      <c r="P924" s="318">
        <v>2357728</v>
      </c>
      <c r="Q924" s="307">
        <v>2896780</v>
      </c>
      <c r="R924" s="307">
        <v>3523197</v>
      </c>
      <c r="S924" s="307">
        <v>3547699</v>
      </c>
      <c r="T924" s="307">
        <v>3690726</v>
      </c>
      <c r="U924" s="307">
        <v>3897524</v>
      </c>
    </row>
    <row r="925" spans="1:21" ht="24" customHeight="1">
      <c r="B925" s="498" t="s">
        <v>565</v>
      </c>
      <c r="C925" s="498"/>
      <c r="D925" s="498"/>
      <c r="E925" s="498"/>
      <c r="F925" s="498"/>
      <c r="G925" s="498"/>
      <c r="H925" s="498"/>
      <c r="I925" s="498"/>
      <c r="J925" s="498"/>
      <c r="K925" s="498"/>
      <c r="L925" s="498"/>
      <c r="M925" s="282">
        <f t="shared" ref="M925:U925" si="115">SUM(M924)</f>
        <v>2232541</v>
      </c>
      <c r="N925" s="278">
        <f t="shared" si="115"/>
        <v>2440844</v>
      </c>
      <c r="O925" s="279">
        <f t="shared" si="115"/>
        <v>2357728</v>
      </c>
      <c r="P925" s="279">
        <f t="shared" si="115"/>
        <v>2357728</v>
      </c>
      <c r="Q925" s="278">
        <f t="shared" si="115"/>
        <v>2896780</v>
      </c>
      <c r="R925" s="278">
        <f t="shared" si="115"/>
        <v>3523197</v>
      </c>
      <c r="S925" s="278">
        <f t="shared" si="115"/>
        <v>3547699</v>
      </c>
      <c r="T925" s="278">
        <f t="shared" si="115"/>
        <v>3690726</v>
      </c>
      <c r="U925" s="278">
        <f t="shared" si="115"/>
        <v>3897524</v>
      </c>
    </row>
    <row r="926" spans="1:21" ht="15" customHeight="1">
      <c r="B926" s="122"/>
      <c r="C926" s="379"/>
      <c r="D926" s="379"/>
      <c r="E926" s="379"/>
      <c r="F926" s="379"/>
      <c r="G926" s="379"/>
      <c r="H926" s="379"/>
      <c r="I926" s="379"/>
      <c r="J926" s="379"/>
      <c r="K926" s="379"/>
      <c r="L926" s="379"/>
      <c r="M926" s="380"/>
      <c r="N926" s="380"/>
      <c r="O926" s="436" t="str">
        <f>IF(P925&gt;O925,"Over Budget","Under Budget")</f>
        <v>Under Budget</v>
      </c>
      <c r="P926" s="437">
        <f>P925-O925</f>
        <v>0</v>
      </c>
      <c r="Q926" s="380"/>
      <c r="R926" s="380"/>
      <c r="S926" s="380"/>
      <c r="T926" s="380"/>
      <c r="U926" s="380"/>
    </row>
    <row r="927" spans="1:21" ht="15" customHeight="1">
      <c r="B927" s="88"/>
      <c r="C927" s="88"/>
      <c r="D927" s="88"/>
      <c r="E927" s="88"/>
      <c r="F927" s="88"/>
      <c r="G927" s="88"/>
      <c r="H927" s="88"/>
      <c r="I927" s="88"/>
      <c r="J927" s="88"/>
      <c r="K927" s="88"/>
      <c r="L927" s="88"/>
      <c r="M927" s="217"/>
      <c r="N927" s="378"/>
      <c r="O927" s="464"/>
      <c r="P927" s="464"/>
      <c r="Q927" s="378"/>
      <c r="R927" s="182"/>
      <c r="S927" s="182"/>
      <c r="T927" s="182"/>
      <c r="U927" s="182"/>
    </row>
    <row r="928" spans="1:21" s="88" customFormat="1" ht="24" customHeight="1">
      <c r="A928" s="382"/>
      <c r="B928" s="498" t="s">
        <v>1103</v>
      </c>
      <c r="C928" s="498"/>
      <c r="D928" s="498"/>
      <c r="E928" s="498"/>
      <c r="F928" s="498"/>
      <c r="G928" s="498"/>
      <c r="H928" s="498"/>
      <c r="I928" s="498"/>
      <c r="J928" s="498"/>
      <c r="K928" s="498"/>
      <c r="L928" s="498"/>
      <c r="M928" s="280">
        <f t="shared" ref="M928:U928" si="116">M921+M925</f>
        <v>3221949</v>
      </c>
      <c r="N928" s="297">
        <f t="shared" si="116"/>
        <v>3544531</v>
      </c>
      <c r="O928" s="281">
        <f t="shared" si="116"/>
        <v>3365647</v>
      </c>
      <c r="P928" s="281">
        <f t="shared" si="116"/>
        <v>3545170</v>
      </c>
      <c r="Q928" s="297">
        <f t="shared" si="116"/>
        <v>4042732</v>
      </c>
      <c r="R928" s="297">
        <f t="shared" si="116"/>
        <v>4712888</v>
      </c>
      <c r="S928" s="297">
        <f t="shared" si="116"/>
        <v>4746267</v>
      </c>
      <c r="T928" s="297">
        <f t="shared" si="116"/>
        <v>4908315</v>
      </c>
      <c r="U928" s="297">
        <f t="shared" si="116"/>
        <v>5123783</v>
      </c>
    </row>
    <row r="929" spans="1:21" s="88" customFormat="1" ht="15" customHeight="1">
      <c r="A929" s="382"/>
      <c r="B929" s="122"/>
      <c r="C929" s="379"/>
      <c r="D929" s="379"/>
      <c r="E929" s="379"/>
      <c r="F929" s="379"/>
      <c r="G929" s="379"/>
      <c r="H929" s="379"/>
      <c r="I929" s="379"/>
      <c r="J929" s="379"/>
      <c r="K929" s="379"/>
      <c r="L929" s="379"/>
      <c r="M929" s="380"/>
      <c r="N929" s="380"/>
      <c r="O929" s="436" t="str">
        <f>IF(P928&gt;O928,"Over Budget","Under Budget")</f>
        <v>Over Budget</v>
      </c>
      <c r="P929" s="437">
        <f>P928-O928</f>
        <v>179523</v>
      </c>
      <c r="Q929" s="380"/>
      <c r="R929" s="380"/>
      <c r="S929" s="380"/>
      <c r="T929" s="380"/>
      <c r="U929" s="380"/>
    </row>
    <row r="930" spans="1:21" s="263" customFormat="1" ht="15" customHeight="1">
      <c r="A930" s="389"/>
      <c r="B930" s="110"/>
      <c r="C930" s="110"/>
      <c r="L930" s="223"/>
      <c r="M930" s="313"/>
      <c r="N930" s="313"/>
      <c r="O930" s="465"/>
      <c r="P930" s="465"/>
      <c r="Q930" s="313"/>
      <c r="R930" s="313"/>
      <c r="S930" s="313"/>
      <c r="T930" s="313"/>
      <c r="U930" s="313"/>
    </row>
    <row r="931" spans="1:21" ht="24" customHeight="1">
      <c r="B931" s="94" t="s">
        <v>449</v>
      </c>
      <c r="C931" s="88"/>
      <c r="D931" s="88"/>
      <c r="E931" s="88"/>
      <c r="F931" s="88"/>
      <c r="G931" s="88"/>
      <c r="H931" s="88"/>
      <c r="I931" s="88"/>
      <c r="J931" s="88"/>
      <c r="K931" s="88"/>
      <c r="L931" s="88"/>
      <c r="M931" s="310"/>
      <c r="N931" s="312"/>
      <c r="O931" s="323"/>
      <c r="P931" s="323"/>
      <c r="Q931" s="312"/>
      <c r="R931" s="312"/>
      <c r="S931" s="312"/>
      <c r="T931" s="312"/>
      <c r="U931" s="312"/>
    </row>
    <row r="932" spans="1:21" ht="24" customHeight="1">
      <c r="B932" s="1" t="s">
        <v>335</v>
      </c>
      <c r="C932" s="92"/>
      <c r="D932" s="92"/>
      <c r="E932" s="1" t="s">
        <v>690</v>
      </c>
      <c r="F932" s="92"/>
      <c r="G932" s="92"/>
      <c r="H932" s="92"/>
      <c r="I932" s="92"/>
      <c r="J932" s="92"/>
      <c r="K932" s="92"/>
      <c r="L932" s="92"/>
      <c r="M932" s="276">
        <v>692910</v>
      </c>
      <c r="N932" s="276">
        <v>757316</v>
      </c>
      <c r="O932" s="277">
        <v>916332</v>
      </c>
      <c r="P932" s="277">
        <v>865000</v>
      </c>
      <c r="Q932" s="276">
        <v>966504</v>
      </c>
      <c r="R932" s="276">
        <v>1019662</v>
      </c>
      <c r="S932" s="276">
        <v>1050252</v>
      </c>
      <c r="T932" s="276">
        <v>1081760</v>
      </c>
      <c r="U932" s="276">
        <v>1114213</v>
      </c>
    </row>
    <row r="933" spans="1:21" ht="24" customHeight="1">
      <c r="B933" s="1" t="s">
        <v>336</v>
      </c>
      <c r="C933" s="88"/>
      <c r="D933" s="88"/>
      <c r="E933" s="1" t="s">
        <v>66</v>
      </c>
      <c r="F933" s="88"/>
      <c r="G933" s="88"/>
      <c r="H933" s="88"/>
      <c r="I933" s="88"/>
      <c r="J933" s="88"/>
      <c r="K933" s="88"/>
      <c r="L933" s="88"/>
      <c r="M933" s="185">
        <v>62116</v>
      </c>
      <c r="N933" s="185">
        <v>74343</v>
      </c>
      <c r="O933" s="144">
        <v>90000</v>
      </c>
      <c r="P933" s="144">
        <v>90000</v>
      </c>
      <c r="Q933" s="185">
        <v>95000</v>
      </c>
      <c r="R933" s="185">
        <v>95000</v>
      </c>
      <c r="S933" s="185">
        <v>95000</v>
      </c>
      <c r="T933" s="185">
        <v>95000</v>
      </c>
      <c r="U933" s="185">
        <v>95000</v>
      </c>
    </row>
    <row r="934" spans="1:21" ht="24" customHeight="1">
      <c r="B934" s="1" t="s">
        <v>337</v>
      </c>
      <c r="C934" s="92"/>
      <c r="D934" s="92"/>
      <c r="E934" s="1" t="s">
        <v>14</v>
      </c>
      <c r="F934" s="92"/>
      <c r="G934" s="92"/>
      <c r="H934" s="92"/>
      <c r="I934" s="92"/>
      <c r="J934" s="92"/>
      <c r="K934" s="92"/>
      <c r="L934" s="92"/>
      <c r="M934" s="200">
        <v>5983</v>
      </c>
      <c r="N934" s="200">
        <v>4767</v>
      </c>
      <c r="O934" s="143">
        <v>15000</v>
      </c>
      <c r="P934" s="143">
        <v>10000</v>
      </c>
      <c r="Q934" s="200">
        <v>15000</v>
      </c>
      <c r="R934" s="200">
        <v>15000</v>
      </c>
      <c r="S934" s="200">
        <v>15000</v>
      </c>
      <c r="T934" s="200">
        <v>15000</v>
      </c>
      <c r="U934" s="200">
        <v>15000</v>
      </c>
    </row>
    <row r="935" spans="1:21" ht="24" customHeight="1">
      <c r="B935" s="1" t="s">
        <v>338</v>
      </c>
      <c r="C935" s="92"/>
      <c r="D935" s="92"/>
      <c r="E935" s="1" t="s">
        <v>8</v>
      </c>
      <c r="F935" s="92"/>
      <c r="G935" s="92"/>
      <c r="H935" s="92"/>
      <c r="I935" s="92"/>
      <c r="J935" s="92"/>
      <c r="K935" s="92"/>
      <c r="L935" s="92"/>
      <c r="M935" s="185">
        <v>57803</v>
      </c>
      <c r="N935" s="185">
        <v>49437</v>
      </c>
      <c r="O935" s="144">
        <v>55978</v>
      </c>
      <c r="P935" s="144">
        <v>55978</v>
      </c>
      <c r="Q935" s="185">
        <v>67129</v>
      </c>
      <c r="R935" s="200">
        <v>71495</v>
      </c>
      <c r="S935" s="200">
        <v>75739</v>
      </c>
      <c r="T935" s="200">
        <v>80393</v>
      </c>
      <c r="U935" s="200">
        <v>85256</v>
      </c>
    </row>
    <row r="936" spans="1:21" ht="24" customHeight="1">
      <c r="B936" s="1" t="s">
        <v>339</v>
      </c>
      <c r="C936" s="88"/>
      <c r="D936" s="88"/>
      <c r="E936" s="1" t="s">
        <v>9</v>
      </c>
      <c r="F936" s="88"/>
      <c r="G936" s="88"/>
      <c r="H936" s="88"/>
      <c r="I936" s="88"/>
      <c r="J936" s="88"/>
      <c r="K936" s="88"/>
      <c r="L936" s="88"/>
      <c r="M936" s="185">
        <v>57851</v>
      </c>
      <c r="N936" s="185">
        <v>62870</v>
      </c>
      <c r="O936" s="144">
        <v>75659</v>
      </c>
      <c r="P936" s="144">
        <v>73500</v>
      </c>
      <c r="Q936" s="185">
        <v>80525</v>
      </c>
      <c r="R936" s="185">
        <v>84954</v>
      </c>
      <c r="S936" s="185">
        <v>87503</v>
      </c>
      <c r="T936" s="185">
        <v>90128</v>
      </c>
      <c r="U936" s="185">
        <v>92832</v>
      </c>
    </row>
    <row r="937" spans="1:21" ht="24" customHeight="1">
      <c r="B937" s="1" t="s">
        <v>435</v>
      </c>
      <c r="C937" s="88"/>
      <c r="D937" s="88"/>
      <c r="E937" s="1" t="s">
        <v>13</v>
      </c>
      <c r="F937" s="88"/>
      <c r="G937" s="88"/>
      <c r="H937" s="88"/>
      <c r="I937" s="88"/>
      <c r="J937" s="88"/>
      <c r="K937" s="88"/>
      <c r="L937" s="88"/>
      <c r="M937" s="185">
        <v>141730</v>
      </c>
      <c r="N937" s="185">
        <v>156277</v>
      </c>
      <c r="O937" s="144">
        <v>234441</v>
      </c>
      <c r="P937" s="144">
        <v>154547</v>
      </c>
      <c r="Q937" s="185">
        <v>187184</v>
      </c>
      <c r="R937" s="185">
        <v>192523</v>
      </c>
      <c r="S937" s="185">
        <v>207925</v>
      </c>
      <c r="T937" s="185">
        <v>224559</v>
      </c>
      <c r="U937" s="185">
        <v>242524</v>
      </c>
    </row>
    <row r="938" spans="1:21" ht="24" customHeight="1">
      <c r="B938" s="1" t="s">
        <v>436</v>
      </c>
      <c r="C938" s="88"/>
      <c r="D938" s="88"/>
      <c r="E938" s="1" t="s">
        <v>159</v>
      </c>
      <c r="F938" s="88"/>
      <c r="G938" s="88"/>
      <c r="H938" s="88"/>
      <c r="I938" s="88"/>
      <c r="J938" s="88"/>
      <c r="K938" s="88"/>
      <c r="L938" s="88"/>
      <c r="M938" s="185">
        <v>1104</v>
      </c>
      <c r="N938" s="185">
        <v>1113</v>
      </c>
      <c r="O938" s="143">
        <v>1357</v>
      </c>
      <c r="P938" s="144">
        <v>992</v>
      </c>
      <c r="Q938" s="200">
        <v>1421</v>
      </c>
      <c r="R938" s="200">
        <v>1478</v>
      </c>
      <c r="S938" s="200">
        <v>1493</v>
      </c>
      <c r="T938" s="200">
        <v>1508</v>
      </c>
      <c r="U938" s="200">
        <v>1523</v>
      </c>
    </row>
    <row r="939" spans="1:21" ht="24" customHeight="1">
      <c r="B939" s="1" t="s">
        <v>437</v>
      </c>
      <c r="C939" s="88"/>
      <c r="D939" s="88"/>
      <c r="E939" s="1" t="s">
        <v>438</v>
      </c>
      <c r="F939" s="88"/>
      <c r="G939" s="88"/>
      <c r="H939" s="88"/>
      <c r="I939" s="88"/>
      <c r="J939" s="88"/>
      <c r="K939" s="88"/>
      <c r="L939" s="88"/>
      <c r="M939" s="185">
        <v>12398</v>
      </c>
      <c r="N939" s="185">
        <v>13058</v>
      </c>
      <c r="O939" s="144">
        <v>17854</v>
      </c>
      <c r="P939" s="144">
        <v>13126</v>
      </c>
      <c r="Q939" s="185">
        <v>16409</v>
      </c>
      <c r="R939" s="200">
        <v>15939</v>
      </c>
      <c r="S939" s="200">
        <v>16736</v>
      </c>
      <c r="T939" s="200">
        <v>17573</v>
      </c>
      <c r="U939" s="200">
        <v>18452</v>
      </c>
    </row>
    <row r="940" spans="1:21" ht="24" customHeight="1">
      <c r="B940" s="1" t="s">
        <v>447</v>
      </c>
      <c r="C940" s="88"/>
      <c r="D940" s="88"/>
      <c r="E940" s="1" t="s">
        <v>440</v>
      </c>
      <c r="F940" s="88"/>
      <c r="G940" s="88"/>
      <c r="H940" s="88"/>
      <c r="I940" s="88"/>
      <c r="J940" s="88"/>
      <c r="K940" s="88"/>
      <c r="L940" s="88"/>
      <c r="M940" s="185">
        <v>1760</v>
      </c>
      <c r="N940" s="185">
        <v>1767</v>
      </c>
      <c r="O940" s="143">
        <v>2205</v>
      </c>
      <c r="P940" s="144">
        <v>1658</v>
      </c>
      <c r="Q940" s="200">
        <v>1850</v>
      </c>
      <c r="R940" s="200">
        <v>1962</v>
      </c>
      <c r="S940" s="200">
        <v>2021</v>
      </c>
      <c r="T940" s="200">
        <v>2082</v>
      </c>
      <c r="U940" s="200">
        <v>2144</v>
      </c>
    </row>
    <row r="941" spans="1:21" ht="24" customHeight="1">
      <c r="B941" s="1" t="s">
        <v>340</v>
      </c>
      <c r="C941" s="92"/>
      <c r="D941" s="92"/>
      <c r="E941" s="1" t="s">
        <v>86</v>
      </c>
      <c r="F941" s="92"/>
      <c r="G941" s="92"/>
      <c r="H941" s="92"/>
      <c r="I941" s="92"/>
      <c r="J941" s="92"/>
      <c r="K941" s="92"/>
      <c r="L941" s="92"/>
      <c r="M941" s="200">
        <v>765</v>
      </c>
      <c r="N941" s="200">
        <v>18144</v>
      </c>
      <c r="O941" s="143">
        <v>25000</v>
      </c>
      <c r="P941" s="143">
        <v>27500</v>
      </c>
      <c r="Q941" s="200">
        <v>25000</v>
      </c>
      <c r="R941" s="200">
        <v>25000</v>
      </c>
      <c r="S941" s="200">
        <v>25000</v>
      </c>
      <c r="T941" s="200">
        <v>25000</v>
      </c>
      <c r="U941" s="200">
        <v>25000</v>
      </c>
    </row>
    <row r="942" spans="1:21" ht="24" customHeight="1">
      <c r="B942" s="1" t="s">
        <v>341</v>
      </c>
      <c r="C942" s="92"/>
      <c r="D942" s="92"/>
      <c r="E942" s="1" t="s">
        <v>790</v>
      </c>
      <c r="F942" s="92"/>
      <c r="G942" s="92"/>
      <c r="H942" s="92"/>
      <c r="I942" s="92"/>
      <c r="J942" s="92"/>
      <c r="K942" s="92"/>
      <c r="L942" s="92"/>
      <c r="M942" s="200">
        <v>22</v>
      </c>
      <c r="N942" s="200">
        <v>1278</v>
      </c>
      <c r="O942" s="143">
        <v>3000</v>
      </c>
      <c r="P942" s="143">
        <v>3000</v>
      </c>
      <c r="Q942" s="200">
        <v>3000</v>
      </c>
      <c r="R942" s="200">
        <v>3000</v>
      </c>
      <c r="S942" s="200">
        <v>3000</v>
      </c>
      <c r="T942" s="200">
        <v>3000</v>
      </c>
      <c r="U942" s="200">
        <v>3000</v>
      </c>
    </row>
    <row r="943" spans="1:21" ht="24" customHeight="1">
      <c r="B943" s="1" t="s">
        <v>823</v>
      </c>
      <c r="C943" s="92"/>
      <c r="D943" s="92"/>
      <c r="E943" s="1" t="s">
        <v>750</v>
      </c>
      <c r="F943" s="92"/>
      <c r="G943" s="92"/>
      <c r="H943" s="92"/>
      <c r="I943" s="92"/>
      <c r="J943" s="92"/>
      <c r="K943" s="92"/>
      <c r="L943" s="92"/>
      <c r="M943" s="200">
        <v>204854</v>
      </c>
      <c r="N943" s="200">
        <v>276117</v>
      </c>
      <c r="O943" s="143">
        <v>330774</v>
      </c>
      <c r="P943" s="143">
        <v>480774</v>
      </c>
      <c r="Q943" s="200">
        <v>185863</v>
      </c>
      <c r="R943" s="200">
        <v>560174</v>
      </c>
      <c r="S943" s="200">
        <v>496174</v>
      </c>
      <c r="T943" s="200">
        <v>533268</v>
      </c>
      <c r="U943" s="200">
        <v>593000</v>
      </c>
    </row>
    <row r="944" spans="1:21" ht="24" customHeight="1">
      <c r="B944" s="1" t="s">
        <v>968</v>
      </c>
      <c r="C944" s="88"/>
      <c r="D944" s="88"/>
      <c r="E944" s="1" t="s">
        <v>961</v>
      </c>
      <c r="F944" s="88"/>
      <c r="G944" s="88"/>
      <c r="H944" s="88"/>
      <c r="I944" s="88"/>
      <c r="J944" s="88"/>
      <c r="K944" s="88"/>
      <c r="L944" s="88"/>
      <c r="M944" s="185">
        <v>12197</v>
      </c>
      <c r="N944" s="185">
        <v>0</v>
      </c>
      <c r="O944" s="144">
        <v>1200</v>
      </c>
      <c r="P944" s="144">
        <v>3377</v>
      </c>
      <c r="Q944" s="185">
        <v>27380</v>
      </c>
      <c r="R944" s="185">
        <v>0</v>
      </c>
      <c r="S944" s="185">
        <v>6211</v>
      </c>
      <c r="T944" s="185">
        <v>4609</v>
      </c>
      <c r="U944" s="185">
        <v>28443</v>
      </c>
    </row>
    <row r="945" spans="1:21" ht="24" customHeight="1">
      <c r="B945" s="1" t="s">
        <v>1304</v>
      </c>
      <c r="C945" s="88"/>
      <c r="D945" s="88"/>
      <c r="E945" s="1" t="s">
        <v>1297</v>
      </c>
      <c r="F945" s="88"/>
      <c r="G945" s="88"/>
      <c r="H945" s="88"/>
      <c r="I945" s="88"/>
      <c r="J945" s="88"/>
      <c r="K945" s="88"/>
      <c r="L945" s="88"/>
      <c r="M945" s="200">
        <v>0</v>
      </c>
      <c r="N945" s="200">
        <v>0</v>
      </c>
      <c r="O945" s="143">
        <v>0</v>
      </c>
      <c r="P945" s="143">
        <v>0</v>
      </c>
      <c r="Q945" s="174">
        <v>0</v>
      </c>
      <c r="R945" s="200">
        <v>47639</v>
      </c>
      <c r="S945" s="200">
        <v>36872</v>
      </c>
      <c r="T945" s="200">
        <v>38339</v>
      </c>
      <c r="U945" s="200">
        <v>39880</v>
      </c>
    </row>
    <row r="946" spans="1:21" ht="24" customHeight="1">
      <c r="B946" s="1" t="s">
        <v>342</v>
      </c>
      <c r="C946" s="88"/>
      <c r="D946" s="88"/>
      <c r="E946" s="1" t="s">
        <v>202</v>
      </c>
      <c r="F946" s="88"/>
      <c r="G946" s="88"/>
      <c r="H946" s="88"/>
      <c r="I946" s="88"/>
      <c r="J946" s="88"/>
      <c r="K946" s="88"/>
      <c r="L946" s="88"/>
      <c r="M946" s="200">
        <v>9510</v>
      </c>
      <c r="N946" s="200">
        <v>9228</v>
      </c>
      <c r="O946" s="143">
        <v>10000</v>
      </c>
      <c r="P946" s="143">
        <v>10000</v>
      </c>
      <c r="Q946" s="200">
        <v>10000</v>
      </c>
      <c r="R946" s="200">
        <v>10000</v>
      </c>
      <c r="S946" s="200">
        <v>10000</v>
      </c>
      <c r="T946" s="200">
        <v>10000</v>
      </c>
      <c r="U946" s="200">
        <v>10000</v>
      </c>
    </row>
    <row r="947" spans="1:21" ht="24" customHeight="1">
      <c r="B947" s="1" t="s">
        <v>343</v>
      </c>
      <c r="C947" s="88"/>
      <c r="D947" s="88"/>
      <c r="E947" s="1" t="s">
        <v>10</v>
      </c>
      <c r="F947" s="88"/>
      <c r="G947" s="88"/>
      <c r="H947" s="88"/>
      <c r="I947" s="88"/>
      <c r="J947" s="88"/>
      <c r="K947" s="88"/>
      <c r="L947" s="88"/>
      <c r="M947" s="200">
        <v>12144</v>
      </c>
      <c r="N947" s="200">
        <v>9701</v>
      </c>
      <c r="O947" s="143">
        <v>12500</v>
      </c>
      <c r="P947" s="143">
        <v>12500</v>
      </c>
      <c r="Q947" s="200">
        <v>17500</v>
      </c>
      <c r="R947" s="200">
        <v>17500</v>
      </c>
      <c r="S947" s="200">
        <v>17500</v>
      </c>
      <c r="T947" s="200">
        <v>17500</v>
      </c>
      <c r="U947" s="200">
        <v>17500</v>
      </c>
    </row>
    <row r="948" spans="1:21" ht="24" customHeight="1">
      <c r="B948" s="1" t="s">
        <v>344</v>
      </c>
      <c r="C948" s="92"/>
      <c r="D948" s="92"/>
      <c r="E948" s="1" t="s">
        <v>81</v>
      </c>
      <c r="F948" s="92"/>
      <c r="G948" s="92"/>
      <c r="H948" s="92"/>
      <c r="I948" s="92"/>
      <c r="J948" s="92"/>
      <c r="K948" s="92"/>
      <c r="L948" s="92"/>
      <c r="M948" s="200">
        <v>8219</v>
      </c>
      <c r="N948" s="200">
        <v>9017</v>
      </c>
      <c r="O948" s="143">
        <v>9426</v>
      </c>
      <c r="P948" s="143">
        <v>9426</v>
      </c>
      <c r="Q948" s="200">
        <v>9747</v>
      </c>
      <c r="R948" s="200">
        <v>10085</v>
      </c>
      <c r="S948" s="200">
        <v>10439</v>
      </c>
      <c r="T948" s="200">
        <v>10811</v>
      </c>
      <c r="U948" s="200">
        <v>11201</v>
      </c>
    </row>
    <row r="949" spans="1:21" ht="24" customHeight="1">
      <c r="B949" s="1" t="s">
        <v>923</v>
      </c>
      <c r="C949" s="88"/>
      <c r="D949" s="88"/>
      <c r="E949" s="1" t="s">
        <v>82</v>
      </c>
      <c r="F949" s="88"/>
      <c r="G949" s="88"/>
      <c r="H949" s="88"/>
      <c r="I949" s="88"/>
      <c r="J949" s="88"/>
      <c r="K949" s="88"/>
      <c r="L949" s="88"/>
      <c r="M949" s="185">
        <v>3533</v>
      </c>
      <c r="N949" s="185">
        <v>2559</v>
      </c>
      <c r="O949" s="144">
        <v>2704</v>
      </c>
      <c r="P949" s="144">
        <v>2704</v>
      </c>
      <c r="Q949" s="185">
        <v>2920</v>
      </c>
      <c r="R949" s="185">
        <v>9000</v>
      </c>
      <c r="S949" s="185">
        <v>9450</v>
      </c>
      <c r="T949" s="185">
        <v>9923</v>
      </c>
      <c r="U949" s="185">
        <v>10419</v>
      </c>
    </row>
    <row r="950" spans="1:21" ht="24" customHeight="1">
      <c r="B950" s="1" t="s">
        <v>502</v>
      </c>
      <c r="C950" s="92"/>
      <c r="D950" s="92"/>
      <c r="E950" s="1" t="s">
        <v>794</v>
      </c>
      <c r="F950" s="92"/>
      <c r="G950" s="92"/>
      <c r="H950" s="92"/>
      <c r="I950" s="92"/>
      <c r="J950" s="92"/>
      <c r="K950" s="92"/>
      <c r="L950" s="92"/>
      <c r="M950" s="200">
        <v>28422</v>
      </c>
      <c r="N950" s="200">
        <v>37482</v>
      </c>
      <c r="O950" s="143">
        <v>40000</v>
      </c>
      <c r="P950" s="143">
        <v>40000</v>
      </c>
      <c r="Q950" s="200">
        <v>90000</v>
      </c>
      <c r="R950" s="200">
        <v>45000</v>
      </c>
      <c r="S950" s="200">
        <v>45000</v>
      </c>
      <c r="T950" s="200">
        <v>45000</v>
      </c>
      <c r="U950" s="200">
        <v>45000</v>
      </c>
    </row>
    <row r="951" spans="1:21" ht="24" customHeight="1">
      <c r="B951" s="1" t="s">
        <v>345</v>
      </c>
      <c r="C951" s="92"/>
      <c r="D951" s="92"/>
      <c r="E951" s="1" t="s">
        <v>89</v>
      </c>
      <c r="F951" s="92"/>
      <c r="G951" s="92"/>
      <c r="H951" s="92"/>
      <c r="I951" s="92"/>
      <c r="J951" s="92"/>
      <c r="K951" s="92"/>
      <c r="L951" s="92"/>
      <c r="M951" s="200">
        <v>13677</v>
      </c>
      <c r="N951" s="200">
        <v>8015</v>
      </c>
      <c r="O951" s="143">
        <v>9500</v>
      </c>
      <c r="P951" s="143">
        <v>11000</v>
      </c>
      <c r="Q951" s="200">
        <v>12000</v>
      </c>
      <c r="R951" s="200">
        <v>12000</v>
      </c>
      <c r="S951" s="200">
        <v>12000</v>
      </c>
      <c r="T951" s="200">
        <v>12000</v>
      </c>
      <c r="U951" s="200">
        <v>12000</v>
      </c>
    </row>
    <row r="952" spans="1:21" ht="24" customHeight="1">
      <c r="B952" s="1" t="s">
        <v>346</v>
      </c>
      <c r="C952" s="92"/>
      <c r="D952" s="92"/>
      <c r="E952" s="1" t="s">
        <v>12</v>
      </c>
      <c r="F952" s="92"/>
      <c r="G952" s="92"/>
      <c r="H952" s="92"/>
      <c r="I952" s="92"/>
      <c r="J952" s="92"/>
      <c r="K952" s="92"/>
      <c r="L952" s="92"/>
      <c r="M952" s="200">
        <v>33524</v>
      </c>
      <c r="N952" s="200">
        <v>24928</v>
      </c>
      <c r="O952" s="143">
        <v>30000</v>
      </c>
      <c r="P952" s="143">
        <v>30000</v>
      </c>
      <c r="Q952" s="200">
        <v>30000</v>
      </c>
      <c r="R952" s="200">
        <v>30000</v>
      </c>
      <c r="S952" s="200">
        <v>30000</v>
      </c>
      <c r="T952" s="200">
        <v>30000</v>
      </c>
      <c r="U952" s="200">
        <v>30000</v>
      </c>
    </row>
    <row r="953" spans="1:21" ht="24" customHeight="1">
      <c r="B953" s="1" t="s">
        <v>347</v>
      </c>
      <c r="C953" s="92"/>
      <c r="D953" s="92"/>
      <c r="E953" s="1" t="s">
        <v>16</v>
      </c>
      <c r="F953" s="92"/>
      <c r="G953" s="92"/>
      <c r="H953" s="92"/>
      <c r="I953" s="92"/>
      <c r="J953" s="92"/>
      <c r="K953" s="92"/>
      <c r="L953" s="92"/>
      <c r="M953" s="200">
        <v>10913</v>
      </c>
      <c r="N953" s="200">
        <v>7242</v>
      </c>
      <c r="O953" s="143">
        <v>8000</v>
      </c>
      <c r="P953" s="143">
        <v>8000</v>
      </c>
      <c r="Q953" s="200">
        <v>9000</v>
      </c>
      <c r="R953" s="200">
        <v>9000</v>
      </c>
      <c r="S953" s="200">
        <v>9000</v>
      </c>
      <c r="T953" s="200">
        <v>9000</v>
      </c>
      <c r="U953" s="200">
        <v>9000</v>
      </c>
    </row>
    <row r="954" spans="1:21" ht="24" customHeight="1">
      <c r="B954" s="1" t="s">
        <v>348</v>
      </c>
      <c r="C954" s="92"/>
      <c r="D954" s="92"/>
      <c r="E954" s="1" t="s">
        <v>793</v>
      </c>
      <c r="F954" s="92"/>
      <c r="G954" s="92"/>
      <c r="H954" s="92"/>
      <c r="I954" s="92"/>
      <c r="J954" s="92"/>
      <c r="K954" s="92"/>
      <c r="L954" s="92"/>
      <c r="M954" s="200">
        <v>60772</v>
      </c>
      <c r="N954" s="200">
        <v>61707</v>
      </c>
      <c r="O954" s="143">
        <v>71000</v>
      </c>
      <c r="P954" s="143">
        <v>71000</v>
      </c>
      <c r="Q954" s="200">
        <v>71000</v>
      </c>
      <c r="R954" s="200">
        <v>71000</v>
      </c>
      <c r="S954" s="200">
        <v>71000</v>
      </c>
      <c r="T954" s="200">
        <v>71000</v>
      </c>
      <c r="U954" s="200">
        <v>71000</v>
      </c>
    </row>
    <row r="955" spans="1:21" ht="24" customHeight="1">
      <c r="B955" s="1" t="s">
        <v>1034</v>
      </c>
      <c r="C955" s="92"/>
      <c r="D955" s="92"/>
      <c r="E955" s="1" t="s">
        <v>1035</v>
      </c>
      <c r="F955" s="92"/>
      <c r="G955" s="92"/>
      <c r="H955" s="92"/>
      <c r="I955" s="92"/>
      <c r="J955" s="92"/>
      <c r="K955" s="92"/>
      <c r="L955" s="92"/>
      <c r="M955" s="200">
        <v>52774</v>
      </c>
      <c r="N955" s="200">
        <v>67083</v>
      </c>
      <c r="O955" s="143">
        <v>55000</v>
      </c>
      <c r="P955" s="143">
        <v>64000</v>
      </c>
      <c r="Q955" s="200">
        <v>66240</v>
      </c>
      <c r="R955" s="200">
        <v>68558</v>
      </c>
      <c r="S955" s="200">
        <v>70958</v>
      </c>
      <c r="T955" s="200">
        <v>73442</v>
      </c>
      <c r="U955" s="200">
        <v>76012</v>
      </c>
    </row>
    <row r="956" spans="1:21" ht="24" customHeight="1">
      <c r="B956" s="1" t="s">
        <v>684</v>
      </c>
      <c r="C956" s="92"/>
      <c r="D956" s="92"/>
      <c r="E956" s="1" t="s">
        <v>127</v>
      </c>
      <c r="F956" s="92"/>
      <c r="G956" s="92"/>
      <c r="H956" s="92"/>
      <c r="I956" s="92"/>
      <c r="J956" s="92"/>
      <c r="K956" s="92"/>
      <c r="L956" s="92"/>
      <c r="M956" s="222">
        <v>46399</v>
      </c>
      <c r="N956" s="222">
        <v>42093</v>
      </c>
      <c r="O956" s="146">
        <v>60990</v>
      </c>
      <c r="P956" s="146">
        <v>60990</v>
      </c>
      <c r="Q956" s="222">
        <v>75259</v>
      </c>
      <c r="R956" s="222">
        <v>80527</v>
      </c>
      <c r="S956" s="222">
        <v>86164</v>
      </c>
      <c r="T956" s="222">
        <v>92195</v>
      </c>
      <c r="U956" s="222">
        <v>98649</v>
      </c>
    </row>
    <row r="957" spans="1:21" s="88" customFormat="1" ht="24" customHeight="1">
      <c r="A957" s="382"/>
      <c r="B957" s="498" t="s">
        <v>1091</v>
      </c>
      <c r="C957" s="498"/>
      <c r="D957" s="498"/>
      <c r="E957" s="498"/>
      <c r="F957" s="498"/>
      <c r="G957" s="498"/>
      <c r="H957" s="498"/>
      <c r="I957" s="498"/>
      <c r="J957" s="498"/>
      <c r="K957" s="498"/>
      <c r="L957" s="498"/>
      <c r="M957" s="278">
        <f t="shared" ref="M957:U957" si="117">SUM(M932:M956)</f>
        <v>1531380</v>
      </c>
      <c r="N957" s="278">
        <f t="shared" si="117"/>
        <v>1695542</v>
      </c>
      <c r="O957" s="279">
        <f t="shared" si="117"/>
        <v>2077920</v>
      </c>
      <c r="P957" s="279">
        <f t="shared" si="117"/>
        <v>2099072</v>
      </c>
      <c r="Q957" s="278">
        <f t="shared" si="117"/>
        <v>2065931</v>
      </c>
      <c r="R957" s="278">
        <f t="shared" si="117"/>
        <v>2496496</v>
      </c>
      <c r="S957" s="278">
        <f t="shared" si="117"/>
        <v>2490437</v>
      </c>
      <c r="T957" s="278">
        <f t="shared" si="117"/>
        <v>2593090</v>
      </c>
      <c r="U957" s="278">
        <f t="shared" si="117"/>
        <v>2747048</v>
      </c>
    </row>
    <row r="958" spans="1:21" s="88" customFormat="1" ht="15" customHeight="1">
      <c r="A958" s="382"/>
      <c r="B958" s="122"/>
      <c r="C958" s="379"/>
      <c r="D958" s="379"/>
      <c r="E958" s="379"/>
      <c r="F958" s="379"/>
      <c r="G958" s="379"/>
      <c r="H958" s="379"/>
      <c r="I958" s="379"/>
      <c r="J958" s="379"/>
      <c r="K958" s="379"/>
      <c r="L958" s="379"/>
      <c r="M958" s="380"/>
      <c r="N958" s="380"/>
      <c r="O958" s="436" t="str">
        <f>IF(P957&gt;O957,"Over Budget","Under Budget")</f>
        <v>Over Budget</v>
      </c>
      <c r="P958" s="437">
        <f>P957-O957</f>
        <v>21152</v>
      </c>
      <c r="Q958" s="380"/>
      <c r="R958" s="380"/>
      <c r="S958" s="380"/>
      <c r="T958" s="380"/>
      <c r="U958" s="380"/>
    </row>
    <row r="959" spans="1:21" ht="15" customHeight="1">
      <c r="B959" s="1"/>
      <c r="C959" s="92"/>
      <c r="D959" s="92"/>
      <c r="E959" s="1"/>
      <c r="F959" s="92"/>
      <c r="G959" s="92"/>
      <c r="H959" s="92"/>
      <c r="I959" s="92"/>
      <c r="J959" s="92"/>
      <c r="K959" s="92"/>
      <c r="L959" s="92"/>
      <c r="M959" s="183"/>
      <c r="N959" s="276"/>
      <c r="O959" s="277"/>
      <c r="P959" s="277"/>
      <c r="Q959" s="276"/>
      <c r="R959" s="276"/>
      <c r="S959" s="276"/>
      <c r="T959" s="276"/>
      <c r="U959" s="276"/>
    </row>
    <row r="960" spans="1:21" ht="24" customHeight="1">
      <c r="B960" s="94" t="s">
        <v>450</v>
      </c>
      <c r="C960" s="88"/>
      <c r="D960" s="88"/>
      <c r="E960" s="88"/>
      <c r="F960" s="88"/>
      <c r="G960" s="88"/>
      <c r="H960" s="88"/>
      <c r="I960" s="88"/>
      <c r="J960" s="88"/>
      <c r="K960" s="88"/>
      <c r="L960" s="88"/>
      <c r="M960" s="188"/>
      <c r="N960" s="312"/>
      <c r="O960" s="323"/>
      <c r="P960" s="323"/>
      <c r="Q960" s="312"/>
      <c r="R960" s="312"/>
      <c r="S960" s="312"/>
      <c r="T960" s="312"/>
      <c r="U960" s="312"/>
    </row>
    <row r="961" spans="2:21" ht="24" customHeight="1">
      <c r="B961" s="1" t="s">
        <v>462</v>
      </c>
      <c r="C961" s="92"/>
      <c r="D961" s="92"/>
      <c r="E961" s="1" t="s">
        <v>690</v>
      </c>
      <c r="F961" s="92"/>
      <c r="G961" s="92"/>
      <c r="H961" s="92"/>
      <c r="I961" s="92"/>
      <c r="J961" s="92"/>
      <c r="K961" s="92"/>
      <c r="L961" s="92"/>
      <c r="M961" s="276">
        <v>464286</v>
      </c>
      <c r="N961" s="276">
        <v>503726</v>
      </c>
      <c r="O961" s="277">
        <v>597912</v>
      </c>
      <c r="P961" s="277">
        <v>575000</v>
      </c>
      <c r="Q961" s="276">
        <v>717229</v>
      </c>
      <c r="R961" s="276">
        <v>756677</v>
      </c>
      <c r="S961" s="276">
        <v>779377</v>
      </c>
      <c r="T961" s="276">
        <v>802758</v>
      </c>
      <c r="U961" s="276">
        <v>826841</v>
      </c>
    </row>
    <row r="962" spans="2:21" ht="24" customHeight="1">
      <c r="B962" s="1" t="s">
        <v>463</v>
      </c>
      <c r="C962" s="88"/>
      <c r="D962" s="88"/>
      <c r="E962" s="1" t="s">
        <v>66</v>
      </c>
      <c r="F962" s="88"/>
      <c r="G962" s="88"/>
      <c r="H962" s="88"/>
      <c r="I962" s="88"/>
      <c r="J962" s="88"/>
      <c r="K962" s="88"/>
      <c r="L962" s="88"/>
      <c r="M962" s="200">
        <v>16584</v>
      </c>
      <c r="N962" s="200">
        <v>18769</v>
      </c>
      <c r="O962" s="143">
        <v>25000</v>
      </c>
      <c r="P962" s="143">
        <v>30000</v>
      </c>
      <c r="Q962" s="200">
        <v>30000</v>
      </c>
      <c r="R962" s="200">
        <v>30000</v>
      </c>
      <c r="S962" s="200">
        <v>30000</v>
      </c>
      <c r="T962" s="200">
        <v>30000</v>
      </c>
      <c r="U962" s="200">
        <v>30000</v>
      </c>
    </row>
    <row r="963" spans="2:21" ht="24" customHeight="1">
      <c r="B963" s="1" t="s">
        <v>464</v>
      </c>
      <c r="C963" s="92"/>
      <c r="D963" s="92"/>
      <c r="E963" s="1" t="s">
        <v>349</v>
      </c>
      <c r="F963" s="92"/>
      <c r="G963" s="92"/>
      <c r="H963" s="92"/>
      <c r="I963" s="92"/>
      <c r="J963" s="92"/>
      <c r="K963" s="92"/>
      <c r="L963" s="92"/>
      <c r="M963" s="200">
        <v>12701</v>
      </c>
      <c r="N963" s="200">
        <v>15822</v>
      </c>
      <c r="O963" s="143">
        <v>17000</v>
      </c>
      <c r="P963" s="143">
        <v>22500</v>
      </c>
      <c r="Q963" s="200">
        <v>23000</v>
      </c>
      <c r="R963" s="200">
        <v>23000</v>
      </c>
      <c r="S963" s="200">
        <v>23000</v>
      </c>
      <c r="T963" s="200">
        <v>23000</v>
      </c>
      <c r="U963" s="200">
        <v>23000</v>
      </c>
    </row>
    <row r="964" spans="2:21" ht="24" customHeight="1">
      <c r="B964" s="1" t="s">
        <v>465</v>
      </c>
      <c r="C964" s="92"/>
      <c r="D964" s="92"/>
      <c r="E964" s="1" t="s">
        <v>350</v>
      </c>
      <c r="F964" s="92"/>
      <c r="G964" s="92"/>
      <c r="H964" s="92"/>
      <c r="I964" s="92"/>
      <c r="J964" s="92"/>
      <c r="K964" s="92"/>
      <c r="L964" s="92"/>
      <c r="M964" s="200">
        <v>51931</v>
      </c>
      <c r="N964" s="200">
        <v>86890</v>
      </c>
      <c r="O964" s="143">
        <v>53000</v>
      </c>
      <c r="P964" s="143">
        <v>65000</v>
      </c>
      <c r="Q964" s="200">
        <v>70000</v>
      </c>
      <c r="R964" s="200">
        <v>70000</v>
      </c>
      <c r="S964" s="200">
        <v>70000</v>
      </c>
      <c r="T964" s="200">
        <v>70000</v>
      </c>
      <c r="U964" s="200">
        <v>70000</v>
      </c>
    </row>
    <row r="965" spans="2:21" ht="24" customHeight="1">
      <c r="B965" s="1" t="s">
        <v>466</v>
      </c>
      <c r="C965" s="92"/>
      <c r="D965" s="92"/>
      <c r="E965" s="1" t="s">
        <v>351</v>
      </c>
      <c r="F965" s="92"/>
      <c r="G965" s="92"/>
      <c r="H965" s="92"/>
      <c r="I965" s="92"/>
      <c r="J965" s="92"/>
      <c r="K965" s="92"/>
      <c r="L965" s="92"/>
      <c r="M965" s="200">
        <v>28880</v>
      </c>
      <c r="N965" s="200">
        <v>46281</v>
      </c>
      <c r="O965" s="143">
        <v>50000</v>
      </c>
      <c r="P965" s="143">
        <v>50000</v>
      </c>
      <c r="Q965" s="200">
        <v>50000</v>
      </c>
      <c r="R965" s="200">
        <v>50000</v>
      </c>
      <c r="S965" s="200">
        <v>50000</v>
      </c>
      <c r="T965" s="200">
        <v>50000</v>
      </c>
      <c r="U965" s="200">
        <v>50000</v>
      </c>
    </row>
    <row r="966" spans="2:21" ht="24" customHeight="1">
      <c r="B966" s="1" t="s">
        <v>467</v>
      </c>
      <c r="C966" s="92"/>
      <c r="D966" s="92"/>
      <c r="E966" s="1" t="s">
        <v>8</v>
      </c>
      <c r="F966" s="92"/>
      <c r="G966" s="92"/>
      <c r="H966" s="92"/>
      <c r="I966" s="92"/>
      <c r="J966" s="92"/>
      <c r="K966" s="92"/>
      <c r="L966" s="92"/>
      <c r="M966" s="185">
        <v>39905</v>
      </c>
      <c r="N966" s="185">
        <v>34492</v>
      </c>
      <c r="O966" s="144">
        <v>39014</v>
      </c>
      <c r="P966" s="144">
        <v>37500</v>
      </c>
      <c r="Q966" s="185">
        <v>53601</v>
      </c>
      <c r="R966" s="200">
        <v>57123</v>
      </c>
      <c r="S966" s="200">
        <v>60391</v>
      </c>
      <c r="T966" s="200">
        <v>63973</v>
      </c>
      <c r="U966" s="200">
        <v>67711</v>
      </c>
    </row>
    <row r="967" spans="2:21" ht="24" customHeight="1">
      <c r="B967" s="1" t="s">
        <v>468</v>
      </c>
      <c r="C967" s="88"/>
      <c r="D967" s="88"/>
      <c r="E967" s="1" t="s">
        <v>9</v>
      </c>
      <c r="F967" s="88"/>
      <c r="G967" s="88"/>
      <c r="H967" s="88"/>
      <c r="I967" s="88"/>
      <c r="J967" s="88"/>
      <c r="K967" s="88"/>
      <c r="L967" s="88"/>
      <c r="M967" s="185">
        <v>42846</v>
      </c>
      <c r="N967" s="185">
        <v>50859</v>
      </c>
      <c r="O967" s="144">
        <v>55165</v>
      </c>
      <c r="P967" s="144">
        <v>55165</v>
      </c>
      <c r="Q967" s="185">
        <v>65436</v>
      </c>
      <c r="R967" s="185">
        <v>67399</v>
      </c>
      <c r="S967" s="185">
        <v>69421</v>
      </c>
      <c r="T967" s="185">
        <v>71504</v>
      </c>
      <c r="U967" s="185">
        <v>73649</v>
      </c>
    </row>
    <row r="968" spans="2:21" ht="24" customHeight="1">
      <c r="B968" s="1" t="s">
        <v>469</v>
      </c>
      <c r="C968" s="88"/>
      <c r="D968" s="88"/>
      <c r="E968" s="1" t="s">
        <v>13</v>
      </c>
      <c r="F968" s="88"/>
      <c r="G968" s="88"/>
      <c r="H968" s="88"/>
      <c r="I968" s="88"/>
      <c r="J968" s="88"/>
      <c r="K968" s="88"/>
      <c r="L968" s="88"/>
      <c r="M968" s="185">
        <v>82352</v>
      </c>
      <c r="N968" s="185">
        <v>86444</v>
      </c>
      <c r="O968" s="144">
        <v>143278</v>
      </c>
      <c r="P968" s="144">
        <v>118022</v>
      </c>
      <c r="Q968" s="185">
        <v>244765</v>
      </c>
      <c r="R968" s="185">
        <v>251682</v>
      </c>
      <c r="S968" s="185">
        <v>271817</v>
      </c>
      <c r="T968" s="185">
        <v>293562</v>
      </c>
      <c r="U968" s="185">
        <v>317047</v>
      </c>
    </row>
    <row r="969" spans="2:21" ht="24" customHeight="1">
      <c r="B969" s="1" t="s">
        <v>470</v>
      </c>
      <c r="C969" s="88"/>
      <c r="D969" s="88"/>
      <c r="E969" s="1" t="s">
        <v>159</v>
      </c>
      <c r="F969" s="88"/>
      <c r="G969" s="88"/>
      <c r="H969" s="88"/>
      <c r="I969" s="88"/>
      <c r="J969" s="88"/>
      <c r="K969" s="88"/>
      <c r="L969" s="88"/>
      <c r="M969" s="185">
        <v>862</v>
      </c>
      <c r="N969" s="185">
        <v>862</v>
      </c>
      <c r="O969" s="143">
        <v>1039</v>
      </c>
      <c r="P969" s="144">
        <v>900</v>
      </c>
      <c r="Q969" s="200">
        <v>1254</v>
      </c>
      <c r="R969" s="200">
        <v>1291</v>
      </c>
      <c r="S969" s="200">
        <v>1304</v>
      </c>
      <c r="T969" s="200">
        <v>1317</v>
      </c>
      <c r="U969" s="200">
        <v>1330</v>
      </c>
    </row>
    <row r="970" spans="2:21" ht="24" customHeight="1">
      <c r="B970" s="1" t="s">
        <v>471</v>
      </c>
      <c r="C970" s="88"/>
      <c r="D970" s="88"/>
      <c r="E970" s="1" t="s">
        <v>438</v>
      </c>
      <c r="F970" s="88"/>
      <c r="G970" s="88"/>
      <c r="H970" s="88"/>
      <c r="I970" s="88"/>
      <c r="J970" s="88"/>
      <c r="K970" s="88"/>
      <c r="L970" s="88"/>
      <c r="M970" s="185">
        <v>6666</v>
      </c>
      <c r="N970" s="185">
        <v>7406</v>
      </c>
      <c r="O970" s="144">
        <v>10290</v>
      </c>
      <c r="P970" s="144">
        <v>9158</v>
      </c>
      <c r="Q970" s="185">
        <v>15938</v>
      </c>
      <c r="R970" s="200">
        <v>15481</v>
      </c>
      <c r="S970" s="200">
        <v>16255</v>
      </c>
      <c r="T970" s="200">
        <v>17068</v>
      </c>
      <c r="U970" s="200">
        <v>17921</v>
      </c>
    </row>
    <row r="971" spans="2:21" ht="24" customHeight="1">
      <c r="B971" s="1" t="s">
        <v>472</v>
      </c>
      <c r="C971" s="88"/>
      <c r="D971" s="88"/>
      <c r="E971" s="1" t="s">
        <v>440</v>
      </c>
      <c r="F971" s="88"/>
      <c r="G971" s="88"/>
      <c r="H971" s="88"/>
      <c r="I971" s="88"/>
      <c r="J971" s="88"/>
      <c r="K971" s="88"/>
      <c r="L971" s="88"/>
      <c r="M971" s="185">
        <v>1006</v>
      </c>
      <c r="N971" s="185">
        <v>1061</v>
      </c>
      <c r="O971" s="143">
        <v>1338</v>
      </c>
      <c r="P971" s="144">
        <v>1218</v>
      </c>
      <c r="Q971" s="200">
        <v>1768</v>
      </c>
      <c r="R971" s="200">
        <v>1848</v>
      </c>
      <c r="S971" s="200">
        <v>1903</v>
      </c>
      <c r="T971" s="200">
        <v>1960</v>
      </c>
      <c r="U971" s="200">
        <v>2019</v>
      </c>
    </row>
    <row r="972" spans="2:21" ht="24" customHeight="1">
      <c r="B972" s="1" t="s">
        <v>473</v>
      </c>
      <c r="C972" s="92"/>
      <c r="D972" s="92"/>
      <c r="E972" s="1" t="s">
        <v>86</v>
      </c>
      <c r="F972" s="92"/>
      <c r="G972" s="92"/>
      <c r="H972" s="92"/>
      <c r="I972" s="92"/>
      <c r="J972" s="92"/>
      <c r="K972" s="92"/>
      <c r="L972" s="92"/>
      <c r="M972" s="200">
        <v>2969</v>
      </c>
      <c r="N972" s="200">
        <v>3028</v>
      </c>
      <c r="O972" s="143">
        <v>6000</v>
      </c>
      <c r="P972" s="143">
        <v>7000</v>
      </c>
      <c r="Q972" s="200">
        <v>7000</v>
      </c>
      <c r="R972" s="200">
        <v>7000</v>
      </c>
      <c r="S972" s="200">
        <v>7000</v>
      </c>
      <c r="T972" s="200">
        <v>7000</v>
      </c>
      <c r="U972" s="200">
        <v>7000</v>
      </c>
    </row>
    <row r="973" spans="2:21" ht="24" customHeight="1">
      <c r="B973" s="1" t="s">
        <v>474</v>
      </c>
      <c r="C973" s="92"/>
      <c r="D973" s="92"/>
      <c r="E973" s="1" t="s">
        <v>790</v>
      </c>
      <c r="F973" s="92"/>
      <c r="G973" s="92"/>
      <c r="H973" s="92"/>
      <c r="I973" s="92"/>
      <c r="J973" s="92"/>
      <c r="K973" s="92"/>
      <c r="L973" s="92"/>
      <c r="M973" s="200">
        <v>1813</v>
      </c>
      <c r="N973" s="200">
        <v>1922</v>
      </c>
      <c r="O973" s="143">
        <v>3000</v>
      </c>
      <c r="P973" s="143">
        <v>4000</v>
      </c>
      <c r="Q973" s="200">
        <v>4000</v>
      </c>
      <c r="R973" s="200">
        <v>4000</v>
      </c>
      <c r="S973" s="200">
        <v>4000</v>
      </c>
      <c r="T973" s="200">
        <v>4000</v>
      </c>
      <c r="U973" s="200">
        <v>4000</v>
      </c>
    </row>
    <row r="974" spans="2:21" ht="24" customHeight="1">
      <c r="B974" s="1" t="s">
        <v>969</v>
      </c>
      <c r="C974" s="88"/>
      <c r="D974" s="88"/>
      <c r="E974" s="1" t="s">
        <v>961</v>
      </c>
      <c r="F974" s="88"/>
      <c r="G974" s="88"/>
      <c r="H974" s="88"/>
      <c r="I974" s="88"/>
      <c r="J974" s="88"/>
      <c r="K974" s="88"/>
      <c r="L974" s="88"/>
      <c r="M974" s="185">
        <v>7474</v>
      </c>
      <c r="N974" s="185">
        <v>6289</v>
      </c>
      <c r="O974" s="144">
        <v>1862</v>
      </c>
      <c r="P974" s="144">
        <v>2532</v>
      </c>
      <c r="Q974" s="185">
        <v>11143</v>
      </c>
      <c r="R974" s="185">
        <v>12026</v>
      </c>
      <c r="S974" s="185">
        <v>1642</v>
      </c>
      <c r="T974" s="185">
        <v>7437</v>
      </c>
      <c r="U974" s="185">
        <v>12542</v>
      </c>
    </row>
    <row r="975" spans="2:21" ht="24" customHeight="1">
      <c r="B975" s="1" t="s">
        <v>475</v>
      </c>
      <c r="C975" s="92"/>
      <c r="D975" s="92"/>
      <c r="E975" s="1" t="s">
        <v>85</v>
      </c>
      <c r="F975" s="92"/>
      <c r="G975" s="92"/>
      <c r="H975" s="92"/>
      <c r="I975" s="92"/>
      <c r="J975" s="92"/>
      <c r="K975" s="92"/>
      <c r="L975" s="92"/>
      <c r="M975" s="200">
        <v>12621</v>
      </c>
      <c r="N975" s="200">
        <v>8270</v>
      </c>
      <c r="O975" s="143">
        <v>55000</v>
      </c>
      <c r="P975" s="143">
        <v>10000</v>
      </c>
      <c r="Q975" s="200">
        <v>15000</v>
      </c>
      <c r="R975" s="200">
        <v>15000</v>
      </c>
      <c r="S975" s="200">
        <v>15000</v>
      </c>
      <c r="T975" s="200">
        <v>15000</v>
      </c>
      <c r="U975" s="200">
        <v>15000</v>
      </c>
    </row>
    <row r="976" spans="2:21" ht="24" customHeight="1">
      <c r="B976" s="1" t="s">
        <v>1305</v>
      </c>
      <c r="C976" s="88"/>
      <c r="D976" s="88"/>
      <c r="E976" s="1" t="s">
        <v>1297</v>
      </c>
      <c r="F976" s="88"/>
      <c r="G976" s="88"/>
      <c r="H976" s="88"/>
      <c r="I976" s="88"/>
      <c r="J976" s="88"/>
      <c r="K976" s="88"/>
      <c r="L976" s="88"/>
      <c r="M976" s="200">
        <v>0</v>
      </c>
      <c r="N976" s="200">
        <v>0</v>
      </c>
      <c r="O976" s="143">
        <v>0</v>
      </c>
      <c r="P976" s="143">
        <v>0</v>
      </c>
      <c r="Q976" s="174">
        <v>0</v>
      </c>
      <c r="R976" s="200">
        <v>3811</v>
      </c>
      <c r="S976" s="200">
        <v>2950</v>
      </c>
      <c r="T976" s="200">
        <v>3067</v>
      </c>
      <c r="U976" s="200">
        <v>3190</v>
      </c>
    </row>
    <row r="977" spans="1:21" ht="24" customHeight="1">
      <c r="B977" s="1" t="s">
        <v>476</v>
      </c>
      <c r="C977" s="88"/>
      <c r="D977" s="88"/>
      <c r="E977" s="1" t="s">
        <v>202</v>
      </c>
      <c r="F977" s="88"/>
      <c r="G977" s="88"/>
      <c r="H977" s="88"/>
      <c r="I977" s="88"/>
      <c r="J977" s="88"/>
      <c r="K977" s="88"/>
      <c r="L977" s="88"/>
      <c r="M977" s="200">
        <v>15203</v>
      </c>
      <c r="N977" s="200">
        <v>17327</v>
      </c>
      <c r="O977" s="143">
        <v>16000</v>
      </c>
      <c r="P977" s="143">
        <v>18000</v>
      </c>
      <c r="Q977" s="200">
        <v>18000</v>
      </c>
      <c r="R977" s="200">
        <v>18000</v>
      </c>
      <c r="S977" s="200">
        <v>18000</v>
      </c>
      <c r="T977" s="200">
        <v>18000</v>
      </c>
      <c r="U977" s="200">
        <v>18000</v>
      </c>
    </row>
    <row r="978" spans="1:21" ht="24" customHeight="1">
      <c r="B978" s="1" t="s">
        <v>477</v>
      </c>
      <c r="C978" s="88"/>
      <c r="D978" s="88"/>
      <c r="E978" s="1" t="s">
        <v>352</v>
      </c>
      <c r="F978" s="88"/>
      <c r="G978" s="88"/>
      <c r="H978" s="88"/>
      <c r="I978" s="88"/>
      <c r="J978" s="88"/>
      <c r="K978" s="88"/>
      <c r="L978" s="88"/>
      <c r="M978" s="200">
        <v>0</v>
      </c>
      <c r="N978" s="200">
        <v>0</v>
      </c>
      <c r="O978" s="143">
        <v>2000</v>
      </c>
      <c r="P978" s="143">
        <v>0</v>
      </c>
      <c r="Q978" s="200">
        <v>2000</v>
      </c>
      <c r="R978" s="200">
        <v>2000</v>
      </c>
      <c r="S978" s="200">
        <v>2000</v>
      </c>
      <c r="T978" s="200">
        <v>2000</v>
      </c>
      <c r="U978" s="200">
        <v>2000</v>
      </c>
    </row>
    <row r="979" spans="1:21" ht="24" customHeight="1">
      <c r="B979" s="1" t="s">
        <v>478</v>
      </c>
      <c r="C979" s="92"/>
      <c r="D979" s="92"/>
      <c r="E979" s="1" t="s">
        <v>84</v>
      </c>
      <c r="F979" s="92"/>
      <c r="G979" s="92"/>
      <c r="H979" s="92"/>
      <c r="I979" s="92"/>
      <c r="J979" s="92"/>
      <c r="K979" s="92"/>
      <c r="L979" s="92"/>
      <c r="M979" s="200">
        <v>2406</v>
      </c>
      <c r="N979" s="200">
        <v>1738</v>
      </c>
      <c r="O979" s="143">
        <v>3000</v>
      </c>
      <c r="P979" s="143">
        <v>3000</v>
      </c>
      <c r="Q979" s="200">
        <v>3000</v>
      </c>
      <c r="R979" s="200">
        <v>3000</v>
      </c>
      <c r="S979" s="200">
        <v>3000</v>
      </c>
      <c r="T979" s="200">
        <v>3000</v>
      </c>
      <c r="U979" s="200">
        <v>3000</v>
      </c>
    </row>
    <row r="980" spans="1:21" ht="24" customHeight="1">
      <c r="B980" s="1" t="s">
        <v>774</v>
      </c>
      <c r="C980" s="88"/>
      <c r="D980" s="88"/>
      <c r="E980" s="1" t="s">
        <v>792</v>
      </c>
      <c r="F980" s="88"/>
      <c r="G980" s="88"/>
      <c r="H980" s="88"/>
      <c r="I980" s="88"/>
      <c r="J980" s="88"/>
      <c r="K980" s="88"/>
      <c r="L980" s="88"/>
      <c r="M980" s="259">
        <v>3169</v>
      </c>
      <c r="N980" s="200">
        <v>4236</v>
      </c>
      <c r="O980" s="143">
        <v>4000</v>
      </c>
      <c r="P980" s="143">
        <v>4500</v>
      </c>
      <c r="Q980" s="200">
        <v>4500</v>
      </c>
      <c r="R980" s="200">
        <v>4500</v>
      </c>
      <c r="S980" s="200">
        <v>4500</v>
      </c>
      <c r="T980" s="200">
        <v>4500</v>
      </c>
      <c r="U980" s="200">
        <v>4500</v>
      </c>
    </row>
    <row r="981" spans="1:21" ht="24" customHeight="1">
      <c r="B981" s="1" t="s">
        <v>479</v>
      </c>
      <c r="C981" s="88"/>
      <c r="D981" s="88"/>
      <c r="E981" s="1" t="s">
        <v>10</v>
      </c>
      <c r="F981" s="88"/>
      <c r="G981" s="88"/>
      <c r="H981" s="88"/>
      <c r="I981" s="88"/>
      <c r="J981" s="88"/>
      <c r="K981" s="88"/>
      <c r="L981" s="88"/>
      <c r="M981" s="200">
        <v>122304</v>
      </c>
      <c r="N981" s="200">
        <v>151565</v>
      </c>
      <c r="O981" s="143">
        <v>150000</v>
      </c>
      <c r="P981" s="143">
        <v>175000</v>
      </c>
      <c r="Q981" s="200">
        <v>175000</v>
      </c>
      <c r="R981" s="200">
        <v>175000</v>
      </c>
      <c r="S981" s="200">
        <v>175000</v>
      </c>
      <c r="T981" s="200">
        <v>175000</v>
      </c>
      <c r="U981" s="200">
        <v>175000</v>
      </c>
    </row>
    <row r="982" spans="1:21" ht="24" customHeight="1">
      <c r="B982" s="1" t="s">
        <v>480</v>
      </c>
      <c r="C982" s="92"/>
      <c r="D982" s="92"/>
      <c r="E982" s="1" t="s">
        <v>17</v>
      </c>
      <c r="F982" s="92"/>
      <c r="G982" s="92"/>
      <c r="H982" s="92"/>
      <c r="I982" s="92"/>
      <c r="J982" s="92"/>
      <c r="K982" s="92"/>
      <c r="L982" s="92"/>
      <c r="M982" s="200">
        <v>8420</v>
      </c>
      <c r="N982" s="200">
        <v>14896</v>
      </c>
      <c r="O982" s="143">
        <v>10070</v>
      </c>
      <c r="P982" s="143">
        <v>10070</v>
      </c>
      <c r="Q982" s="200">
        <v>10674</v>
      </c>
      <c r="R982" s="200">
        <v>11314</v>
      </c>
      <c r="S982" s="200">
        <v>11993</v>
      </c>
      <c r="T982" s="200">
        <v>12713</v>
      </c>
      <c r="U982" s="200">
        <v>13476</v>
      </c>
    </row>
    <row r="983" spans="1:21" ht="24" customHeight="1">
      <c r="B983" s="1" t="s">
        <v>481</v>
      </c>
      <c r="C983" s="92"/>
      <c r="D983" s="92"/>
      <c r="E983" s="1" t="s">
        <v>81</v>
      </c>
      <c r="F983" s="92"/>
      <c r="G983" s="92"/>
      <c r="H983" s="92"/>
      <c r="I983" s="92"/>
      <c r="J983" s="92"/>
      <c r="K983" s="92"/>
      <c r="L983" s="92"/>
      <c r="M983" s="200">
        <v>1412</v>
      </c>
      <c r="N983" s="200">
        <v>4329</v>
      </c>
      <c r="O983" s="143">
        <v>6000</v>
      </c>
      <c r="P983" s="143">
        <v>5000</v>
      </c>
      <c r="Q983" s="200">
        <v>6000</v>
      </c>
      <c r="R983" s="200">
        <v>6000</v>
      </c>
      <c r="S983" s="200">
        <v>6000</v>
      </c>
      <c r="T983" s="200">
        <v>6000</v>
      </c>
      <c r="U983" s="200">
        <v>6000</v>
      </c>
    </row>
    <row r="984" spans="1:21" ht="24" customHeight="1">
      <c r="B984" s="1" t="s">
        <v>924</v>
      </c>
      <c r="C984" s="88"/>
      <c r="D984" s="88"/>
      <c r="E984" s="1" t="s">
        <v>82</v>
      </c>
      <c r="F984" s="88"/>
      <c r="G984" s="88"/>
      <c r="H984" s="88"/>
      <c r="I984" s="88"/>
      <c r="J984" s="88"/>
      <c r="K984" s="88"/>
      <c r="L984" s="88"/>
      <c r="M984" s="185">
        <v>16548</v>
      </c>
      <c r="N984" s="185">
        <v>22291</v>
      </c>
      <c r="O984" s="144">
        <v>19515</v>
      </c>
      <c r="P984" s="144">
        <v>19107</v>
      </c>
      <c r="Q984" s="185">
        <v>19515</v>
      </c>
      <c r="R984" s="185">
        <v>20740</v>
      </c>
      <c r="S984" s="185">
        <v>21777</v>
      </c>
      <c r="T984" s="185">
        <v>22866</v>
      </c>
      <c r="U984" s="185">
        <v>24009</v>
      </c>
    </row>
    <row r="985" spans="1:21" ht="24" customHeight="1">
      <c r="B985" s="1" t="s">
        <v>482</v>
      </c>
      <c r="C985" s="92"/>
      <c r="D985" s="92"/>
      <c r="E985" s="1" t="s">
        <v>794</v>
      </c>
      <c r="F985" s="92"/>
      <c r="G985" s="92"/>
      <c r="H985" s="92"/>
      <c r="I985" s="92"/>
      <c r="J985" s="92"/>
      <c r="K985" s="92"/>
      <c r="L985" s="92"/>
      <c r="M985" s="260">
        <v>43292</v>
      </c>
      <c r="N985" s="260">
        <v>988</v>
      </c>
      <c r="O985" s="154">
        <v>10000</v>
      </c>
      <c r="P985" s="154">
        <v>5000</v>
      </c>
      <c r="Q985" s="260">
        <v>10000</v>
      </c>
      <c r="R985" s="260">
        <v>10000</v>
      </c>
      <c r="S985" s="260">
        <v>10000</v>
      </c>
      <c r="T985" s="260">
        <v>10000</v>
      </c>
      <c r="U985" s="260">
        <v>10000</v>
      </c>
    </row>
    <row r="986" spans="1:21" ht="24" customHeight="1">
      <c r="B986" s="1" t="s">
        <v>1265</v>
      </c>
      <c r="C986" s="92"/>
      <c r="D986" s="92"/>
      <c r="E986" s="1" t="s">
        <v>89</v>
      </c>
      <c r="F986" s="92"/>
      <c r="G986" s="92"/>
      <c r="H986" s="92"/>
      <c r="I986" s="92"/>
      <c r="J986" s="92"/>
      <c r="K986" s="92"/>
      <c r="L986" s="92"/>
      <c r="M986" s="260">
        <v>0</v>
      </c>
      <c r="N986" s="260">
        <v>3750</v>
      </c>
      <c r="O986" s="154">
        <v>4000</v>
      </c>
      <c r="P986" s="154">
        <v>4500</v>
      </c>
      <c r="Q986" s="260">
        <v>4500</v>
      </c>
      <c r="R986" s="260">
        <v>4500</v>
      </c>
      <c r="S986" s="260">
        <v>4500</v>
      </c>
      <c r="T986" s="260">
        <v>4500</v>
      </c>
      <c r="U986" s="260">
        <v>4500</v>
      </c>
    </row>
    <row r="987" spans="1:21" ht="24" customHeight="1">
      <c r="B987" s="1" t="s">
        <v>483</v>
      </c>
      <c r="C987" s="92"/>
      <c r="D987" s="92"/>
      <c r="E987" s="1" t="s">
        <v>353</v>
      </c>
      <c r="F987" s="92"/>
      <c r="G987" s="92"/>
      <c r="H987" s="92"/>
      <c r="I987" s="92"/>
      <c r="J987" s="92"/>
      <c r="K987" s="92"/>
      <c r="L987" s="92"/>
      <c r="M987" s="200">
        <v>156063</v>
      </c>
      <c r="N987" s="200">
        <v>151535</v>
      </c>
      <c r="O987" s="143">
        <v>150000</v>
      </c>
      <c r="P987" s="143">
        <v>171860</v>
      </c>
      <c r="Q987" s="200">
        <v>200000</v>
      </c>
      <c r="R987" s="200">
        <v>200000</v>
      </c>
      <c r="S987" s="200">
        <v>200000</v>
      </c>
      <c r="T987" s="200">
        <v>200000</v>
      </c>
      <c r="U987" s="200">
        <v>200000</v>
      </c>
    </row>
    <row r="988" spans="1:21" ht="24" customHeight="1">
      <c r="B988" s="1" t="s">
        <v>484</v>
      </c>
      <c r="C988" s="92"/>
      <c r="D988" s="92"/>
      <c r="E988" s="1" t="s">
        <v>354</v>
      </c>
      <c r="F988" s="92"/>
      <c r="G988" s="92"/>
      <c r="H988" s="92"/>
      <c r="I988" s="92"/>
      <c r="J988" s="92"/>
      <c r="K988" s="92"/>
      <c r="L988" s="92"/>
      <c r="M988" s="200">
        <v>249385</v>
      </c>
      <c r="N988" s="200">
        <v>293646</v>
      </c>
      <c r="O988" s="143">
        <v>333000</v>
      </c>
      <c r="P988" s="143">
        <v>315000</v>
      </c>
      <c r="Q988" s="200">
        <v>320000</v>
      </c>
      <c r="R988" s="200">
        <v>325000</v>
      </c>
      <c r="S988" s="200">
        <v>325000</v>
      </c>
      <c r="T988" s="200">
        <v>325000</v>
      </c>
      <c r="U988" s="200">
        <v>325000</v>
      </c>
    </row>
    <row r="989" spans="1:21" ht="24" customHeight="1">
      <c r="B989" s="1" t="s">
        <v>485</v>
      </c>
      <c r="C989" s="92"/>
      <c r="D989" s="92"/>
      <c r="E989" s="1" t="s">
        <v>355</v>
      </c>
      <c r="F989" s="92"/>
      <c r="G989" s="92"/>
      <c r="H989" s="92"/>
      <c r="I989" s="92"/>
      <c r="J989" s="92"/>
      <c r="K989" s="92"/>
      <c r="L989" s="92"/>
      <c r="M989" s="200">
        <v>20133</v>
      </c>
      <c r="N989" s="200">
        <v>26451</v>
      </c>
      <c r="O989" s="143">
        <v>23000</v>
      </c>
      <c r="P989" s="143">
        <v>30000</v>
      </c>
      <c r="Q989" s="174">
        <v>30000</v>
      </c>
      <c r="R989" s="174">
        <v>30000</v>
      </c>
      <c r="S989" s="174">
        <v>30000</v>
      </c>
      <c r="T989" s="174">
        <v>30000</v>
      </c>
      <c r="U989" s="174">
        <v>30000</v>
      </c>
    </row>
    <row r="990" spans="1:21" ht="24" customHeight="1">
      <c r="B990" s="1" t="s">
        <v>486</v>
      </c>
      <c r="C990" s="92"/>
      <c r="D990" s="92"/>
      <c r="E990" s="1" t="s">
        <v>11</v>
      </c>
      <c r="F990" s="92"/>
      <c r="G990" s="92"/>
      <c r="H990" s="92"/>
      <c r="I990" s="92"/>
      <c r="J990" s="92"/>
      <c r="K990" s="92"/>
      <c r="L990" s="92"/>
      <c r="M990" s="200">
        <v>3229</v>
      </c>
      <c r="N990" s="200">
        <v>2649</v>
      </c>
      <c r="O990" s="143">
        <v>3000</v>
      </c>
      <c r="P990" s="143">
        <v>3000</v>
      </c>
      <c r="Q990" s="174">
        <v>3000</v>
      </c>
      <c r="R990" s="174">
        <v>3000</v>
      </c>
      <c r="S990" s="174">
        <v>3000</v>
      </c>
      <c r="T990" s="174">
        <v>3000</v>
      </c>
      <c r="U990" s="174">
        <v>3000</v>
      </c>
    </row>
    <row r="991" spans="1:21" ht="24" customHeight="1">
      <c r="B991" s="1" t="s">
        <v>487</v>
      </c>
      <c r="C991" s="92"/>
      <c r="D991" s="92"/>
      <c r="E991" s="1" t="s">
        <v>12</v>
      </c>
      <c r="F991" s="92"/>
      <c r="G991" s="92"/>
      <c r="H991" s="92"/>
      <c r="I991" s="92"/>
      <c r="J991" s="92"/>
      <c r="K991" s="92"/>
      <c r="L991" s="92"/>
      <c r="M991" s="222">
        <v>32303</v>
      </c>
      <c r="N991" s="222">
        <v>28740</v>
      </c>
      <c r="O991" s="146">
        <v>37000</v>
      </c>
      <c r="P991" s="146">
        <v>37000</v>
      </c>
      <c r="Q991" s="187">
        <v>37000</v>
      </c>
      <c r="R991" s="187">
        <v>37000</v>
      </c>
      <c r="S991" s="187">
        <v>37000</v>
      </c>
      <c r="T991" s="187">
        <v>37000</v>
      </c>
      <c r="U991" s="187">
        <v>37000</v>
      </c>
    </row>
    <row r="992" spans="1:21" s="88" customFormat="1" ht="24" customHeight="1">
      <c r="A992" s="382"/>
      <c r="B992" s="498" t="s">
        <v>1092</v>
      </c>
      <c r="C992" s="498"/>
      <c r="D992" s="498"/>
      <c r="E992" s="498"/>
      <c r="F992" s="498"/>
      <c r="G992" s="498"/>
      <c r="H992" s="498"/>
      <c r="I992" s="498"/>
      <c r="J992" s="498"/>
      <c r="K992" s="498"/>
      <c r="L992" s="498"/>
      <c r="M992" s="278">
        <f t="shared" ref="M992:U992" si="118">SUM(M961:M991)</f>
        <v>1446763</v>
      </c>
      <c r="N992" s="278">
        <f t="shared" si="118"/>
        <v>1596262</v>
      </c>
      <c r="O992" s="279">
        <f t="shared" si="118"/>
        <v>1829483</v>
      </c>
      <c r="P992" s="279">
        <f t="shared" si="118"/>
        <v>1789032</v>
      </c>
      <c r="Q992" s="282">
        <f t="shared" si="118"/>
        <v>2153323</v>
      </c>
      <c r="R992" s="282">
        <f t="shared" si="118"/>
        <v>2216392</v>
      </c>
      <c r="S992" s="282">
        <f t="shared" si="118"/>
        <v>2255830</v>
      </c>
      <c r="T992" s="282">
        <f t="shared" si="118"/>
        <v>2315225</v>
      </c>
      <c r="U992" s="282">
        <f t="shared" si="118"/>
        <v>2376735</v>
      </c>
    </row>
    <row r="993" spans="1:21" s="88" customFormat="1" ht="15" customHeight="1">
      <c r="A993" s="382"/>
      <c r="B993" s="122"/>
      <c r="C993" s="379"/>
      <c r="D993" s="379"/>
      <c r="E993" s="379"/>
      <c r="F993" s="379"/>
      <c r="G993" s="379"/>
      <c r="H993" s="379"/>
      <c r="I993" s="379"/>
      <c r="J993" s="379"/>
      <c r="K993" s="379"/>
      <c r="L993" s="379"/>
      <c r="M993" s="380"/>
      <c r="N993" s="380"/>
      <c r="O993" s="436" t="str">
        <f>IF(P992&gt;O992,"Over Budget","Under Budget")</f>
        <v>Under Budget</v>
      </c>
      <c r="P993" s="437">
        <f>P992-O992</f>
        <v>-40451</v>
      </c>
      <c r="Q993" s="380"/>
      <c r="R993" s="380"/>
      <c r="S993" s="380"/>
      <c r="T993" s="380"/>
      <c r="U993" s="380"/>
    </row>
    <row r="994" spans="1:21" s="88" customFormat="1" ht="15" customHeight="1">
      <c r="A994" s="382"/>
      <c r="B994" s="288"/>
      <c r="C994" s="289"/>
      <c r="D994" s="289"/>
      <c r="E994" s="288"/>
      <c r="F994" s="289"/>
      <c r="G994" s="289"/>
      <c r="H994" s="289"/>
      <c r="I994" s="289"/>
      <c r="J994" s="289"/>
      <c r="K994" s="289"/>
      <c r="L994" s="289"/>
      <c r="M994" s="355"/>
      <c r="N994" s="456"/>
      <c r="O994" s="462"/>
      <c r="P994" s="462"/>
      <c r="Q994" s="355"/>
      <c r="R994" s="355"/>
      <c r="S994" s="355"/>
      <c r="T994" s="355"/>
      <c r="U994" s="355"/>
    </row>
    <row r="995" spans="1:21" s="88" customFormat="1" ht="24" customHeight="1">
      <c r="A995" s="382"/>
      <c r="B995" s="507" t="s">
        <v>1093</v>
      </c>
      <c r="C995" s="507"/>
      <c r="D995" s="507"/>
      <c r="E995" s="507"/>
      <c r="F995" s="507"/>
      <c r="G995" s="507"/>
      <c r="H995" s="507"/>
      <c r="I995" s="507"/>
      <c r="J995" s="507"/>
      <c r="K995" s="507"/>
      <c r="L995" s="507"/>
      <c r="M995" s="279">
        <f t="shared" ref="M995:U995" si="119">M957+M992</f>
        <v>2978143</v>
      </c>
      <c r="N995" s="279">
        <f t="shared" si="119"/>
        <v>3291804</v>
      </c>
      <c r="O995" s="279">
        <f t="shared" si="119"/>
        <v>3907403</v>
      </c>
      <c r="P995" s="279">
        <f t="shared" si="119"/>
        <v>3888104</v>
      </c>
      <c r="Q995" s="279">
        <f t="shared" si="119"/>
        <v>4219254</v>
      </c>
      <c r="R995" s="279">
        <f t="shared" si="119"/>
        <v>4712888</v>
      </c>
      <c r="S995" s="279">
        <f t="shared" si="119"/>
        <v>4746267</v>
      </c>
      <c r="T995" s="279">
        <f t="shared" si="119"/>
        <v>4908315</v>
      </c>
      <c r="U995" s="279">
        <f t="shared" si="119"/>
        <v>5123783</v>
      </c>
    </row>
    <row r="996" spans="1:21" s="88" customFormat="1" ht="15" customHeight="1">
      <c r="A996" s="382"/>
      <c r="B996" s="122"/>
      <c r="C996" s="379"/>
      <c r="D996" s="379"/>
      <c r="E996" s="379"/>
      <c r="F996" s="379"/>
      <c r="G996" s="379"/>
      <c r="H996" s="379"/>
      <c r="I996" s="379"/>
      <c r="J996" s="379"/>
      <c r="K996" s="379"/>
      <c r="L996" s="379"/>
      <c r="M996" s="380"/>
      <c r="N996" s="380"/>
      <c r="O996" s="436" t="str">
        <f>IF(P995&gt;O995,"Over Budget","Under Budget")</f>
        <v>Under Budget</v>
      </c>
      <c r="P996" s="437">
        <f>P995-O995</f>
        <v>-19299</v>
      </c>
      <c r="Q996" s="380"/>
      <c r="R996" s="380"/>
      <c r="S996" s="380"/>
      <c r="T996" s="380"/>
      <c r="U996" s="380"/>
    </row>
    <row r="997" spans="1:21" s="88" customFormat="1" ht="15" customHeight="1">
      <c r="A997" s="382"/>
      <c r="B997" s="357"/>
      <c r="C997" s="358"/>
      <c r="D997" s="358"/>
      <c r="E997" s="357"/>
      <c r="F997" s="358"/>
      <c r="G997" s="358"/>
      <c r="H997" s="358"/>
      <c r="I997" s="358"/>
      <c r="J997" s="358"/>
      <c r="K997" s="358"/>
      <c r="L997" s="358"/>
      <c r="M997" s="279"/>
      <c r="N997" s="279"/>
      <c r="O997" s="279"/>
      <c r="P997" s="279"/>
      <c r="Q997" s="279"/>
      <c r="R997" s="279"/>
      <c r="S997" s="279"/>
      <c r="T997" s="279"/>
      <c r="U997" s="279"/>
    </row>
    <row r="998" spans="1:21" s="88" customFormat="1" ht="24" customHeight="1">
      <c r="A998" s="382"/>
      <c r="B998" s="292"/>
      <c r="C998" s="520" t="s">
        <v>800</v>
      </c>
      <c r="D998" s="520"/>
      <c r="E998" s="520"/>
      <c r="F998" s="520"/>
      <c r="G998" s="520"/>
      <c r="H998" s="520"/>
      <c r="I998" s="520"/>
      <c r="J998" s="520"/>
      <c r="K998" s="520"/>
      <c r="L998" s="520"/>
      <c r="M998" s="329">
        <f t="shared" ref="M998:U998" si="120">M925</f>
        <v>2232541</v>
      </c>
      <c r="N998" s="329">
        <f t="shared" si="120"/>
        <v>2440844</v>
      </c>
      <c r="O998" s="329">
        <f t="shared" si="120"/>
        <v>2357728</v>
      </c>
      <c r="P998" s="329">
        <f t="shared" si="120"/>
        <v>2357728</v>
      </c>
      <c r="Q998" s="329">
        <f t="shared" si="120"/>
        <v>2896780</v>
      </c>
      <c r="R998" s="329">
        <f t="shared" si="120"/>
        <v>3523197</v>
      </c>
      <c r="S998" s="329">
        <f t="shared" si="120"/>
        <v>3547699</v>
      </c>
      <c r="T998" s="329">
        <f t="shared" si="120"/>
        <v>3690726</v>
      </c>
      <c r="U998" s="329">
        <f t="shared" si="120"/>
        <v>3897524</v>
      </c>
    </row>
    <row r="999" spans="1:21" s="88" customFormat="1" ht="24" customHeight="1">
      <c r="A999" s="382"/>
      <c r="B999" s="293"/>
      <c r="C999" s="499" t="s">
        <v>1060</v>
      </c>
      <c r="D999" s="499"/>
      <c r="E999" s="499"/>
      <c r="F999" s="499"/>
      <c r="G999" s="499"/>
      <c r="H999" s="499"/>
      <c r="I999" s="499"/>
      <c r="J999" s="499"/>
      <c r="K999" s="499"/>
      <c r="L999" s="499"/>
      <c r="M999" s="359">
        <v>0</v>
      </c>
      <c r="N999" s="359">
        <v>0</v>
      </c>
      <c r="O999" s="359">
        <v>0</v>
      </c>
      <c r="P999" s="359">
        <v>0</v>
      </c>
      <c r="Q999" s="359">
        <v>0</v>
      </c>
      <c r="R999" s="359">
        <v>0</v>
      </c>
      <c r="S999" s="359">
        <v>0</v>
      </c>
      <c r="T999" s="359">
        <v>0</v>
      </c>
      <c r="U999" s="359">
        <v>0</v>
      </c>
    </row>
    <row r="1000" spans="1:21" s="88" customFormat="1" ht="24" customHeight="1">
      <c r="A1000" s="382"/>
      <c r="B1000" s="267"/>
      <c r="C1000" s="507" t="s">
        <v>1109</v>
      </c>
      <c r="D1000" s="507"/>
      <c r="E1000" s="507"/>
      <c r="F1000" s="507"/>
      <c r="G1000" s="507"/>
      <c r="H1000" s="507"/>
      <c r="I1000" s="507"/>
      <c r="J1000" s="507"/>
      <c r="K1000" s="507"/>
      <c r="L1000" s="507"/>
      <c r="M1000" s="279">
        <f t="shared" ref="M1000:U1000" si="121">SUM(M998:M999)</f>
        <v>2232541</v>
      </c>
      <c r="N1000" s="279">
        <f t="shared" si="121"/>
        <v>2440844</v>
      </c>
      <c r="O1000" s="279">
        <f t="shared" si="121"/>
        <v>2357728</v>
      </c>
      <c r="P1000" s="279">
        <f t="shared" si="121"/>
        <v>2357728</v>
      </c>
      <c r="Q1000" s="279">
        <f t="shared" si="121"/>
        <v>2896780</v>
      </c>
      <c r="R1000" s="279">
        <f t="shared" si="121"/>
        <v>3523197</v>
      </c>
      <c r="S1000" s="279">
        <f t="shared" si="121"/>
        <v>3547699</v>
      </c>
      <c r="T1000" s="279">
        <f t="shared" si="121"/>
        <v>3690726</v>
      </c>
      <c r="U1000" s="279">
        <f t="shared" si="121"/>
        <v>3897524</v>
      </c>
    </row>
    <row r="1001" spans="1:21" s="88" customFormat="1" ht="15" customHeight="1">
      <c r="A1001" s="382"/>
      <c r="B1001" s="357"/>
      <c r="C1001" s="358"/>
      <c r="D1001" s="358"/>
      <c r="E1001" s="357"/>
      <c r="F1001" s="358"/>
      <c r="G1001" s="358"/>
      <c r="H1001" s="358"/>
      <c r="I1001" s="358"/>
      <c r="J1001" s="358"/>
      <c r="K1001" s="358"/>
      <c r="L1001" s="358"/>
      <c r="M1001" s="279"/>
      <c r="N1001" s="279"/>
      <c r="O1001" s="279"/>
      <c r="P1001" s="279"/>
      <c r="Q1001" s="279"/>
      <c r="R1001" s="279"/>
      <c r="S1001" s="279"/>
      <c r="T1001" s="279"/>
      <c r="U1001" s="279"/>
    </row>
    <row r="1002" spans="1:21" s="88" customFormat="1" ht="24" customHeight="1">
      <c r="A1002" s="382"/>
      <c r="B1002" s="134"/>
      <c r="C1002" s="134"/>
      <c r="D1002" s="134"/>
      <c r="E1002" s="134"/>
      <c r="F1002" s="134"/>
      <c r="G1002" s="134"/>
      <c r="H1002" s="134"/>
      <c r="I1002" s="134"/>
      <c r="J1002" s="134"/>
      <c r="K1002" s="134"/>
      <c r="L1002" s="267" t="s">
        <v>402</v>
      </c>
      <c r="M1002" s="239">
        <f t="shared" ref="M1002:U1002" si="122">M921-M995+M1000</f>
        <v>243806</v>
      </c>
      <c r="N1002" s="239">
        <f t="shared" si="122"/>
        <v>252727</v>
      </c>
      <c r="O1002" s="239">
        <f t="shared" si="122"/>
        <v>-541756</v>
      </c>
      <c r="P1002" s="239">
        <f t="shared" si="122"/>
        <v>-342934</v>
      </c>
      <c r="Q1002" s="239">
        <f t="shared" si="122"/>
        <v>-176522</v>
      </c>
      <c r="R1002" s="239">
        <f t="shared" si="122"/>
        <v>0</v>
      </c>
      <c r="S1002" s="239">
        <f t="shared" si="122"/>
        <v>0</v>
      </c>
      <c r="T1002" s="239">
        <f t="shared" si="122"/>
        <v>0</v>
      </c>
      <c r="U1002" s="239">
        <f t="shared" si="122"/>
        <v>0</v>
      </c>
    </row>
    <row r="1003" spans="1:21" s="88" customFormat="1" ht="15" customHeight="1">
      <c r="A1003" s="382"/>
      <c r="B1003" s="134"/>
      <c r="C1003" s="134"/>
      <c r="D1003" s="134"/>
      <c r="E1003" s="134"/>
      <c r="F1003" s="134"/>
      <c r="G1003" s="134"/>
      <c r="H1003" s="134"/>
      <c r="I1003" s="134"/>
      <c r="J1003" s="134"/>
      <c r="K1003" s="134"/>
      <c r="L1003" s="134"/>
      <c r="M1003" s="281"/>
      <c r="N1003" s="281"/>
      <c r="O1003" s="281"/>
      <c r="P1003" s="281"/>
      <c r="Q1003" s="281"/>
      <c r="R1003" s="281"/>
      <c r="S1003" s="281"/>
      <c r="T1003" s="281"/>
      <c r="U1003" s="281"/>
    </row>
    <row r="1004" spans="1:21" s="88" customFormat="1" ht="24" customHeight="1">
      <c r="A1004" s="382"/>
      <c r="B1004" s="134"/>
      <c r="C1004" s="134"/>
      <c r="D1004" s="134"/>
      <c r="E1004" s="134"/>
      <c r="F1004" s="134"/>
      <c r="G1004" s="134"/>
      <c r="H1004" s="134"/>
      <c r="I1004" s="134"/>
      <c r="J1004" s="134"/>
      <c r="K1004" s="134"/>
      <c r="L1004" s="295" t="s">
        <v>404</v>
      </c>
      <c r="M1004" s="281">
        <f>261118-428595+411281</f>
        <v>243804</v>
      </c>
      <c r="N1004" s="281">
        <f>527421-390219+359330</f>
        <v>496532</v>
      </c>
      <c r="O1004" s="281">
        <v>0</v>
      </c>
      <c r="P1004" s="281">
        <f>N1004+P1002</f>
        <v>153598</v>
      </c>
      <c r="Q1004" s="281">
        <f>P1004+Q1002</f>
        <v>-22924</v>
      </c>
      <c r="R1004" s="281">
        <f>Q1004+R1002</f>
        <v>-22924</v>
      </c>
      <c r="S1004" s="281">
        <f>R1004+S1002</f>
        <v>-22924</v>
      </c>
      <c r="T1004" s="281">
        <f>S1004+T1002</f>
        <v>-22924</v>
      </c>
      <c r="U1004" s="281">
        <f>T1004+U1002</f>
        <v>-22924</v>
      </c>
    </row>
    <row r="1005" spans="1:21" s="99" customFormat="1" ht="24" customHeight="1">
      <c r="A1005" s="386"/>
      <c r="B1005" s="354"/>
      <c r="C1005" s="354"/>
      <c r="D1005" s="354"/>
      <c r="E1005" s="354"/>
      <c r="F1005" s="354"/>
      <c r="G1005" s="354"/>
      <c r="H1005" s="354"/>
      <c r="I1005" s="354"/>
      <c r="J1005" s="354"/>
      <c r="K1005" s="354"/>
      <c r="L1005" s="296"/>
      <c r="M1005" s="157">
        <f t="shared" ref="M1005:U1005" si="123">M1004/M995</f>
        <v>8.186443699983513E-2</v>
      </c>
      <c r="N1005" s="157">
        <f t="shared" si="123"/>
        <v>0.1508388713301278</v>
      </c>
      <c r="O1005" s="157">
        <f t="shared" si="123"/>
        <v>0</v>
      </c>
      <c r="P1005" s="157">
        <f t="shared" si="123"/>
        <v>3.9504601728760344E-2</v>
      </c>
      <c r="Q1005" s="157">
        <f t="shared" si="123"/>
        <v>-5.4331879521830164E-3</v>
      </c>
      <c r="R1005" s="157">
        <f t="shared" si="123"/>
        <v>-4.8641088012276127E-3</v>
      </c>
      <c r="S1005" s="157">
        <f t="shared" si="123"/>
        <v>-4.8299010569780422E-3</v>
      </c>
      <c r="T1005" s="157">
        <f t="shared" si="123"/>
        <v>-4.6704418929917908E-3</v>
      </c>
      <c r="U1005" s="157">
        <f t="shared" si="123"/>
        <v>-4.4740380301039294E-3</v>
      </c>
    </row>
    <row r="1006" spans="1:21" s="120" customFormat="1" ht="15" customHeight="1">
      <c r="A1006" s="268"/>
      <c r="B1006" s="110"/>
      <c r="C1006" s="110"/>
      <c r="D1006" s="110"/>
      <c r="E1006" s="110"/>
      <c r="F1006" s="110"/>
      <c r="G1006" s="110"/>
      <c r="H1006" s="110"/>
      <c r="I1006" s="110"/>
      <c r="J1006" s="110"/>
      <c r="K1006" s="110"/>
      <c r="L1006" s="110"/>
      <c r="M1006" s="265"/>
      <c r="N1006" s="253"/>
      <c r="O1006" s="466"/>
      <c r="P1006" s="466"/>
      <c r="Q1006" s="416"/>
      <c r="R1006" s="253"/>
      <c r="S1006" s="208"/>
      <c r="T1006" s="208"/>
      <c r="U1006" s="208"/>
    </row>
    <row r="1007" spans="1:21" ht="24" customHeight="1">
      <c r="B1007" s="97" t="s">
        <v>1141</v>
      </c>
      <c r="C1007" s="88"/>
      <c r="D1007" s="88"/>
      <c r="E1007" s="88"/>
      <c r="F1007" s="88"/>
      <c r="G1007" s="88"/>
      <c r="H1007" s="88"/>
      <c r="I1007" s="88"/>
      <c r="J1007" s="88"/>
      <c r="K1007" s="88"/>
      <c r="L1007" s="88"/>
      <c r="M1007" s="272"/>
      <c r="N1007" s="415"/>
      <c r="O1007" s="167"/>
      <c r="P1007" s="167"/>
      <c r="Q1007" s="415"/>
      <c r="R1007" s="415"/>
      <c r="S1007" s="415"/>
      <c r="T1007" s="226"/>
      <c r="U1007" s="226"/>
    </row>
    <row r="1008" spans="1:21" ht="15" customHeight="1">
      <c r="B1008" s="88"/>
      <c r="C1008" s="88"/>
      <c r="D1008" s="88"/>
      <c r="E1008" s="88"/>
      <c r="F1008" s="88"/>
      <c r="G1008" s="88"/>
      <c r="H1008" s="88"/>
      <c r="I1008" s="88"/>
      <c r="J1008" s="88"/>
      <c r="K1008" s="88"/>
      <c r="L1008" s="88"/>
      <c r="M1008" s="264"/>
      <c r="N1008" s="264"/>
      <c r="O1008" s="266"/>
      <c r="P1008" s="266"/>
      <c r="Q1008" s="264"/>
      <c r="R1008" s="264"/>
      <c r="S1008" s="264"/>
      <c r="T1008" s="264"/>
      <c r="U1008" s="264"/>
    </row>
    <row r="1009" spans="2:21" ht="24" customHeight="1">
      <c r="B1009" s="88" t="s">
        <v>818</v>
      </c>
      <c r="C1009" s="88"/>
      <c r="D1009" s="88"/>
      <c r="E1009" s="88" t="s">
        <v>942</v>
      </c>
      <c r="F1009" s="88"/>
      <c r="G1009" s="88"/>
      <c r="H1009" s="88"/>
      <c r="I1009" s="88"/>
      <c r="J1009" s="88"/>
      <c r="K1009" s="88"/>
      <c r="L1009" s="88"/>
      <c r="M1009" s="276">
        <v>820513</v>
      </c>
      <c r="N1009" s="276">
        <v>900817</v>
      </c>
      <c r="O1009" s="277">
        <v>995347</v>
      </c>
      <c r="P1009" s="277">
        <v>1004354</v>
      </c>
      <c r="Q1009" s="276">
        <v>1066623</v>
      </c>
      <c r="R1009" s="276">
        <v>1114621</v>
      </c>
      <c r="S1009" s="276">
        <v>1159206</v>
      </c>
      <c r="T1009" s="276">
        <v>1199778</v>
      </c>
      <c r="U1009" s="276">
        <v>1235771</v>
      </c>
    </row>
    <row r="1010" spans="2:21" ht="24" customHeight="1">
      <c r="B1010" s="88" t="s">
        <v>983</v>
      </c>
      <c r="C1010" s="88"/>
      <c r="D1010" s="88"/>
      <c r="E1010" s="88" t="s">
        <v>943</v>
      </c>
      <c r="F1010" s="88"/>
      <c r="G1010" s="88"/>
      <c r="H1010" s="88"/>
      <c r="I1010" s="88"/>
      <c r="J1010" s="88"/>
      <c r="K1010" s="88"/>
      <c r="L1010" s="88"/>
      <c r="M1010" s="200">
        <v>845334</v>
      </c>
      <c r="N1010" s="200">
        <v>860125</v>
      </c>
      <c r="O1010" s="143">
        <v>861408</v>
      </c>
      <c r="P1010" s="143">
        <v>864034</v>
      </c>
      <c r="Q1010" s="174">
        <v>0</v>
      </c>
      <c r="R1010" s="200">
        <v>0</v>
      </c>
      <c r="S1010" s="200">
        <v>0</v>
      </c>
      <c r="T1010" s="200">
        <v>0</v>
      </c>
      <c r="U1010" s="200">
        <v>0</v>
      </c>
    </row>
    <row r="1011" spans="2:21" ht="24" customHeight="1">
      <c r="B1011" s="1" t="s">
        <v>356</v>
      </c>
      <c r="C1011" s="88"/>
      <c r="D1011" s="88"/>
      <c r="E1011" s="1" t="s">
        <v>44</v>
      </c>
      <c r="F1011" s="88"/>
      <c r="G1011" s="88"/>
      <c r="H1011" s="88"/>
      <c r="I1011" s="88"/>
      <c r="J1011" s="88"/>
      <c r="K1011" s="88"/>
      <c r="L1011" s="88"/>
      <c r="M1011" s="200">
        <v>18312</v>
      </c>
      <c r="N1011" s="200">
        <v>12061</v>
      </c>
      <c r="O1011" s="143">
        <v>13566</v>
      </c>
      <c r="P1011" s="143">
        <v>8788</v>
      </c>
      <c r="Q1011" s="200">
        <v>8199</v>
      </c>
      <c r="R1011" s="200">
        <v>9701</v>
      </c>
      <c r="S1011" s="200">
        <v>9895</v>
      </c>
      <c r="T1011" s="200">
        <v>10093</v>
      </c>
      <c r="U1011" s="200">
        <v>10295</v>
      </c>
    </row>
    <row r="1012" spans="2:21" ht="24" customHeight="1">
      <c r="B1012" s="1" t="s">
        <v>1046</v>
      </c>
      <c r="C1012" s="88"/>
      <c r="D1012" s="88"/>
      <c r="E1012" s="1" t="s">
        <v>5</v>
      </c>
      <c r="F1012" s="88"/>
      <c r="G1012" s="88"/>
      <c r="H1012" s="88"/>
      <c r="I1012" s="88"/>
      <c r="J1012" s="88"/>
      <c r="K1012" s="88"/>
      <c r="L1012" s="88"/>
      <c r="M1012" s="200">
        <v>2456</v>
      </c>
      <c r="N1012" s="200">
        <v>0</v>
      </c>
      <c r="O1012" s="143">
        <v>0</v>
      </c>
      <c r="P1012" s="143">
        <v>0</v>
      </c>
      <c r="Q1012" s="174">
        <v>0</v>
      </c>
      <c r="R1012" s="200">
        <v>0</v>
      </c>
      <c r="S1012" s="200">
        <v>0</v>
      </c>
      <c r="T1012" s="200">
        <v>0</v>
      </c>
      <c r="U1012" s="200">
        <v>0</v>
      </c>
    </row>
    <row r="1013" spans="2:21" ht="24" customHeight="1">
      <c r="B1013" s="1" t="s">
        <v>357</v>
      </c>
      <c r="C1013" s="88"/>
      <c r="D1013" s="88"/>
      <c r="E1013" s="4" t="s">
        <v>43</v>
      </c>
      <c r="F1013" s="88"/>
      <c r="G1013" s="88"/>
      <c r="H1013" s="88"/>
      <c r="I1013" s="88"/>
      <c r="J1013" s="88"/>
      <c r="K1013" s="88"/>
      <c r="L1013" s="88"/>
      <c r="M1013" s="200">
        <v>31761</v>
      </c>
      <c r="N1013" s="200">
        <v>31761</v>
      </c>
      <c r="O1013" s="143">
        <v>31761</v>
      </c>
      <c r="P1013" s="143">
        <v>31977</v>
      </c>
      <c r="Q1013" s="174">
        <v>31977</v>
      </c>
      <c r="R1013" s="200">
        <v>31977</v>
      </c>
      <c r="S1013" s="200">
        <v>31977</v>
      </c>
      <c r="T1013" s="200">
        <v>31977</v>
      </c>
      <c r="U1013" s="200">
        <v>31977</v>
      </c>
    </row>
    <row r="1014" spans="2:21" ht="24" customHeight="1">
      <c r="B1014" s="1" t="s">
        <v>358</v>
      </c>
      <c r="C1014" s="92"/>
      <c r="D1014" s="92"/>
      <c r="E1014" s="1" t="s">
        <v>359</v>
      </c>
      <c r="F1014" s="92"/>
      <c r="G1014" s="92"/>
      <c r="H1014" s="92"/>
      <c r="I1014" s="92"/>
      <c r="J1014" s="92"/>
      <c r="K1014" s="92"/>
      <c r="L1014" s="92"/>
      <c r="M1014" s="200">
        <v>2433</v>
      </c>
      <c r="N1014" s="200">
        <v>1682</v>
      </c>
      <c r="O1014" s="143">
        <v>1500</v>
      </c>
      <c r="P1014" s="143">
        <v>1600</v>
      </c>
      <c r="Q1014" s="200">
        <v>1600</v>
      </c>
      <c r="R1014" s="200">
        <v>1600</v>
      </c>
      <c r="S1014" s="200">
        <v>1600</v>
      </c>
      <c r="T1014" s="200">
        <v>1600</v>
      </c>
      <c r="U1014" s="200">
        <v>1600</v>
      </c>
    </row>
    <row r="1015" spans="2:21" ht="24" customHeight="1">
      <c r="B1015" s="1" t="s">
        <v>360</v>
      </c>
      <c r="C1015" s="92"/>
      <c r="D1015" s="92"/>
      <c r="E1015" s="1" t="s">
        <v>361</v>
      </c>
      <c r="F1015" s="92"/>
      <c r="G1015" s="92"/>
      <c r="H1015" s="92"/>
      <c r="I1015" s="92"/>
      <c r="J1015" s="92"/>
      <c r="K1015" s="92"/>
      <c r="L1015" s="92"/>
      <c r="M1015" s="200">
        <v>10974</v>
      </c>
      <c r="N1015" s="200">
        <v>13208</v>
      </c>
      <c r="O1015" s="143">
        <v>10000</v>
      </c>
      <c r="P1015" s="143">
        <v>12000</v>
      </c>
      <c r="Q1015" s="174">
        <v>12000</v>
      </c>
      <c r="R1015" s="174">
        <v>12000</v>
      </c>
      <c r="S1015" s="174">
        <v>12000</v>
      </c>
      <c r="T1015" s="174">
        <v>12000</v>
      </c>
      <c r="U1015" s="174">
        <v>12000</v>
      </c>
    </row>
    <row r="1016" spans="2:21" ht="24" customHeight="1">
      <c r="B1016" s="1" t="s">
        <v>362</v>
      </c>
      <c r="C1016" s="88"/>
      <c r="D1016" s="88"/>
      <c r="E1016" s="1" t="s">
        <v>363</v>
      </c>
      <c r="F1016" s="88"/>
      <c r="G1016" s="88"/>
      <c r="H1016" s="88"/>
      <c r="I1016" s="88"/>
      <c r="J1016" s="88"/>
      <c r="K1016" s="88"/>
      <c r="L1016" s="88"/>
      <c r="M1016" s="200">
        <v>2845</v>
      </c>
      <c r="N1016" s="200">
        <v>2857</v>
      </c>
      <c r="O1016" s="143">
        <v>2500</v>
      </c>
      <c r="P1016" s="143">
        <v>2500</v>
      </c>
      <c r="Q1016" s="174">
        <v>2500</v>
      </c>
      <c r="R1016" s="174">
        <v>2500</v>
      </c>
      <c r="S1016" s="174">
        <v>2500</v>
      </c>
      <c r="T1016" s="174">
        <v>2500</v>
      </c>
      <c r="U1016" s="174">
        <v>2500</v>
      </c>
    </row>
    <row r="1017" spans="2:21" ht="24" customHeight="1">
      <c r="B1017" s="1" t="s">
        <v>364</v>
      </c>
      <c r="C1017" s="92"/>
      <c r="D1017" s="92"/>
      <c r="E1017" s="500" t="s">
        <v>6</v>
      </c>
      <c r="F1017" s="500"/>
      <c r="G1017" s="500"/>
      <c r="H1017" s="500"/>
      <c r="I1017" s="500"/>
      <c r="J1017" s="500"/>
      <c r="K1017" s="500"/>
      <c r="L1017" s="500"/>
      <c r="M1017" s="200">
        <v>19325</v>
      </c>
      <c r="N1017" s="200">
        <v>37507</v>
      </c>
      <c r="O1017" s="143">
        <v>15000</v>
      </c>
      <c r="P1017" s="143">
        <v>36000</v>
      </c>
      <c r="Q1017" s="200">
        <v>20000</v>
      </c>
      <c r="R1017" s="200">
        <v>20000</v>
      </c>
      <c r="S1017" s="200">
        <v>18000</v>
      </c>
      <c r="T1017" s="200">
        <v>18000</v>
      </c>
      <c r="U1017" s="200">
        <v>18000</v>
      </c>
    </row>
    <row r="1018" spans="2:21" ht="24" customHeight="1">
      <c r="B1018" s="1" t="s">
        <v>365</v>
      </c>
      <c r="C1018" s="88"/>
      <c r="D1018" s="88"/>
      <c r="E1018" s="1" t="s">
        <v>201</v>
      </c>
      <c r="F1018" s="88"/>
      <c r="G1018" s="88"/>
      <c r="H1018" s="88"/>
      <c r="I1018" s="88"/>
      <c r="J1018" s="88"/>
      <c r="K1018" s="88"/>
      <c r="L1018" s="88"/>
      <c r="M1018" s="185">
        <v>200</v>
      </c>
      <c r="N1018" s="185">
        <v>215</v>
      </c>
      <c r="O1018" s="144">
        <v>200</v>
      </c>
      <c r="P1018" s="144">
        <v>1400</v>
      </c>
      <c r="Q1018" s="185">
        <v>200</v>
      </c>
      <c r="R1018" s="185">
        <v>200</v>
      </c>
      <c r="S1018" s="185">
        <v>200</v>
      </c>
      <c r="T1018" s="185">
        <v>200</v>
      </c>
      <c r="U1018" s="185">
        <v>200</v>
      </c>
    </row>
    <row r="1019" spans="2:21" ht="24" customHeight="1">
      <c r="B1019" s="1" t="s">
        <v>366</v>
      </c>
      <c r="C1019" s="88"/>
      <c r="D1019" s="88"/>
      <c r="E1019" s="1" t="s">
        <v>7</v>
      </c>
      <c r="F1019" s="88"/>
      <c r="G1019" s="88"/>
      <c r="H1019" s="88"/>
      <c r="I1019" s="88"/>
      <c r="J1019" s="88"/>
      <c r="K1019" s="88"/>
      <c r="L1019" s="88"/>
      <c r="M1019" s="222">
        <v>60509</v>
      </c>
      <c r="N1019" s="222">
        <v>4391</v>
      </c>
      <c r="O1019" s="146">
        <v>3000</v>
      </c>
      <c r="P1019" s="146">
        <v>5000</v>
      </c>
      <c r="Q1019" s="222">
        <v>4000</v>
      </c>
      <c r="R1019" s="222">
        <v>4000</v>
      </c>
      <c r="S1019" s="222">
        <v>4000</v>
      </c>
      <c r="T1019" s="222">
        <v>4000</v>
      </c>
      <c r="U1019" s="222">
        <v>4000</v>
      </c>
    </row>
    <row r="1020" spans="2:21" ht="24" customHeight="1">
      <c r="B1020" s="498" t="s">
        <v>1116</v>
      </c>
      <c r="C1020" s="498"/>
      <c r="D1020" s="498"/>
      <c r="E1020" s="498"/>
      <c r="F1020" s="498"/>
      <c r="G1020" s="498"/>
      <c r="H1020" s="498"/>
      <c r="I1020" s="498"/>
      <c r="J1020" s="498"/>
      <c r="K1020" s="498"/>
      <c r="L1020" s="498"/>
      <c r="M1020" s="282">
        <f t="shared" ref="M1020:U1020" si="124">SUM(M1009:M1019)</f>
        <v>1814662</v>
      </c>
      <c r="N1020" s="333">
        <f t="shared" si="124"/>
        <v>1864624</v>
      </c>
      <c r="O1020" s="279">
        <f t="shared" si="124"/>
        <v>1934282</v>
      </c>
      <c r="P1020" s="279">
        <f t="shared" si="124"/>
        <v>1967653</v>
      </c>
      <c r="Q1020" s="282">
        <f t="shared" si="124"/>
        <v>1147099</v>
      </c>
      <c r="R1020" s="282">
        <f t="shared" si="124"/>
        <v>1196599</v>
      </c>
      <c r="S1020" s="282">
        <f t="shared" si="124"/>
        <v>1239378</v>
      </c>
      <c r="T1020" s="282">
        <f t="shared" si="124"/>
        <v>1280148</v>
      </c>
      <c r="U1020" s="282">
        <f t="shared" si="124"/>
        <v>1316343</v>
      </c>
    </row>
    <row r="1021" spans="2:21" ht="15" customHeight="1">
      <c r="B1021" s="122"/>
      <c r="C1021" s="379"/>
      <c r="D1021" s="379"/>
      <c r="E1021" s="379"/>
      <c r="F1021" s="379"/>
      <c r="G1021" s="379"/>
      <c r="H1021" s="379"/>
      <c r="I1021" s="379"/>
      <c r="J1021" s="379"/>
      <c r="K1021" s="379"/>
      <c r="L1021" s="379"/>
      <c r="M1021" s="380"/>
      <c r="N1021" s="380"/>
      <c r="O1021" s="436" t="str">
        <f>IF(P1020&gt;O1020,"Over Budget","Under Budget")</f>
        <v>Over Budget</v>
      </c>
      <c r="P1021" s="437">
        <f>P1020-O1020</f>
        <v>33371</v>
      </c>
      <c r="Q1021" s="380"/>
      <c r="R1021" s="380"/>
      <c r="S1021" s="380"/>
      <c r="T1021" s="380"/>
      <c r="U1021" s="380"/>
    </row>
    <row r="1022" spans="2:21" ht="6.95" customHeight="1">
      <c r="B1022" s="1"/>
      <c r="C1022" s="88"/>
      <c r="D1022" s="88"/>
      <c r="E1022" s="1"/>
      <c r="F1022" s="88"/>
      <c r="G1022" s="88"/>
      <c r="H1022" s="88"/>
      <c r="I1022" s="88"/>
      <c r="J1022" s="88"/>
      <c r="K1022" s="88"/>
      <c r="L1022" s="88"/>
      <c r="M1022" s="200"/>
      <c r="N1022" s="200"/>
      <c r="O1022" s="143"/>
      <c r="P1022" s="143"/>
      <c r="Q1022" s="200"/>
      <c r="R1022" s="200"/>
      <c r="S1022" s="200"/>
      <c r="T1022" s="200"/>
      <c r="U1022" s="200"/>
    </row>
    <row r="1023" spans="2:21" ht="24" customHeight="1">
      <c r="B1023" s="1" t="s">
        <v>407</v>
      </c>
      <c r="C1023" s="88"/>
      <c r="D1023" s="88"/>
      <c r="E1023" s="88" t="s">
        <v>231</v>
      </c>
      <c r="F1023" s="88"/>
      <c r="G1023" s="88"/>
      <c r="H1023" s="88"/>
      <c r="I1023" s="88"/>
      <c r="J1023" s="88"/>
      <c r="K1023" s="88"/>
      <c r="L1023" s="88"/>
      <c r="M1023" s="222">
        <v>29489</v>
      </c>
      <c r="N1023" s="222">
        <v>29230</v>
      </c>
      <c r="O1023" s="146">
        <v>28302</v>
      </c>
      <c r="P1023" s="146">
        <v>27032</v>
      </c>
      <c r="Q1023" s="222">
        <v>40672</v>
      </c>
      <c r="R1023" s="222">
        <v>44569</v>
      </c>
      <c r="S1023" s="222">
        <v>47141</v>
      </c>
      <c r="T1023" s="222">
        <v>49867</v>
      </c>
      <c r="U1023" s="222">
        <v>52757</v>
      </c>
    </row>
    <row r="1024" spans="2:21" ht="24" customHeight="1">
      <c r="B1024" s="498" t="s">
        <v>565</v>
      </c>
      <c r="C1024" s="498"/>
      <c r="D1024" s="498"/>
      <c r="E1024" s="498"/>
      <c r="F1024" s="498"/>
      <c r="G1024" s="498"/>
      <c r="H1024" s="498"/>
      <c r="I1024" s="498"/>
      <c r="J1024" s="498"/>
      <c r="K1024" s="498"/>
      <c r="L1024" s="498"/>
      <c r="M1024" s="280">
        <f t="shared" ref="M1024:U1024" si="125">M1023</f>
        <v>29489</v>
      </c>
      <c r="N1024" s="297">
        <f t="shared" si="125"/>
        <v>29230</v>
      </c>
      <c r="O1024" s="281">
        <f t="shared" si="125"/>
        <v>28302</v>
      </c>
      <c r="P1024" s="281">
        <f t="shared" si="125"/>
        <v>27032</v>
      </c>
      <c r="Q1024" s="280">
        <f t="shared" si="125"/>
        <v>40672</v>
      </c>
      <c r="R1024" s="280">
        <f t="shared" si="125"/>
        <v>44569</v>
      </c>
      <c r="S1024" s="280">
        <f t="shared" si="125"/>
        <v>47141</v>
      </c>
      <c r="T1024" s="280">
        <f t="shared" si="125"/>
        <v>49867</v>
      </c>
      <c r="U1024" s="280">
        <f t="shared" si="125"/>
        <v>52757</v>
      </c>
    </row>
    <row r="1025" spans="1:21" ht="15" customHeight="1">
      <c r="B1025" s="122"/>
      <c r="C1025" s="379"/>
      <c r="D1025" s="379"/>
      <c r="E1025" s="379"/>
      <c r="F1025" s="379"/>
      <c r="G1025" s="379"/>
      <c r="H1025" s="379"/>
      <c r="I1025" s="379"/>
      <c r="J1025" s="379"/>
      <c r="K1025" s="379"/>
      <c r="L1025" s="379"/>
      <c r="M1025" s="380"/>
      <c r="N1025" s="380"/>
      <c r="O1025" s="436" t="str">
        <f>IF(P1024&gt;O1024,"Over Budget","Under Budget")</f>
        <v>Under Budget</v>
      </c>
      <c r="P1025" s="437">
        <f>P1024-O1024</f>
        <v>-1270</v>
      </c>
      <c r="Q1025" s="380"/>
      <c r="R1025" s="380"/>
      <c r="S1025" s="380"/>
      <c r="T1025" s="380"/>
      <c r="U1025" s="380"/>
    </row>
    <row r="1026" spans="1:21" ht="15" customHeight="1">
      <c r="B1026" s="88"/>
      <c r="C1026" s="88"/>
      <c r="D1026" s="88"/>
      <c r="E1026" s="88"/>
      <c r="F1026" s="88"/>
      <c r="G1026" s="88"/>
      <c r="H1026" s="88"/>
      <c r="I1026" s="88"/>
      <c r="J1026" s="88"/>
      <c r="K1026" s="88"/>
      <c r="L1026" s="88"/>
      <c r="M1026" s="188"/>
      <c r="N1026" s="182"/>
      <c r="O1026" s="147"/>
      <c r="P1026" s="147"/>
      <c r="Q1026" s="182"/>
      <c r="R1026" s="182"/>
      <c r="S1026" s="182"/>
      <c r="T1026" s="182"/>
      <c r="U1026" s="182"/>
    </row>
    <row r="1027" spans="1:21" s="88" customFormat="1" ht="24" customHeight="1">
      <c r="A1027" s="382"/>
      <c r="B1027" s="498" t="s">
        <v>1117</v>
      </c>
      <c r="C1027" s="498"/>
      <c r="D1027" s="498"/>
      <c r="E1027" s="498"/>
      <c r="F1027" s="498"/>
      <c r="G1027" s="498"/>
      <c r="H1027" s="498"/>
      <c r="I1027" s="498"/>
      <c r="J1027" s="498"/>
      <c r="K1027" s="498"/>
      <c r="L1027" s="498"/>
      <c r="M1027" s="280">
        <f t="shared" ref="M1027:U1027" si="126">M1020+M1024</f>
        <v>1844151</v>
      </c>
      <c r="N1027" s="297">
        <f t="shared" si="126"/>
        <v>1893854</v>
      </c>
      <c r="O1027" s="281">
        <f t="shared" si="126"/>
        <v>1962584</v>
      </c>
      <c r="P1027" s="281">
        <f t="shared" si="126"/>
        <v>1994685</v>
      </c>
      <c r="Q1027" s="280">
        <f t="shared" si="126"/>
        <v>1187771</v>
      </c>
      <c r="R1027" s="280">
        <f t="shared" si="126"/>
        <v>1241168</v>
      </c>
      <c r="S1027" s="280">
        <f t="shared" si="126"/>
        <v>1286519</v>
      </c>
      <c r="T1027" s="280">
        <f t="shared" si="126"/>
        <v>1330015</v>
      </c>
      <c r="U1027" s="280">
        <f t="shared" si="126"/>
        <v>1369100</v>
      </c>
    </row>
    <row r="1028" spans="1:21" s="88" customFormat="1" ht="15" customHeight="1">
      <c r="A1028" s="382"/>
      <c r="B1028" s="122"/>
      <c r="C1028" s="379"/>
      <c r="D1028" s="379"/>
      <c r="E1028" s="379"/>
      <c r="F1028" s="379"/>
      <c r="G1028" s="379"/>
      <c r="H1028" s="379"/>
      <c r="I1028" s="379"/>
      <c r="J1028" s="379"/>
      <c r="K1028" s="379"/>
      <c r="L1028" s="379"/>
      <c r="M1028" s="380"/>
      <c r="N1028" s="380"/>
      <c r="O1028" s="436" t="str">
        <f>IF(P1027&gt;O1027,"Over Budget","Under Budget")</f>
        <v>Over Budget</v>
      </c>
      <c r="P1028" s="437">
        <f>P1027-O1027</f>
        <v>32101</v>
      </c>
      <c r="Q1028" s="380"/>
      <c r="R1028" s="380"/>
      <c r="S1028" s="380"/>
      <c r="T1028" s="380"/>
      <c r="U1028" s="380"/>
    </row>
    <row r="1029" spans="1:21" ht="15" customHeight="1">
      <c r="B1029" s="88"/>
      <c r="C1029" s="88"/>
      <c r="D1029" s="88"/>
      <c r="E1029" s="88"/>
      <c r="F1029" s="88"/>
      <c r="G1029" s="88"/>
      <c r="H1029" s="88"/>
      <c r="I1029" s="88"/>
      <c r="J1029" s="88"/>
      <c r="K1029" s="88"/>
      <c r="L1029" s="88"/>
      <c r="M1029" s="310"/>
      <c r="N1029" s="312"/>
      <c r="O1029" s="323"/>
      <c r="P1029" s="323"/>
      <c r="Q1029" s="312"/>
      <c r="R1029" s="312"/>
      <c r="S1029" s="312"/>
      <c r="T1029" s="312"/>
      <c r="U1029" s="312"/>
    </row>
    <row r="1030" spans="1:21" ht="24" customHeight="1">
      <c r="B1030" s="94" t="s">
        <v>1142</v>
      </c>
      <c r="C1030" s="88"/>
      <c r="D1030" s="88"/>
      <c r="E1030" s="88"/>
      <c r="F1030" s="88"/>
      <c r="G1030" s="88"/>
      <c r="H1030" s="88"/>
      <c r="I1030" s="88"/>
      <c r="J1030" s="88"/>
      <c r="K1030" s="88"/>
      <c r="L1030" s="88"/>
      <c r="M1030" s="310"/>
      <c r="N1030" s="312"/>
      <c r="O1030" s="323"/>
      <c r="P1030" s="323"/>
      <c r="Q1030" s="312"/>
      <c r="R1030" s="312"/>
      <c r="S1030" s="312"/>
      <c r="T1030" s="312"/>
      <c r="U1030" s="312"/>
    </row>
    <row r="1031" spans="1:21" ht="24" customHeight="1">
      <c r="B1031" s="1" t="s">
        <v>367</v>
      </c>
      <c r="C1031" s="92"/>
      <c r="D1031" s="92"/>
      <c r="E1031" s="1" t="s">
        <v>690</v>
      </c>
      <c r="F1031" s="92"/>
      <c r="G1031" s="92"/>
      <c r="H1031" s="92"/>
      <c r="I1031" s="92"/>
      <c r="J1031" s="92"/>
      <c r="K1031" s="92"/>
      <c r="L1031" s="92"/>
      <c r="M1031" s="276">
        <v>307963</v>
      </c>
      <c r="N1031" s="276">
        <v>288848</v>
      </c>
      <c r="O1031" s="277">
        <v>305573</v>
      </c>
      <c r="P1031" s="277">
        <v>300000</v>
      </c>
      <c r="Q1031" s="276">
        <v>372594</v>
      </c>
      <c r="R1031" s="276">
        <v>380682</v>
      </c>
      <c r="S1031" s="276">
        <v>392102</v>
      </c>
      <c r="T1031" s="276">
        <v>403865</v>
      </c>
      <c r="U1031" s="276">
        <v>415981</v>
      </c>
    </row>
    <row r="1032" spans="1:21" ht="24" customHeight="1">
      <c r="B1032" s="1" t="s">
        <v>368</v>
      </c>
      <c r="C1032" s="92"/>
      <c r="D1032" s="92"/>
      <c r="E1032" s="1" t="s">
        <v>66</v>
      </c>
      <c r="F1032" s="92"/>
      <c r="G1032" s="92"/>
      <c r="H1032" s="92"/>
      <c r="I1032" s="92"/>
      <c r="J1032" s="92"/>
      <c r="K1032" s="92"/>
      <c r="L1032" s="92"/>
      <c r="M1032" s="185">
        <v>161256</v>
      </c>
      <c r="N1032" s="185">
        <v>154427</v>
      </c>
      <c r="O1032" s="144">
        <v>186000</v>
      </c>
      <c r="P1032" s="144">
        <v>175000</v>
      </c>
      <c r="Q1032" s="185">
        <v>228000</v>
      </c>
      <c r="R1032" s="185">
        <v>235000</v>
      </c>
      <c r="S1032" s="185">
        <v>242000</v>
      </c>
      <c r="T1032" s="185">
        <v>249000</v>
      </c>
      <c r="U1032" s="185">
        <v>257000</v>
      </c>
    </row>
    <row r="1033" spans="1:21" ht="24" customHeight="1">
      <c r="B1033" s="1" t="s">
        <v>369</v>
      </c>
      <c r="C1033" s="92"/>
      <c r="D1033" s="92"/>
      <c r="E1033" s="1" t="s">
        <v>8</v>
      </c>
      <c r="F1033" s="92"/>
      <c r="G1033" s="92"/>
      <c r="H1033" s="92"/>
      <c r="I1033" s="92"/>
      <c r="J1033" s="92"/>
      <c r="K1033" s="92"/>
      <c r="L1033" s="92"/>
      <c r="M1033" s="185">
        <v>24289</v>
      </c>
      <c r="N1033" s="185">
        <v>18514</v>
      </c>
      <c r="O1033" s="144">
        <v>19635</v>
      </c>
      <c r="P1033" s="144">
        <v>19635</v>
      </c>
      <c r="Q1033" s="185">
        <v>26870</v>
      </c>
      <c r="R1033" s="200">
        <v>26305</v>
      </c>
      <c r="S1033" s="200">
        <v>27878</v>
      </c>
      <c r="T1033" s="200">
        <v>29603</v>
      </c>
      <c r="U1033" s="200">
        <v>31407</v>
      </c>
    </row>
    <row r="1034" spans="1:21" ht="24" customHeight="1">
      <c r="B1034" s="1" t="s">
        <v>370</v>
      </c>
      <c r="C1034" s="88"/>
      <c r="D1034" s="88"/>
      <c r="E1034" s="1" t="s">
        <v>9</v>
      </c>
      <c r="F1034" s="88"/>
      <c r="G1034" s="88"/>
      <c r="H1034" s="88"/>
      <c r="I1034" s="88"/>
      <c r="J1034" s="88"/>
      <c r="K1034" s="88"/>
      <c r="L1034" s="88"/>
      <c r="M1034" s="185">
        <v>34436</v>
      </c>
      <c r="N1034" s="185">
        <v>33302</v>
      </c>
      <c r="O1034" s="144">
        <v>36497</v>
      </c>
      <c r="P1034" s="144">
        <v>36497</v>
      </c>
      <c r="Q1034" s="185">
        <v>44467</v>
      </c>
      <c r="R1034" s="185">
        <v>47100</v>
      </c>
      <c r="S1034" s="185">
        <v>48509</v>
      </c>
      <c r="T1034" s="185">
        <v>49944</v>
      </c>
      <c r="U1034" s="185">
        <v>51483</v>
      </c>
    </row>
    <row r="1035" spans="1:21" ht="24" customHeight="1">
      <c r="B1035" s="1" t="s">
        <v>371</v>
      </c>
      <c r="C1035" s="92"/>
      <c r="D1035" s="92"/>
      <c r="E1035" s="1" t="s">
        <v>13</v>
      </c>
      <c r="F1035" s="92"/>
      <c r="G1035" s="92"/>
      <c r="H1035" s="92"/>
      <c r="I1035" s="92"/>
      <c r="J1035" s="92"/>
      <c r="K1035" s="92"/>
      <c r="L1035" s="92"/>
      <c r="M1035" s="185">
        <v>102604</v>
      </c>
      <c r="N1035" s="185">
        <v>91896</v>
      </c>
      <c r="O1035" s="144">
        <v>103057</v>
      </c>
      <c r="P1035" s="144">
        <v>100001</v>
      </c>
      <c r="Q1035" s="185">
        <v>146954</v>
      </c>
      <c r="R1035" s="200">
        <v>150973</v>
      </c>
      <c r="S1035" s="200">
        <v>163051</v>
      </c>
      <c r="T1035" s="200">
        <v>176095</v>
      </c>
      <c r="U1035" s="200">
        <v>190183</v>
      </c>
    </row>
    <row r="1036" spans="1:21" ht="24" customHeight="1">
      <c r="B1036" s="1" t="s">
        <v>372</v>
      </c>
      <c r="C1036" s="88"/>
      <c r="D1036" s="88"/>
      <c r="E1036" s="1" t="s">
        <v>159</v>
      </c>
      <c r="F1036" s="88"/>
      <c r="G1036" s="88"/>
      <c r="H1036" s="88"/>
      <c r="I1036" s="88"/>
      <c r="J1036" s="88"/>
      <c r="K1036" s="88"/>
      <c r="L1036" s="88"/>
      <c r="M1036" s="185">
        <v>583</v>
      </c>
      <c r="N1036" s="185">
        <v>609</v>
      </c>
      <c r="O1036" s="144">
        <v>600</v>
      </c>
      <c r="P1036" s="144">
        <v>600</v>
      </c>
      <c r="Q1036" s="185">
        <v>790</v>
      </c>
      <c r="R1036" s="200">
        <v>822</v>
      </c>
      <c r="S1036" s="200">
        <v>830</v>
      </c>
      <c r="T1036" s="200">
        <v>838</v>
      </c>
      <c r="U1036" s="200">
        <v>846</v>
      </c>
    </row>
    <row r="1037" spans="1:21" ht="24" customHeight="1">
      <c r="B1037" s="1" t="s">
        <v>373</v>
      </c>
      <c r="C1037" s="88"/>
      <c r="D1037" s="88"/>
      <c r="E1037" s="1" t="s">
        <v>438</v>
      </c>
      <c r="F1037" s="88"/>
      <c r="G1037" s="88"/>
      <c r="H1037" s="88"/>
      <c r="I1037" s="88"/>
      <c r="J1037" s="88"/>
      <c r="K1037" s="88"/>
      <c r="L1037" s="88"/>
      <c r="M1037" s="185">
        <v>7518</v>
      </c>
      <c r="N1037" s="185">
        <v>6874</v>
      </c>
      <c r="O1037" s="144">
        <v>7450</v>
      </c>
      <c r="P1037" s="144">
        <v>7450</v>
      </c>
      <c r="Q1037" s="185">
        <v>10670</v>
      </c>
      <c r="R1037" s="200">
        <v>10365</v>
      </c>
      <c r="S1037" s="200">
        <v>10883</v>
      </c>
      <c r="T1037" s="200">
        <v>11427</v>
      </c>
      <c r="U1037" s="200">
        <v>11998</v>
      </c>
    </row>
    <row r="1038" spans="1:21" ht="24" customHeight="1">
      <c r="B1038" s="1" t="s">
        <v>448</v>
      </c>
      <c r="C1038" s="88"/>
      <c r="D1038" s="88"/>
      <c r="E1038" s="1" t="s">
        <v>440</v>
      </c>
      <c r="F1038" s="88"/>
      <c r="G1038" s="88"/>
      <c r="H1038" s="88"/>
      <c r="I1038" s="88"/>
      <c r="J1038" s="88"/>
      <c r="K1038" s="88"/>
      <c r="L1038" s="88"/>
      <c r="M1038" s="185">
        <v>1083</v>
      </c>
      <c r="N1038" s="185">
        <v>933</v>
      </c>
      <c r="O1038" s="144">
        <v>940</v>
      </c>
      <c r="P1038" s="144">
        <v>940</v>
      </c>
      <c r="Q1038" s="185">
        <v>1176</v>
      </c>
      <c r="R1038" s="200">
        <v>1247</v>
      </c>
      <c r="S1038" s="200">
        <v>1284</v>
      </c>
      <c r="T1038" s="200">
        <v>1323</v>
      </c>
      <c r="U1038" s="200">
        <v>1363</v>
      </c>
    </row>
    <row r="1039" spans="1:21" ht="24" customHeight="1">
      <c r="B1039" s="1" t="s">
        <v>518</v>
      </c>
      <c r="C1039" s="88"/>
      <c r="D1039" s="88"/>
      <c r="E1039" s="1" t="s">
        <v>158</v>
      </c>
      <c r="F1039" s="88"/>
      <c r="G1039" s="88"/>
      <c r="H1039" s="88"/>
      <c r="I1039" s="88"/>
      <c r="J1039" s="88"/>
      <c r="K1039" s="88"/>
      <c r="L1039" s="88"/>
      <c r="M1039" s="200">
        <v>1539</v>
      </c>
      <c r="N1039" s="200">
        <v>1486</v>
      </c>
      <c r="O1039" s="143">
        <v>1500</v>
      </c>
      <c r="P1039" s="143">
        <v>1700</v>
      </c>
      <c r="Q1039" s="200">
        <v>1700</v>
      </c>
      <c r="R1039" s="200">
        <v>1700</v>
      </c>
      <c r="S1039" s="200">
        <v>1700</v>
      </c>
      <c r="T1039" s="200">
        <v>1700</v>
      </c>
      <c r="U1039" s="200">
        <v>1700</v>
      </c>
    </row>
    <row r="1040" spans="1:21" ht="24" customHeight="1">
      <c r="B1040" s="1" t="s">
        <v>504</v>
      </c>
      <c r="C1040" s="88"/>
      <c r="D1040" s="88"/>
      <c r="E1040" s="1" t="s">
        <v>207</v>
      </c>
      <c r="F1040" s="88"/>
      <c r="G1040" s="88"/>
      <c r="H1040" s="88"/>
      <c r="I1040" s="88"/>
      <c r="J1040" s="88"/>
      <c r="K1040" s="88"/>
      <c r="L1040" s="88"/>
      <c r="M1040" s="200">
        <v>27950</v>
      </c>
      <c r="N1040" s="200">
        <v>27744</v>
      </c>
      <c r="O1040" s="143">
        <v>26802</v>
      </c>
      <c r="P1040" s="143">
        <v>25332</v>
      </c>
      <c r="Q1040" s="200">
        <v>38972</v>
      </c>
      <c r="R1040" s="200">
        <v>42869</v>
      </c>
      <c r="S1040" s="174">
        <v>45441</v>
      </c>
      <c r="T1040" s="174">
        <v>48167</v>
      </c>
      <c r="U1040" s="174">
        <v>51057</v>
      </c>
    </row>
    <row r="1041" spans="2:21" ht="24" customHeight="1">
      <c r="B1041" s="1" t="s">
        <v>1253</v>
      </c>
      <c r="C1041" s="88"/>
      <c r="D1041" s="88"/>
      <c r="E1041" s="1" t="s">
        <v>935</v>
      </c>
      <c r="F1041" s="88"/>
      <c r="G1041" s="88"/>
      <c r="H1041" s="88"/>
      <c r="I1041" s="88"/>
      <c r="J1041" s="88"/>
      <c r="K1041" s="88"/>
      <c r="L1041" s="88"/>
      <c r="M1041" s="200">
        <v>15000</v>
      </c>
      <c r="N1041" s="200">
        <v>15000</v>
      </c>
      <c r="O1041" s="143">
        <v>15825</v>
      </c>
      <c r="P1041" s="143">
        <v>15825</v>
      </c>
      <c r="Q1041" s="200">
        <v>0</v>
      </c>
      <c r="R1041" s="200">
        <v>0</v>
      </c>
      <c r="S1041" s="200">
        <v>0</v>
      </c>
      <c r="T1041" s="200">
        <v>0</v>
      </c>
      <c r="U1041" s="200">
        <v>0</v>
      </c>
    </row>
    <row r="1042" spans="2:21" ht="24" customHeight="1">
      <c r="B1042" s="1" t="s">
        <v>374</v>
      </c>
      <c r="C1042" s="92"/>
      <c r="D1042" s="92"/>
      <c r="E1042" s="1" t="s">
        <v>86</v>
      </c>
      <c r="F1042" s="92"/>
      <c r="G1042" s="92"/>
      <c r="H1042" s="92"/>
      <c r="I1042" s="92"/>
      <c r="J1042" s="92"/>
      <c r="K1042" s="92"/>
      <c r="L1042" s="92"/>
      <c r="M1042" s="200">
        <v>555</v>
      </c>
      <c r="N1042" s="200">
        <v>900</v>
      </c>
      <c r="O1042" s="143">
        <v>2000</v>
      </c>
      <c r="P1042" s="143">
        <v>2000</v>
      </c>
      <c r="Q1042" s="200">
        <v>3000</v>
      </c>
      <c r="R1042" s="200">
        <v>3000</v>
      </c>
      <c r="S1042" s="200">
        <v>3000</v>
      </c>
      <c r="T1042" s="200">
        <v>3000</v>
      </c>
      <c r="U1042" s="200">
        <v>3000</v>
      </c>
    </row>
    <row r="1043" spans="2:21" ht="24" customHeight="1">
      <c r="B1043" s="1" t="s">
        <v>375</v>
      </c>
      <c r="C1043" s="92"/>
      <c r="D1043" s="92"/>
      <c r="E1043" s="1" t="s">
        <v>790</v>
      </c>
      <c r="F1043" s="92"/>
      <c r="G1043" s="92"/>
      <c r="H1043" s="92"/>
      <c r="I1043" s="92"/>
      <c r="J1043" s="92"/>
      <c r="K1043" s="92"/>
      <c r="L1043" s="92"/>
      <c r="M1043" s="200">
        <v>737</v>
      </c>
      <c r="N1043" s="200">
        <v>1521</v>
      </c>
      <c r="O1043" s="143">
        <v>2000</v>
      </c>
      <c r="P1043" s="143">
        <v>2000</v>
      </c>
      <c r="Q1043" s="200">
        <v>2500</v>
      </c>
      <c r="R1043" s="200">
        <v>2500</v>
      </c>
      <c r="S1043" s="200">
        <v>2500</v>
      </c>
      <c r="T1043" s="200">
        <v>2500</v>
      </c>
      <c r="U1043" s="200">
        <v>2500</v>
      </c>
    </row>
    <row r="1044" spans="2:21" ht="24" customHeight="1">
      <c r="B1044" s="1" t="s">
        <v>376</v>
      </c>
      <c r="C1044" s="92"/>
      <c r="D1044" s="92"/>
      <c r="E1044" s="1" t="s">
        <v>85</v>
      </c>
      <c r="F1044" s="92"/>
      <c r="G1044" s="92"/>
      <c r="H1044" s="92"/>
      <c r="I1044" s="92"/>
      <c r="J1044" s="92"/>
      <c r="K1044" s="92"/>
      <c r="L1044" s="92"/>
      <c r="M1044" s="200">
        <v>567</v>
      </c>
      <c r="N1044" s="200">
        <v>0</v>
      </c>
      <c r="O1044" s="143">
        <v>2000</v>
      </c>
      <c r="P1044" s="143">
        <v>1000</v>
      </c>
      <c r="Q1044" s="200">
        <v>2500</v>
      </c>
      <c r="R1044" s="200">
        <v>2500</v>
      </c>
      <c r="S1044" s="200">
        <v>2500</v>
      </c>
      <c r="T1044" s="200">
        <v>2500</v>
      </c>
      <c r="U1044" s="200">
        <v>2500</v>
      </c>
    </row>
    <row r="1045" spans="2:21" ht="24" customHeight="1">
      <c r="B1045" s="1" t="s">
        <v>377</v>
      </c>
      <c r="C1045" s="88"/>
      <c r="D1045" s="88"/>
      <c r="E1045" s="1" t="s">
        <v>202</v>
      </c>
      <c r="F1045" s="88"/>
      <c r="G1045" s="88"/>
      <c r="H1045" s="88"/>
      <c r="I1045" s="88"/>
      <c r="J1045" s="88"/>
      <c r="K1045" s="88"/>
      <c r="L1045" s="88"/>
      <c r="M1045" s="200">
        <v>6845</v>
      </c>
      <c r="N1045" s="200">
        <v>7993</v>
      </c>
      <c r="O1045" s="143">
        <v>8500</v>
      </c>
      <c r="P1045" s="143">
        <v>8500</v>
      </c>
      <c r="Q1045" s="200">
        <v>8500</v>
      </c>
      <c r="R1045" s="200">
        <v>8500</v>
      </c>
      <c r="S1045" s="200">
        <v>8500</v>
      </c>
      <c r="T1045" s="200">
        <v>8500</v>
      </c>
      <c r="U1045" s="200">
        <v>8500</v>
      </c>
    </row>
    <row r="1046" spans="2:21" ht="24" customHeight="1">
      <c r="B1046" s="1" t="s">
        <v>378</v>
      </c>
      <c r="C1046" s="92"/>
      <c r="D1046" s="92"/>
      <c r="E1046" s="1" t="s">
        <v>84</v>
      </c>
      <c r="F1046" s="92"/>
      <c r="G1046" s="92"/>
      <c r="H1046" s="92"/>
      <c r="I1046" s="92"/>
      <c r="J1046" s="92"/>
      <c r="K1046" s="92"/>
      <c r="L1046" s="92"/>
      <c r="M1046" s="200">
        <v>1146</v>
      </c>
      <c r="N1046" s="200">
        <v>688</v>
      </c>
      <c r="O1046" s="143">
        <v>1500</v>
      </c>
      <c r="P1046" s="143">
        <v>1500</v>
      </c>
      <c r="Q1046" s="200">
        <v>1500</v>
      </c>
      <c r="R1046" s="200">
        <v>1500</v>
      </c>
      <c r="S1046" s="200">
        <v>1500</v>
      </c>
      <c r="T1046" s="200">
        <v>1500</v>
      </c>
      <c r="U1046" s="200">
        <v>1500</v>
      </c>
    </row>
    <row r="1047" spans="2:21" ht="24" customHeight="1">
      <c r="B1047" s="1" t="s">
        <v>1235</v>
      </c>
      <c r="C1047" s="92"/>
      <c r="D1047" s="92"/>
      <c r="E1047" s="88" t="s">
        <v>1236</v>
      </c>
      <c r="F1047" s="92"/>
      <c r="G1047" s="92"/>
      <c r="H1047" s="92"/>
      <c r="I1047" s="92"/>
      <c r="J1047" s="92"/>
      <c r="K1047" s="92"/>
      <c r="L1047" s="88"/>
      <c r="M1047" s="227">
        <v>6428</v>
      </c>
      <c r="N1047" s="227">
        <v>7486</v>
      </c>
      <c r="O1047" s="368">
        <v>8091</v>
      </c>
      <c r="P1047" s="368">
        <v>8091</v>
      </c>
      <c r="Q1047" s="227">
        <v>11005</v>
      </c>
      <c r="R1047" s="227">
        <v>11610</v>
      </c>
      <c r="S1047" s="227">
        <v>11958</v>
      </c>
      <c r="T1047" s="227">
        <v>12317</v>
      </c>
      <c r="U1047" s="227">
        <v>12687</v>
      </c>
    </row>
    <row r="1048" spans="2:21" ht="24" customHeight="1">
      <c r="B1048" s="1" t="s">
        <v>379</v>
      </c>
      <c r="C1048" s="88"/>
      <c r="D1048" s="88"/>
      <c r="E1048" s="1" t="s">
        <v>792</v>
      </c>
      <c r="F1048" s="88"/>
      <c r="G1048" s="88"/>
      <c r="H1048" s="88"/>
      <c r="I1048" s="88"/>
      <c r="J1048" s="88"/>
      <c r="K1048" s="88"/>
      <c r="L1048" s="88"/>
      <c r="M1048" s="200">
        <v>8642</v>
      </c>
      <c r="N1048" s="227">
        <v>11143</v>
      </c>
      <c r="O1048" s="143">
        <v>20000</v>
      </c>
      <c r="P1048" s="143">
        <v>15000</v>
      </c>
      <c r="Q1048" s="200">
        <v>20000</v>
      </c>
      <c r="R1048" s="200">
        <v>20000</v>
      </c>
      <c r="S1048" s="200">
        <v>20000</v>
      </c>
      <c r="T1048" s="200">
        <v>20000</v>
      </c>
      <c r="U1048" s="200">
        <v>20000</v>
      </c>
    </row>
    <row r="1049" spans="2:21" ht="24" customHeight="1">
      <c r="B1049" s="1" t="s">
        <v>380</v>
      </c>
      <c r="C1049" s="88"/>
      <c r="D1049" s="88"/>
      <c r="E1049" s="1" t="s">
        <v>10</v>
      </c>
      <c r="F1049" s="88"/>
      <c r="G1049" s="88"/>
      <c r="H1049" s="88"/>
      <c r="I1049" s="88"/>
      <c r="J1049" s="88"/>
      <c r="K1049" s="88"/>
      <c r="L1049" s="88"/>
      <c r="M1049" s="200">
        <v>23157</v>
      </c>
      <c r="N1049" s="200">
        <v>55621</v>
      </c>
      <c r="O1049" s="143">
        <v>105000</v>
      </c>
      <c r="P1049" s="143">
        <v>75000</v>
      </c>
      <c r="Q1049" s="200">
        <v>135000</v>
      </c>
      <c r="R1049" s="200">
        <v>85000</v>
      </c>
      <c r="S1049" s="200">
        <v>85000</v>
      </c>
      <c r="T1049" s="200">
        <v>85000</v>
      </c>
      <c r="U1049" s="200">
        <v>85000</v>
      </c>
    </row>
    <row r="1050" spans="2:21" ht="24" customHeight="1">
      <c r="B1050" s="1" t="s">
        <v>381</v>
      </c>
      <c r="C1050" s="88"/>
      <c r="D1050" s="88"/>
      <c r="E1050" s="1" t="s">
        <v>120</v>
      </c>
      <c r="F1050" s="88"/>
      <c r="G1050" s="88"/>
      <c r="H1050" s="92"/>
      <c r="I1050" s="92"/>
      <c r="J1050" s="92"/>
      <c r="K1050" s="92"/>
      <c r="L1050" s="92"/>
      <c r="M1050" s="200">
        <v>0</v>
      </c>
      <c r="N1050" s="200">
        <v>1013</v>
      </c>
      <c r="O1050" s="143">
        <v>3000</v>
      </c>
      <c r="P1050" s="143">
        <v>338</v>
      </c>
      <c r="Q1050" s="200">
        <v>2000</v>
      </c>
      <c r="R1050" s="200">
        <v>2000</v>
      </c>
      <c r="S1050" s="200">
        <v>2000</v>
      </c>
      <c r="T1050" s="200">
        <v>2000</v>
      </c>
      <c r="U1050" s="200">
        <v>2000</v>
      </c>
    </row>
    <row r="1051" spans="2:21" ht="24" customHeight="1">
      <c r="B1051" s="1" t="s">
        <v>382</v>
      </c>
      <c r="C1051" s="88"/>
      <c r="D1051" s="88"/>
      <c r="E1051" s="1" t="s">
        <v>383</v>
      </c>
      <c r="F1051" s="88"/>
      <c r="G1051" s="88"/>
      <c r="H1051" s="103"/>
      <c r="I1051" s="103"/>
      <c r="J1051" s="103"/>
      <c r="K1051" s="103"/>
      <c r="L1051" s="103"/>
      <c r="M1051" s="200">
        <v>18877</v>
      </c>
      <c r="N1051" s="200">
        <v>18617</v>
      </c>
      <c r="O1051" s="143">
        <v>26000</v>
      </c>
      <c r="P1051" s="143">
        <v>26000</v>
      </c>
      <c r="Q1051" s="200">
        <v>27000</v>
      </c>
      <c r="R1051" s="200">
        <v>27000</v>
      </c>
      <c r="S1051" s="200">
        <v>27000</v>
      </c>
      <c r="T1051" s="200">
        <v>27000</v>
      </c>
      <c r="U1051" s="200">
        <v>27000</v>
      </c>
    </row>
    <row r="1052" spans="2:21" ht="24" customHeight="1">
      <c r="B1052" s="1" t="s">
        <v>384</v>
      </c>
      <c r="C1052" s="92"/>
      <c r="D1052" s="92"/>
      <c r="E1052" s="1" t="s">
        <v>17</v>
      </c>
      <c r="F1052" s="92"/>
      <c r="G1052" s="92"/>
      <c r="H1052" s="92"/>
      <c r="I1052" s="92"/>
      <c r="J1052" s="92"/>
      <c r="K1052" s="92"/>
      <c r="L1052" s="92"/>
      <c r="M1052" s="200">
        <v>21069</v>
      </c>
      <c r="N1052" s="200">
        <v>16529</v>
      </c>
      <c r="O1052" s="143">
        <v>26202</v>
      </c>
      <c r="P1052" s="143">
        <v>22333</v>
      </c>
      <c r="Q1052" s="200">
        <v>23673</v>
      </c>
      <c r="R1052" s="200">
        <v>25093</v>
      </c>
      <c r="S1052" s="200">
        <v>26599</v>
      </c>
      <c r="T1052" s="200">
        <v>28195</v>
      </c>
      <c r="U1052" s="200">
        <v>29887</v>
      </c>
    </row>
    <row r="1053" spans="2:21" ht="24" customHeight="1">
      <c r="B1053" s="1" t="s">
        <v>1317</v>
      </c>
      <c r="C1053" s="92"/>
      <c r="D1053" s="92"/>
      <c r="E1053" s="1" t="s">
        <v>82</v>
      </c>
      <c r="F1053" s="92"/>
      <c r="G1053" s="92"/>
      <c r="H1053" s="92"/>
      <c r="I1053" s="92"/>
      <c r="J1053" s="92"/>
      <c r="K1053" s="92"/>
      <c r="L1053" s="92"/>
      <c r="M1053" s="200">
        <v>36040</v>
      </c>
      <c r="N1053" s="200">
        <v>36308</v>
      </c>
      <c r="O1053" s="144">
        <v>25400</v>
      </c>
      <c r="P1053" s="144">
        <v>24648</v>
      </c>
      <c r="Q1053" s="185">
        <v>26114</v>
      </c>
      <c r="R1053" s="185">
        <v>27420</v>
      </c>
      <c r="S1053" s="185">
        <v>28791</v>
      </c>
      <c r="T1053" s="185">
        <v>30231</v>
      </c>
      <c r="U1053" s="185">
        <v>31743</v>
      </c>
    </row>
    <row r="1054" spans="2:21" ht="24" customHeight="1">
      <c r="B1054" s="1" t="s">
        <v>385</v>
      </c>
      <c r="C1054" s="92"/>
      <c r="D1054" s="92"/>
      <c r="E1054" s="1" t="s">
        <v>794</v>
      </c>
      <c r="F1054" s="92"/>
      <c r="G1054" s="92"/>
      <c r="H1054" s="92"/>
      <c r="I1054" s="92"/>
      <c r="J1054" s="92"/>
      <c r="K1054" s="92"/>
      <c r="L1054" s="92"/>
      <c r="M1054" s="260">
        <v>121291</v>
      </c>
      <c r="N1054" s="260">
        <v>99197</v>
      </c>
      <c r="O1054" s="154">
        <v>130000</v>
      </c>
      <c r="P1054" s="154">
        <v>60000</v>
      </c>
      <c r="Q1054" s="260">
        <v>125000</v>
      </c>
      <c r="R1054" s="260">
        <v>80000</v>
      </c>
      <c r="S1054" s="260">
        <v>80000</v>
      </c>
      <c r="T1054" s="260">
        <v>80000</v>
      </c>
      <c r="U1054" s="260">
        <v>80000</v>
      </c>
    </row>
    <row r="1055" spans="2:21" ht="24" customHeight="1">
      <c r="B1055" s="1" t="s">
        <v>525</v>
      </c>
      <c r="C1055" s="92"/>
      <c r="D1055" s="92"/>
      <c r="E1055" s="1" t="s">
        <v>251</v>
      </c>
      <c r="F1055" s="92"/>
      <c r="G1055" s="92"/>
      <c r="H1055" s="92"/>
      <c r="I1055" s="92"/>
      <c r="J1055" s="92"/>
      <c r="K1055" s="92"/>
      <c r="L1055" s="92"/>
      <c r="M1055" s="260">
        <v>1689</v>
      </c>
      <c r="N1055" s="260">
        <v>1689</v>
      </c>
      <c r="O1055" s="154">
        <v>2100</v>
      </c>
      <c r="P1055" s="154">
        <v>2828</v>
      </c>
      <c r="Q1055" s="260">
        <v>0</v>
      </c>
      <c r="R1055" s="260">
        <v>0</v>
      </c>
      <c r="S1055" s="260">
        <v>0</v>
      </c>
      <c r="T1055" s="260">
        <v>0</v>
      </c>
      <c r="U1055" s="260">
        <v>0</v>
      </c>
    </row>
    <row r="1056" spans="2:21" ht="24" customHeight="1">
      <c r="B1056" s="1" t="s">
        <v>386</v>
      </c>
      <c r="C1056" s="92"/>
      <c r="D1056" s="92"/>
      <c r="E1056" s="1" t="s">
        <v>11</v>
      </c>
      <c r="F1056" s="92"/>
      <c r="G1056" s="92"/>
      <c r="H1056" s="92"/>
      <c r="I1056" s="92"/>
      <c r="J1056" s="92"/>
      <c r="K1056" s="92"/>
      <c r="L1056" s="92"/>
      <c r="M1056" s="200">
        <v>4250</v>
      </c>
      <c r="N1056" s="200">
        <v>5217</v>
      </c>
      <c r="O1056" s="143">
        <v>7600</v>
      </c>
      <c r="P1056" s="143">
        <v>5250</v>
      </c>
      <c r="Q1056" s="200">
        <v>7500</v>
      </c>
      <c r="R1056" s="200">
        <v>7500</v>
      </c>
      <c r="S1056" s="200">
        <v>7500</v>
      </c>
      <c r="T1056" s="200">
        <v>7500</v>
      </c>
      <c r="U1056" s="200">
        <v>7500</v>
      </c>
    </row>
    <row r="1057" spans="1:21" ht="24" customHeight="1">
      <c r="B1057" s="1" t="s">
        <v>387</v>
      </c>
      <c r="C1057" s="92"/>
      <c r="D1057" s="92"/>
      <c r="E1057" s="1" t="s">
        <v>987</v>
      </c>
      <c r="F1057" s="92"/>
      <c r="G1057" s="92"/>
      <c r="H1057" s="92"/>
      <c r="I1057" s="92"/>
      <c r="J1057" s="92"/>
      <c r="K1057" s="92"/>
      <c r="L1057" s="92"/>
      <c r="M1057" s="200">
        <v>5002</v>
      </c>
      <c r="N1057" s="200">
        <v>2526</v>
      </c>
      <c r="O1057" s="143">
        <v>5000</v>
      </c>
      <c r="P1057" s="143">
        <v>5000</v>
      </c>
      <c r="Q1057" s="200">
        <v>5000</v>
      </c>
      <c r="R1057" s="200">
        <v>5000</v>
      </c>
      <c r="S1057" s="200">
        <v>5000</v>
      </c>
      <c r="T1057" s="200">
        <v>5000</v>
      </c>
      <c r="U1057" s="200">
        <v>5000</v>
      </c>
    </row>
    <row r="1058" spans="1:21" ht="24" customHeight="1">
      <c r="B1058" s="1" t="s">
        <v>985</v>
      </c>
      <c r="C1058" s="92"/>
      <c r="D1058" s="92"/>
      <c r="E1058" s="1" t="s">
        <v>986</v>
      </c>
      <c r="F1058" s="92"/>
      <c r="G1058" s="92"/>
      <c r="H1058" s="92"/>
      <c r="I1058" s="92"/>
      <c r="J1058" s="92"/>
      <c r="K1058" s="92"/>
      <c r="L1058" s="92"/>
      <c r="M1058" s="200">
        <v>4353</v>
      </c>
      <c r="N1058" s="200">
        <v>3937</v>
      </c>
      <c r="O1058" s="143">
        <v>7000</v>
      </c>
      <c r="P1058" s="143">
        <v>5000</v>
      </c>
      <c r="Q1058" s="200">
        <v>7000</v>
      </c>
      <c r="R1058" s="200">
        <v>7000</v>
      </c>
      <c r="S1058" s="200">
        <v>7000</v>
      </c>
      <c r="T1058" s="200">
        <v>7000</v>
      </c>
      <c r="U1058" s="200">
        <v>7000</v>
      </c>
    </row>
    <row r="1059" spans="1:21" ht="24" customHeight="1">
      <c r="B1059" s="1" t="s">
        <v>1002</v>
      </c>
      <c r="C1059" s="92"/>
      <c r="D1059" s="92"/>
      <c r="E1059" s="1" t="s">
        <v>211</v>
      </c>
      <c r="F1059" s="92"/>
      <c r="G1059" s="92"/>
      <c r="H1059" s="92"/>
      <c r="I1059" s="92"/>
      <c r="J1059" s="92"/>
      <c r="K1059" s="92"/>
      <c r="L1059" s="92"/>
      <c r="M1059" s="200">
        <v>3480</v>
      </c>
      <c r="N1059" s="200">
        <v>2870</v>
      </c>
      <c r="O1059" s="143">
        <v>7000</v>
      </c>
      <c r="P1059" s="143">
        <v>4000</v>
      </c>
      <c r="Q1059" s="200">
        <v>7000</v>
      </c>
      <c r="R1059" s="200">
        <v>7000</v>
      </c>
      <c r="S1059" s="200">
        <v>7000</v>
      </c>
      <c r="T1059" s="200">
        <v>7000</v>
      </c>
      <c r="U1059" s="200">
        <v>7000</v>
      </c>
    </row>
    <row r="1060" spans="1:21" ht="24" customHeight="1">
      <c r="B1060" s="1" t="s">
        <v>388</v>
      </c>
      <c r="C1060" s="92"/>
      <c r="D1060" s="92"/>
      <c r="E1060" s="1" t="s">
        <v>389</v>
      </c>
      <c r="F1060" s="92"/>
      <c r="G1060" s="92"/>
      <c r="H1060" s="92"/>
      <c r="I1060" s="92"/>
      <c r="J1060" s="92"/>
      <c r="K1060" s="92"/>
      <c r="L1060" s="92"/>
      <c r="M1060" s="200">
        <v>319</v>
      </c>
      <c r="N1060" s="200">
        <v>685</v>
      </c>
      <c r="O1060" s="143">
        <v>2000</v>
      </c>
      <c r="P1060" s="143">
        <v>1000</v>
      </c>
      <c r="Q1060" s="200">
        <v>2000</v>
      </c>
      <c r="R1060" s="200">
        <v>2000</v>
      </c>
      <c r="S1060" s="200">
        <v>2000</v>
      </c>
      <c r="T1060" s="200">
        <v>2000</v>
      </c>
      <c r="U1060" s="200">
        <v>2000</v>
      </c>
    </row>
    <row r="1061" spans="1:21" ht="24" customHeight="1">
      <c r="B1061" s="1" t="s">
        <v>1318</v>
      </c>
      <c r="C1061" s="88"/>
      <c r="D1061" s="88"/>
      <c r="E1061" s="1" t="s">
        <v>390</v>
      </c>
      <c r="F1061" s="88"/>
      <c r="G1061" s="88"/>
      <c r="H1061" s="88"/>
      <c r="I1061" s="88"/>
      <c r="J1061" s="88"/>
      <c r="K1061" s="88"/>
      <c r="L1061" s="88"/>
      <c r="M1061" s="200">
        <v>0</v>
      </c>
      <c r="N1061" s="200">
        <v>2736</v>
      </c>
      <c r="O1061" s="143">
        <v>3500</v>
      </c>
      <c r="P1061" s="143">
        <v>3500</v>
      </c>
      <c r="Q1061" s="200">
        <v>3500</v>
      </c>
      <c r="R1061" s="200">
        <v>3500</v>
      </c>
      <c r="S1061" s="200">
        <v>3500</v>
      </c>
      <c r="T1061" s="200">
        <v>3500</v>
      </c>
      <c r="U1061" s="200">
        <v>3500</v>
      </c>
    </row>
    <row r="1062" spans="1:21" ht="24" customHeight="1">
      <c r="B1062" s="1" t="s">
        <v>1319</v>
      </c>
      <c r="C1062" s="88"/>
      <c r="D1062" s="88"/>
      <c r="E1062" s="1" t="s">
        <v>798</v>
      </c>
      <c r="F1062" s="88"/>
      <c r="G1062" s="88"/>
      <c r="H1062" s="88"/>
      <c r="I1062" s="88"/>
      <c r="J1062" s="88"/>
      <c r="K1062" s="88"/>
      <c r="L1062" s="88"/>
      <c r="M1062" s="200">
        <v>0</v>
      </c>
      <c r="N1062" s="200">
        <v>53</v>
      </c>
      <c r="O1062" s="143">
        <v>500</v>
      </c>
      <c r="P1062" s="143">
        <v>500</v>
      </c>
      <c r="Q1062" s="200">
        <v>500</v>
      </c>
      <c r="R1062" s="200">
        <v>500</v>
      </c>
      <c r="S1062" s="200">
        <v>500</v>
      </c>
      <c r="T1062" s="200">
        <v>500</v>
      </c>
      <c r="U1062" s="200">
        <v>500</v>
      </c>
    </row>
    <row r="1063" spans="1:21" ht="24" customHeight="1">
      <c r="B1063" s="1" t="s">
        <v>391</v>
      </c>
      <c r="C1063" s="88"/>
      <c r="D1063" s="88"/>
      <c r="E1063" s="1" t="s">
        <v>392</v>
      </c>
      <c r="F1063" s="88"/>
      <c r="G1063" s="88"/>
      <c r="H1063" s="88"/>
      <c r="I1063" s="88"/>
      <c r="J1063" s="88"/>
      <c r="K1063" s="88"/>
      <c r="L1063" s="88"/>
      <c r="M1063" s="200">
        <v>0</v>
      </c>
      <c r="N1063" s="200">
        <v>1547</v>
      </c>
      <c r="O1063" s="143">
        <v>3000</v>
      </c>
      <c r="P1063" s="143">
        <v>3000</v>
      </c>
      <c r="Q1063" s="200">
        <v>3000</v>
      </c>
      <c r="R1063" s="200">
        <v>3000</v>
      </c>
      <c r="S1063" s="200">
        <v>3000</v>
      </c>
      <c r="T1063" s="200">
        <v>3000</v>
      </c>
      <c r="U1063" s="200">
        <v>3000</v>
      </c>
    </row>
    <row r="1064" spans="1:21" ht="24" customHeight="1">
      <c r="B1064" s="1" t="s">
        <v>905</v>
      </c>
      <c r="C1064" s="88"/>
      <c r="D1064" s="88"/>
      <c r="E1064" s="1" t="s">
        <v>677</v>
      </c>
      <c r="F1064" s="88"/>
      <c r="G1064" s="88"/>
      <c r="H1064" s="88"/>
      <c r="I1064" s="88"/>
      <c r="J1064" s="88"/>
      <c r="K1064" s="88"/>
      <c r="L1064" s="88"/>
      <c r="M1064" s="200">
        <v>1122</v>
      </c>
      <c r="N1064" s="200">
        <v>20271</v>
      </c>
      <c r="O1064" s="143">
        <v>30000</v>
      </c>
      <c r="P1064" s="143">
        <v>30808</v>
      </c>
      <c r="Q1064" s="174">
        <v>40000</v>
      </c>
      <c r="R1064" s="174">
        <v>50000</v>
      </c>
      <c r="S1064" s="174">
        <v>50000</v>
      </c>
      <c r="T1064" s="174">
        <v>50000</v>
      </c>
      <c r="U1064" s="174">
        <v>50000</v>
      </c>
    </row>
    <row r="1065" spans="1:21" ht="24" customHeight="1">
      <c r="B1065" s="94" t="s">
        <v>393</v>
      </c>
      <c r="C1065" s="94"/>
      <c r="D1065" s="94"/>
      <c r="E1065" s="94"/>
      <c r="F1065" s="94"/>
      <c r="G1065" s="94"/>
      <c r="H1065" s="94"/>
      <c r="I1065" s="94"/>
      <c r="J1065" s="94"/>
      <c r="K1065" s="94"/>
      <c r="L1065" s="94"/>
      <c r="M1065" s="182"/>
      <c r="N1065" s="182"/>
      <c r="O1065" s="147"/>
      <c r="P1065" s="147"/>
      <c r="Q1065" s="182"/>
      <c r="R1065" s="182"/>
      <c r="S1065" s="182"/>
      <c r="T1065" s="182"/>
      <c r="U1065" s="182"/>
    </row>
    <row r="1066" spans="1:21" ht="24" customHeight="1">
      <c r="B1066" s="1" t="s">
        <v>945</v>
      </c>
      <c r="C1066" s="92"/>
      <c r="D1066" s="92"/>
      <c r="E1066" s="1" t="s">
        <v>761</v>
      </c>
      <c r="F1066" s="92"/>
      <c r="G1066" s="92"/>
      <c r="H1066" s="92"/>
      <c r="I1066" s="92"/>
      <c r="J1066" s="92"/>
      <c r="K1066" s="92"/>
      <c r="L1066" s="92"/>
      <c r="M1066" s="200">
        <v>75000</v>
      </c>
      <c r="N1066" s="200">
        <v>100000</v>
      </c>
      <c r="O1066" s="143">
        <v>100000</v>
      </c>
      <c r="P1066" s="143">
        <v>100000</v>
      </c>
      <c r="Q1066" s="174">
        <v>0</v>
      </c>
      <c r="R1066" s="174">
        <v>0</v>
      </c>
      <c r="S1066" s="174">
        <v>0</v>
      </c>
      <c r="T1066" s="174">
        <v>0</v>
      </c>
      <c r="U1066" s="174">
        <v>0</v>
      </c>
    </row>
    <row r="1067" spans="1:21" ht="24" customHeight="1">
      <c r="B1067" s="1" t="s">
        <v>946</v>
      </c>
      <c r="C1067" s="92"/>
      <c r="D1067" s="92"/>
      <c r="E1067" s="1" t="s">
        <v>241</v>
      </c>
      <c r="F1067" s="92"/>
      <c r="G1067" s="92"/>
      <c r="H1067" s="92"/>
      <c r="I1067" s="92"/>
      <c r="J1067" s="92"/>
      <c r="K1067" s="92"/>
      <c r="L1067" s="92"/>
      <c r="M1067" s="200">
        <v>13113</v>
      </c>
      <c r="N1067" s="200">
        <v>9550</v>
      </c>
      <c r="O1067" s="143">
        <v>4800</v>
      </c>
      <c r="P1067" s="143">
        <v>4800</v>
      </c>
      <c r="Q1067" s="174">
        <v>0</v>
      </c>
      <c r="R1067" s="174">
        <v>0</v>
      </c>
      <c r="S1067" s="174">
        <v>0</v>
      </c>
      <c r="T1067" s="174">
        <v>0</v>
      </c>
      <c r="U1067" s="174">
        <v>0</v>
      </c>
    </row>
    <row r="1068" spans="1:21" ht="24" customHeight="1">
      <c r="B1068" s="94" t="s">
        <v>765</v>
      </c>
      <c r="C1068" s="94"/>
      <c r="D1068" s="94"/>
      <c r="E1068" s="94"/>
      <c r="F1068" s="94"/>
      <c r="G1068" s="94"/>
      <c r="H1068" s="94"/>
      <c r="I1068" s="94"/>
      <c r="J1068" s="94"/>
      <c r="K1068" s="92"/>
      <c r="L1068" s="92"/>
      <c r="M1068" s="222"/>
      <c r="N1068" s="222"/>
      <c r="O1068" s="146"/>
      <c r="P1068" s="146"/>
      <c r="Q1068" s="187"/>
      <c r="R1068" s="187"/>
      <c r="S1068" s="187"/>
      <c r="T1068" s="187"/>
      <c r="U1068" s="187"/>
    </row>
    <row r="1069" spans="1:21" ht="24" customHeight="1">
      <c r="B1069" s="1" t="s">
        <v>947</v>
      </c>
      <c r="C1069" s="92"/>
      <c r="D1069" s="92"/>
      <c r="E1069" s="1" t="s">
        <v>761</v>
      </c>
      <c r="F1069" s="92"/>
      <c r="G1069" s="92"/>
      <c r="H1069" s="92"/>
      <c r="I1069" s="92"/>
      <c r="J1069" s="92"/>
      <c r="K1069" s="92"/>
      <c r="L1069" s="92"/>
      <c r="M1069" s="200">
        <v>675000</v>
      </c>
      <c r="N1069" s="200">
        <v>700000</v>
      </c>
      <c r="O1069" s="143">
        <v>730000</v>
      </c>
      <c r="P1069" s="143">
        <v>730000</v>
      </c>
      <c r="Q1069" s="174">
        <v>0</v>
      </c>
      <c r="R1069" s="174">
        <v>0</v>
      </c>
      <c r="S1069" s="174">
        <v>0</v>
      </c>
      <c r="T1069" s="174">
        <v>0</v>
      </c>
      <c r="U1069" s="174">
        <v>0</v>
      </c>
    </row>
    <row r="1070" spans="1:21" ht="24" customHeight="1">
      <c r="B1070" s="1" t="s">
        <v>948</v>
      </c>
      <c r="C1070" s="92"/>
      <c r="D1070" s="92"/>
      <c r="E1070" s="1" t="s">
        <v>241</v>
      </c>
      <c r="F1070" s="92"/>
      <c r="G1070" s="92"/>
      <c r="H1070" s="92"/>
      <c r="I1070" s="92"/>
      <c r="J1070" s="92"/>
      <c r="K1070" s="92"/>
      <c r="L1070" s="92"/>
      <c r="M1070" s="222">
        <v>84200</v>
      </c>
      <c r="N1070" s="222">
        <v>57200</v>
      </c>
      <c r="O1070" s="146">
        <v>29200</v>
      </c>
      <c r="P1070" s="146">
        <v>29200</v>
      </c>
      <c r="Q1070" s="187">
        <v>0</v>
      </c>
      <c r="R1070" s="187">
        <v>0</v>
      </c>
      <c r="S1070" s="187">
        <v>0</v>
      </c>
      <c r="T1070" s="187">
        <v>0</v>
      </c>
      <c r="U1070" s="187">
        <v>0</v>
      </c>
    </row>
    <row r="1071" spans="1:21" ht="15" customHeight="1">
      <c r="B1071" s="88"/>
      <c r="C1071" s="88"/>
      <c r="D1071" s="88"/>
      <c r="E1071" s="88"/>
      <c r="F1071" s="88"/>
      <c r="G1071" s="88"/>
      <c r="H1071" s="88"/>
      <c r="I1071" s="88"/>
      <c r="J1071" s="88"/>
      <c r="K1071" s="88"/>
      <c r="L1071" s="88"/>
      <c r="M1071" s="188"/>
      <c r="N1071" s="182"/>
      <c r="O1071" s="147"/>
      <c r="P1071" s="147"/>
      <c r="Q1071" s="182"/>
      <c r="R1071" s="182"/>
      <c r="S1071" s="182"/>
      <c r="T1071" s="182"/>
      <c r="U1071" s="182"/>
    </row>
    <row r="1072" spans="1:21" s="88" customFormat="1" ht="24" customHeight="1">
      <c r="A1072" s="382"/>
      <c r="B1072" s="498" t="s">
        <v>1127</v>
      </c>
      <c r="C1072" s="498"/>
      <c r="D1072" s="498"/>
      <c r="E1072" s="498"/>
      <c r="F1072" s="498"/>
      <c r="G1072" s="498"/>
      <c r="H1072" s="498"/>
      <c r="I1072" s="498"/>
      <c r="J1072" s="498"/>
      <c r="K1072" s="498"/>
      <c r="L1072" s="498"/>
      <c r="M1072" s="297">
        <f t="shared" ref="M1072:U1072" si="127">SUM(M1031:M1071)</f>
        <v>1797103</v>
      </c>
      <c r="N1072" s="297">
        <f t="shared" si="127"/>
        <v>1804930</v>
      </c>
      <c r="O1072" s="281">
        <f t="shared" si="127"/>
        <v>1995272</v>
      </c>
      <c r="P1072" s="281">
        <f t="shared" si="127"/>
        <v>1854276</v>
      </c>
      <c r="Q1072" s="280">
        <f t="shared" si="127"/>
        <v>1335485</v>
      </c>
      <c r="R1072" s="280">
        <f t="shared" si="127"/>
        <v>1278686</v>
      </c>
      <c r="S1072" s="280">
        <f t="shared" si="127"/>
        <v>1318526</v>
      </c>
      <c r="T1072" s="280">
        <f t="shared" si="127"/>
        <v>1360205</v>
      </c>
      <c r="U1072" s="280">
        <f t="shared" si="127"/>
        <v>1404835</v>
      </c>
    </row>
    <row r="1073" spans="1:21" s="88" customFormat="1" ht="15" customHeight="1">
      <c r="A1073" s="382"/>
      <c r="B1073" s="122"/>
      <c r="C1073" s="379"/>
      <c r="D1073" s="379"/>
      <c r="E1073" s="379"/>
      <c r="F1073" s="379"/>
      <c r="G1073" s="379"/>
      <c r="H1073" s="379"/>
      <c r="I1073" s="379"/>
      <c r="J1073" s="379"/>
      <c r="K1073" s="379"/>
      <c r="L1073" s="379"/>
      <c r="M1073" s="380"/>
      <c r="N1073" s="380"/>
      <c r="O1073" s="436" t="str">
        <f>IF(P1072&gt;O1072,"Over Budget","Under Budget")</f>
        <v>Under Budget</v>
      </c>
      <c r="P1073" s="437">
        <f>P1072-O1072</f>
        <v>-140996</v>
      </c>
      <c r="Q1073" s="380"/>
      <c r="R1073" s="380"/>
      <c r="S1073" s="380"/>
      <c r="T1073" s="380"/>
      <c r="U1073" s="380"/>
    </row>
    <row r="1074" spans="1:21" s="88" customFormat="1" ht="15" customHeight="1">
      <c r="A1074" s="382"/>
      <c r="L1074" s="94"/>
      <c r="M1074" s="297"/>
      <c r="N1074" s="297"/>
      <c r="O1074" s="281"/>
      <c r="P1074" s="281"/>
      <c r="Q1074" s="280"/>
      <c r="R1074" s="280"/>
      <c r="S1074" s="280"/>
      <c r="T1074" s="280"/>
      <c r="U1074" s="280"/>
    </row>
    <row r="1075" spans="1:21" s="88" customFormat="1" ht="24" customHeight="1">
      <c r="A1075" s="382"/>
      <c r="B1075" s="292"/>
      <c r="C1075" s="520" t="s">
        <v>800</v>
      </c>
      <c r="D1075" s="520"/>
      <c r="E1075" s="520"/>
      <c r="F1075" s="520"/>
      <c r="G1075" s="520"/>
      <c r="H1075" s="520"/>
      <c r="I1075" s="520"/>
      <c r="J1075" s="520"/>
      <c r="K1075" s="520"/>
      <c r="L1075" s="520"/>
      <c r="M1075" s="300">
        <f t="shared" ref="M1075:U1075" si="128">M1023</f>
        <v>29489</v>
      </c>
      <c r="N1075" s="300">
        <f t="shared" si="128"/>
        <v>29230</v>
      </c>
      <c r="O1075" s="300">
        <f t="shared" si="128"/>
        <v>28302</v>
      </c>
      <c r="P1075" s="300">
        <f t="shared" si="128"/>
        <v>27032</v>
      </c>
      <c r="Q1075" s="300">
        <f t="shared" si="128"/>
        <v>40672</v>
      </c>
      <c r="R1075" s="300">
        <f t="shared" si="128"/>
        <v>44569</v>
      </c>
      <c r="S1075" s="300">
        <f t="shared" si="128"/>
        <v>47141</v>
      </c>
      <c r="T1075" s="300">
        <f t="shared" si="128"/>
        <v>49867</v>
      </c>
      <c r="U1075" s="300">
        <f t="shared" si="128"/>
        <v>52757</v>
      </c>
    </row>
    <row r="1076" spans="1:21" s="88" customFormat="1" ht="24" customHeight="1">
      <c r="A1076" s="382"/>
      <c r="B1076" s="293"/>
      <c r="C1076" s="499" t="s">
        <v>1060</v>
      </c>
      <c r="D1076" s="499"/>
      <c r="E1076" s="499"/>
      <c r="F1076" s="499"/>
      <c r="G1076" s="499"/>
      <c r="H1076" s="499"/>
      <c r="I1076" s="499"/>
      <c r="J1076" s="499"/>
      <c r="K1076" s="499"/>
      <c r="L1076" s="499"/>
      <c r="M1076" s="353">
        <v>0</v>
      </c>
      <c r="N1076" s="353">
        <v>0</v>
      </c>
      <c r="O1076" s="353">
        <v>0</v>
      </c>
      <c r="P1076" s="353">
        <v>0</v>
      </c>
      <c r="Q1076" s="353">
        <v>0</v>
      </c>
      <c r="R1076" s="353">
        <v>0</v>
      </c>
      <c r="S1076" s="353">
        <v>0</v>
      </c>
      <c r="T1076" s="353">
        <v>0</v>
      </c>
      <c r="U1076" s="353">
        <v>0</v>
      </c>
    </row>
    <row r="1077" spans="1:21" s="88" customFormat="1" ht="24" customHeight="1">
      <c r="A1077" s="382"/>
      <c r="B1077" s="267"/>
      <c r="C1077" s="507" t="s">
        <v>1118</v>
      </c>
      <c r="D1077" s="507"/>
      <c r="E1077" s="507"/>
      <c r="F1077" s="507"/>
      <c r="G1077" s="507"/>
      <c r="H1077" s="507"/>
      <c r="I1077" s="507"/>
      <c r="J1077" s="507"/>
      <c r="K1077" s="507"/>
      <c r="L1077" s="507"/>
      <c r="M1077" s="281">
        <f t="shared" ref="M1077:U1077" si="129">M1075-M1076</f>
        <v>29489</v>
      </c>
      <c r="N1077" s="281">
        <f t="shared" si="129"/>
        <v>29230</v>
      </c>
      <c r="O1077" s="281">
        <f t="shared" si="129"/>
        <v>28302</v>
      </c>
      <c r="P1077" s="281">
        <f t="shared" si="129"/>
        <v>27032</v>
      </c>
      <c r="Q1077" s="281">
        <f t="shared" si="129"/>
        <v>40672</v>
      </c>
      <c r="R1077" s="281">
        <f t="shared" si="129"/>
        <v>44569</v>
      </c>
      <c r="S1077" s="281">
        <f t="shared" si="129"/>
        <v>47141</v>
      </c>
      <c r="T1077" s="281">
        <f t="shared" si="129"/>
        <v>49867</v>
      </c>
      <c r="U1077" s="281">
        <f t="shared" si="129"/>
        <v>52757</v>
      </c>
    </row>
    <row r="1078" spans="1:21" s="88" customFormat="1" ht="15" customHeight="1">
      <c r="A1078" s="382"/>
      <c r="B1078" s="267"/>
      <c r="C1078" s="367"/>
      <c r="D1078" s="367"/>
      <c r="E1078" s="367"/>
      <c r="F1078" s="367"/>
      <c r="G1078" s="367"/>
      <c r="H1078" s="367"/>
      <c r="I1078" s="367"/>
      <c r="J1078" s="367"/>
      <c r="K1078" s="367"/>
      <c r="L1078" s="367"/>
      <c r="M1078" s="281"/>
      <c r="N1078" s="281"/>
      <c r="O1078" s="281"/>
      <c r="P1078" s="281"/>
      <c r="Q1078" s="281"/>
      <c r="R1078" s="281"/>
      <c r="S1078" s="281"/>
      <c r="T1078" s="281"/>
      <c r="U1078" s="281"/>
    </row>
    <row r="1079" spans="1:21" s="88" customFormat="1" ht="24" customHeight="1">
      <c r="A1079" s="382"/>
      <c r="B1079" s="134"/>
      <c r="C1079" s="134"/>
      <c r="D1079" s="134"/>
      <c r="E1079" s="134"/>
      <c r="F1079" s="134"/>
      <c r="G1079" s="134"/>
      <c r="H1079" s="134"/>
      <c r="I1079" s="134"/>
      <c r="J1079" s="134"/>
      <c r="K1079" s="134"/>
      <c r="L1079" s="267" t="s">
        <v>402</v>
      </c>
      <c r="M1079" s="281">
        <f t="shared" ref="M1079:U1079" si="130">M1020-M1072+M1077</f>
        <v>47048</v>
      </c>
      <c r="N1079" s="281">
        <f t="shared" si="130"/>
        <v>88924</v>
      </c>
      <c r="O1079" s="281">
        <f t="shared" si="130"/>
        <v>-32688</v>
      </c>
      <c r="P1079" s="281">
        <f t="shared" si="130"/>
        <v>140409</v>
      </c>
      <c r="Q1079" s="281">
        <f t="shared" si="130"/>
        <v>-147714</v>
      </c>
      <c r="R1079" s="281">
        <f t="shared" si="130"/>
        <v>-37518</v>
      </c>
      <c r="S1079" s="281">
        <f t="shared" si="130"/>
        <v>-32007</v>
      </c>
      <c r="T1079" s="281">
        <f t="shared" si="130"/>
        <v>-30190</v>
      </c>
      <c r="U1079" s="281">
        <f t="shared" si="130"/>
        <v>-35735</v>
      </c>
    </row>
    <row r="1080" spans="1:21" s="88" customFormat="1" ht="15" customHeight="1">
      <c r="A1080" s="382"/>
      <c r="B1080" s="134"/>
      <c r="C1080" s="134"/>
      <c r="D1080" s="134"/>
      <c r="E1080" s="134"/>
      <c r="F1080" s="134"/>
      <c r="G1080" s="134"/>
      <c r="H1080" s="134"/>
      <c r="I1080" s="134"/>
      <c r="J1080" s="134"/>
      <c r="K1080" s="134"/>
      <c r="L1080" s="134"/>
      <c r="M1080" s="300"/>
      <c r="N1080" s="300"/>
      <c r="O1080" s="300"/>
      <c r="P1080" s="300"/>
      <c r="Q1080" s="300"/>
      <c r="R1080" s="300"/>
      <c r="S1080" s="300"/>
      <c r="T1080" s="300"/>
      <c r="U1080" s="300"/>
    </row>
    <row r="1081" spans="1:21" s="88" customFormat="1" ht="24" customHeight="1">
      <c r="A1081" s="382"/>
      <c r="B1081" s="134"/>
      <c r="C1081" s="134"/>
      <c r="D1081" s="134"/>
      <c r="E1081" s="134"/>
      <c r="F1081" s="134"/>
      <c r="G1081" s="134"/>
      <c r="H1081" s="134"/>
      <c r="I1081" s="134"/>
      <c r="J1081" s="134"/>
      <c r="K1081" s="134"/>
      <c r="L1081" s="295" t="s">
        <v>404</v>
      </c>
      <c r="M1081" s="281">
        <v>793959</v>
      </c>
      <c r="N1081" s="281">
        <v>882883</v>
      </c>
      <c r="O1081" s="281">
        <v>835892</v>
      </c>
      <c r="P1081" s="281">
        <f>N1081+P1079</f>
        <v>1023292</v>
      </c>
      <c r="Q1081" s="281">
        <f>P1081+Q1079</f>
        <v>875578</v>
      </c>
      <c r="R1081" s="281">
        <f>Q1081+R1079</f>
        <v>838060</v>
      </c>
      <c r="S1081" s="281">
        <f>R1081+S1079</f>
        <v>806053</v>
      </c>
      <c r="T1081" s="281">
        <f>S1081+T1079</f>
        <v>775863</v>
      </c>
      <c r="U1081" s="281">
        <f>T1081+U1079</f>
        <v>740128</v>
      </c>
    </row>
    <row r="1082" spans="1:21" s="99" customFormat="1" ht="24" customHeight="1">
      <c r="A1082" s="386"/>
      <c r="B1082" s="354"/>
      <c r="C1082" s="354"/>
      <c r="D1082" s="354"/>
      <c r="E1082" s="354"/>
      <c r="F1082" s="354"/>
      <c r="G1082" s="354"/>
      <c r="H1082" s="354"/>
      <c r="I1082" s="354"/>
      <c r="J1082" s="354"/>
      <c r="K1082" s="354"/>
      <c r="L1082" s="354"/>
      <c r="M1082" s="157">
        <f t="shared" ref="M1082:U1082" si="131">M1081/M1072</f>
        <v>0.44179938489891785</v>
      </c>
      <c r="N1082" s="157">
        <f t="shared" si="131"/>
        <v>0.48915082579379809</v>
      </c>
      <c r="O1082" s="157">
        <f t="shared" si="131"/>
        <v>0.41893636556820324</v>
      </c>
      <c r="P1082" s="157">
        <f t="shared" si="131"/>
        <v>0.55185527936509993</v>
      </c>
      <c r="Q1082" s="157">
        <f t="shared" si="131"/>
        <v>0.65562548437459045</v>
      </c>
      <c r="R1082" s="157">
        <f t="shared" si="131"/>
        <v>0.65540719144496773</v>
      </c>
      <c r="S1082" s="157">
        <f t="shared" si="131"/>
        <v>0.61132886268454323</v>
      </c>
      <c r="T1082" s="157">
        <f t="shared" si="131"/>
        <v>0.57040152035906355</v>
      </c>
      <c r="U1082" s="157">
        <f t="shared" si="131"/>
        <v>0.52684336594689052</v>
      </c>
    </row>
    <row r="1083" spans="1:21" s="99" customFormat="1" ht="15" customHeight="1">
      <c r="A1083" s="386"/>
      <c r="B1083" s="354"/>
      <c r="C1083" s="354"/>
      <c r="D1083" s="354"/>
      <c r="E1083" s="354"/>
      <c r="F1083" s="354"/>
      <c r="G1083" s="354"/>
      <c r="H1083" s="354"/>
      <c r="I1083" s="354"/>
      <c r="J1083" s="354"/>
      <c r="K1083" s="354"/>
      <c r="L1083" s="354"/>
      <c r="M1083" s="157"/>
      <c r="N1083" s="157"/>
      <c r="O1083" s="157"/>
      <c r="P1083" s="157"/>
      <c r="Q1083" s="157"/>
      <c r="R1083" s="157"/>
      <c r="S1083" s="157"/>
      <c r="T1083" s="157"/>
      <c r="U1083" s="157"/>
    </row>
    <row r="1084" spans="1:21" s="135" customFormat="1" ht="24" customHeight="1">
      <c r="A1084" s="388"/>
      <c r="B1084" s="136"/>
      <c r="C1084" s="136"/>
      <c r="D1084" s="136"/>
      <c r="E1084" s="136"/>
      <c r="F1084" s="136"/>
      <c r="G1084" s="522" t="s">
        <v>984</v>
      </c>
      <c r="H1084" s="522"/>
      <c r="I1084" s="522"/>
      <c r="J1084" s="522"/>
      <c r="K1084" s="522"/>
      <c r="L1084" s="522"/>
      <c r="M1084" s="169">
        <f t="shared" ref="M1084:U1084" si="132">M1081/(M1072-M1070-M1069-M1067-M1066)</f>
        <v>0.83593110055907094</v>
      </c>
      <c r="N1084" s="169">
        <f t="shared" si="132"/>
        <v>0.94105928499861435</v>
      </c>
      <c r="O1084" s="169">
        <f t="shared" si="132"/>
        <v>0.73889568556456797</v>
      </c>
      <c r="P1084" s="169">
        <f t="shared" si="132"/>
        <v>1.0333402001058292</v>
      </c>
      <c r="Q1084" s="169">
        <f t="shared" si="132"/>
        <v>0.65562548437459045</v>
      </c>
      <c r="R1084" s="169">
        <f t="shared" si="132"/>
        <v>0.65540719144496773</v>
      </c>
      <c r="S1084" s="169">
        <f t="shared" si="132"/>
        <v>0.61132886268454323</v>
      </c>
      <c r="T1084" s="169">
        <f t="shared" si="132"/>
        <v>0.57040152035906355</v>
      </c>
      <c r="U1084" s="169">
        <f t="shared" si="132"/>
        <v>0.52684336594689052</v>
      </c>
    </row>
    <row r="1085" spans="1:21" ht="15" customHeight="1">
      <c r="B1085" s="88"/>
      <c r="C1085" s="88"/>
      <c r="D1085" s="88"/>
      <c r="E1085" s="88"/>
      <c r="F1085" s="88"/>
      <c r="G1085" s="88"/>
      <c r="H1085" s="88"/>
      <c r="I1085" s="88"/>
      <c r="J1085" s="88"/>
      <c r="K1085" s="88"/>
      <c r="L1085" s="88"/>
      <c r="M1085" s="225"/>
      <c r="N1085" s="415"/>
      <c r="O1085" s="167"/>
      <c r="P1085" s="167"/>
      <c r="Q1085" s="415"/>
      <c r="R1085" s="415"/>
      <c r="S1085" s="226"/>
      <c r="T1085" s="226"/>
      <c r="U1085" s="226"/>
    </row>
    <row r="1086" spans="1:21" ht="24" customHeight="1">
      <c r="B1086" s="97" t="s">
        <v>1143</v>
      </c>
      <c r="C1086" s="88"/>
      <c r="D1086" s="88"/>
      <c r="E1086" s="88"/>
      <c r="F1086" s="88"/>
      <c r="G1086" s="88"/>
      <c r="H1086" s="88"/>
      <c r="I1086" s="88"/>
      <c r="J1086" s="88"/>
      <c r="K1086" s="88"/>
      <c r="L1086" s="88"/>
      <c r="M1086" s="215"/>
      <c r="N1086" s="216"/>
      <c r="O1086" s="160"/>
      <c r="P1086" s="160"/>
      <c r="Q1086" s="216"/>
      <c r="R1086" s="216"/>
      <c r="S1086" s="216"/>
      <c r="T1086" s="216"/>
      <c r="U1086" s="216"/>
    </row>
    <row r="1087" spans="1:21" ht="15" customHeight="1">
      <c r="B1087" s="88"/>
      <c r="C1087" s="88"/>
      <c r="D1087" s="88"/>
      <c r="E1087" s="88"/>
      <c r="F1087" s="88"/>
      <c r="G1087" s="88"/>
      <c r="H1087" s="88"/>
      <c r="I1087" s="88"/>
      <c r="J1087" s="88"/>
      <c r="K1087" s="88"/>
      <c r="L1087" s="88"/>
      <c r="M1087" s="215"/>
      <c r="N1087" s="216"/>
      <c r="O1087" s="160"/>
      <c r="P1087" s="160"/>
      <c r="Q1087" s="216"/>
      <c r="R1087" s="216"/>
      <c r="S1087" s="216"/>
      <c r="T1087" s="216"/>
      <c r="U1087" s="216"/>
    </row>
    <row r="1088" spans="1:21" ht="24" customHeight="1">
      <c r="B1088" s="1" t="s">
        <v>528</v>
      </c>
      <c r="C1088" s="92"/>
      <c r="D1088" s="92"/>
      <c r="E1088" s="1" t="s">
        <v>527</v>
      </c>
      <c r="F1088" s="88"/>
      <c r="G1088" s="88"/>
      <c r="H1088" s="88"/>
      <c r="I1088" s="88"/>
      <c r="J1088" s="88"/>
      <c r="K1088" s="88"/>
      <c r="L1088" s="88"/>
      <c r="M1088" s="311">
        <v>140950</v>
      </c>
      <c r="N1088" s="311">
        <v>169000</v>
      </c>
      <c r="O1088" s="321">
        <v>50000</v>
      </c>
      <c r="P1088" s="321">
        <v>90000</v>
      </c>
      <c r="Q1088" s="311">
        <v>50000</v>
      </c>
      <c r="R1088" s="311">
        <v>50000</v>
      </c>
      <c r="S1088" s="311">
        <v>50000</v>
      </c>
      <c r="T1088" s="311">
        <v>50000</v>
      </c>
      <c r="U1088" s="311">
        <v>50000</v>
      </c>
    </row>
    <row r="1089" spans="1:21" ht="24" customHeight="1">
      <c r="B1089" s="1" t="s">
        <v>503</v>
      </c>
      <c r="C1089" s="92"/>
      <c r="D1089" s="92"/>
      <c r="E1089" s="523" t="s">
        <v>6</v>
      </c>
      <c r="F1089" s="523"/>
      <c r="G1089" s="523"/>
      <c r="H1089" s="523"/>
      <c r="I1089" s="523"/>
      <c r="J1089" s="523"/>
      <c r="K1089" s="523"/>
      <c r="L1089" s="523"/>
      <c r="M1089" s="200">
        <v>205</v>
      </c>
      <c r="N1089" s="200">
        <v>315</v>
      </c>
      <c r="O1089" s="143">
        <v>200</v>
      </c>
      <c r="P1089" s="143">
        <v>1500</v>
      </c>
      <c r="Q1089" s="200">
        <v>750</v>
      </c>
      <c r="R1089" s="200">
        <v>200</v>
      </c>
      <c r="S1089" s="200">
        <v>200</v>
      </c>
      <c r="T1089" s="200">
        <v>200</v>
      </c>
      <c r="U1089" s="200">
        <v>200</v>
      </c>
    </row>
    <row r="1090" spans="1:21" ht="24" customHeight="1">
      <c r="B1090" s="1" t="s">
        <v>896</v>
      </c>
      <c r="C1090" s="92"/>
      <c r="D1090" s="92"/>
      <c r="E1090" s="1" t="s">
        <v>7</v>
      </c>
      <c r="F1090" s="88"/>
      <c r="G1090" s="88"/>
      <c r="H1090" s="88"/>
      <c r="I1090" s="88"/>
      <c r="J1090" s="88"/>
      <c r="K1090" s="88"/>
      <c r="L1090" s="88"/>
      <c r="M1090" s="222">
        <v>22</v>
      </c>
      <c r="N1090" s="222">
        <v>33</v>
      </c>
      <c r="O1090" s="146">
        <v>0</v>
      </c>
      <c r="P1090" s="146">
        <v>0</v>
      </c>
      <c r="Q1090" s="222">
        <v>0</v>
      </c>
      <c r="R1090" s="222">
        <v>0</v>
      </c>
      <c r="S1090" s="222">
        <v>0</v>
      </c>
      <c r="T1090" s="222">
        <v>0</v>
      </c>
      <c r="U1090" s="222">
        <v>0</v>
      </c>
    </row>
    <row r="1091" spans="1:21" ht="15" customHeight="1">
      <c r="B1091" s="88"/>
      <c r="C1091" s="88"/>
      <c r="D1091" s="88"/>
      <c r="E1091" s="88"/>
      <c r="F1091" s="88"/>
      <c r="G1091" s="88"/>
      <c r="H1091" s="88"/>
      <c r="I1091" s="88"/>
      <c r="J1091" s="88"/>
      <c r="K1091" s="88"/>
      <c r="L1091" s="88"/>
      <c r="M1091" s="188"/>
      <c r="N1091" s="182"/>
      <c r="O1091" s="147"/>
      <c r="P1091" s="147"/>
      <c r="Q1091" s="182"/>
      <c r="R1091" s="182"/>
      <c r="S1091" s="182"/>
      <c r="T1091" s="182"/>
      <c r="U1091" s="182"/>
    </row>
    <row r="1092" spans="1:21" s="88" customFormat="1" ht="24" customHeight="1">
      <c r="A1092" s="382"/>
      <c r="B1092" s="498" t="s">
        <v>1128</v>
      </c>
      <c r="C1092" s="498"/>
      <c r="D1092" s="498"/>
      <c r="E1092" s="498"/>
      <c r="F1092" s="498"/>
      <c r="G1092" s="498"/>
      <c r="H1092" s="498"/>
      <c r="I1092" s="498"/>
      <c r="J1092" s="498"/>
      <c r="K1092" s="498"/>
      <c r="L1092" s="498"/>
      <c r="M1092" s="297">
        <f t="shared" ref="M1092:N1092" si="133">SUM(M1088:M1090)</f>
        <v>141177</v>
      </c>
      <c r="N1092" s="297">
        <f t="shared" si="133"/>
        <v>169348</v>
      </c>
      <c r="O1092" s="281">
        <f t="shared" ref="O1092:P1092" si="134">SUM(O1088:O1090)</f>
        <v>50200</v>
      </c>
      <c r="P1092" s="281">
        <f t="shared" si="134"/>
        <v>91500</v>
      </c>
      <c r="Q1092" s="297">
        <f t="shared" ref="Q1092:U1092" si="135">SUM(Q1088:Q1090)</f>
        <v>50750</v>
      </c>
      <c r="R1092" s="297">
        <f t="shared" si="135"/>
        <v>50200</v>
      </c>
      <c r="S1092" s="297">
        <f t="shared" si="135"/>
        <v>50200</v>
      </c>
      <c r="T1092" s="297">
        <f t="shared" si="135"/>
        <v>50200</v>
      </c>
      <c r="U1092" s="297">
        <f t="shared" si="135"/>
        <v>50200</v>
      </c>
    </row>
    <row r="1093" spans="1:21" s="88" customFormat="1" ht="15" customHeight="1">
      <c r="A1093" s="382"/>
      <c r="B1093" s="122"/>
      <c r="C1093" s="379"/>
      <c r="D1093" s="379"/>
      <c r="E1093" s="379"/>
      <c r="F1093" s="379"/>
      <c r="G1093" s="379"/>
      <c r="H1093" s="379"/>
      <c r="I1093" s="379"/>
      <c r="J1093" s="379"/>
      <c r="K1093" s="379"/>
      <c r="L1093" s="379"/>
      <c r="M1093" s="380"/>
      <c r="N1093" s="380"/>
      <c r="O1093" s="436" t="str">
        <f>IF(P1092&gt;O1092,"Over Budget","Under Budget")</f>
        <v>Over Budget</v>
      </c>
      <c r="P1093" s="437">
        <f>P1092-O1092</f>
        <v>41300</v>
      </c>
      <c r="Q1093" s="380"/>
      <c r="R1093" s="380"/>
      <c r="S1093" s="380"/>
      <c r="T1093" s="380"/>
      <c r="U1093" s="380"/>
    </row>
    <row r="1094" spans="1:21" ht="15" customHeight="1">
      <c r="B1094" s="88"/>
      <c r="C1094" s="88"/>
      <c r="D1094" s="88"/>
      <c r="E1094" s="88"/>
      <c r="F1094" s="88"/>
      <c r="G1094" s="88"/>
      <c r="H1094" s="88"/>
      <c r="I1094" s="88"/>
      <c r="J1094" s="88"/>
      <c r="K1094" s="88"/>
      <c r="L1094" s="94"/>
      <c r="M1094" s="189"/>
      <c r="N1094" s="213"/>
      <c r="O1094" s="461"/>
      <c r="P1094" s="461"/>
      <c r="Q1094" s="213"/>
      <c r="R1094" s="213"/>
      <c r="S1094" s="213"/>
      <c r="T1094" s="213"/>
      <c r="U1094" s="213"/>
    </row>
    <row r="1095" spans="1:21" ht="24" customHeight="1">
      <c r="B1095" s="1" t="s">
        <v>724</v>
      </c>
      <c r="C1095" s="88"/>
      <c r="D1095" s="88"/>
      <c r="E1095" s="1" t="s">
        <v>811</v>
      </c>
      <c r="F1095" s="88"/>
      <c r="G1095" s="88"/>
      <c r="H1095" s="88"/>
      <c r="I1095" s="88"/>
      <c r="J1095" s="88"/>
      <c r="K1095" s="88"/>
      <c r="L1095" s="94"/>
      <c r="M1095" s="312">
        <v>3000</v>
      </c>
      <c r="N1095" s="312">
        <v>0</v>
      </c>
      <c r="O1095" s="323">
        <v>0</v>
      </c>
      <c r="P1095" s="323">
        <v>0</v>
      </c>
      <c r="Q1095" s="312">
        <v>0</v>
      </c>
      <c r="R1095" s="312">
        <v>0</v>
      </c>
      <c r="S1095" s="312">
        <v>0</v>
      </c>
      <c r="T1095" s="312">
        <v>0</v>
      </c>
      <c r="U1095" s="312">
        <v>0</v>
      </c>
    </row>
    <row r="1096" spans="1:21" ht="24" customHeight="1">
      <c r="B1096" s="1" t="s">
        <v>676</v>
      </c>
      <c r="C1096" s="92"/>
      <c r="D1096" s="92"/>
      <c r="E1096" s="1" t="s">
        <v>211</v>
      </c>
      <c r="F1096" s="92"/>
      <c r="G1096" s="92"/>
      <c r="H1096" s="92"/>
      <c r="I1096" s="92"/>
      <c r="J1096" s="92"/>
      <c r="K1096" s="88"/>
      <c r="L1096" s="94"/>
      <c r="M1096" s="259">
        <v>7384</v>
      </c>
      <c r="N1096" s="259">
        <v>5226</v>
      </c>
      <c r="O1096" s="153">
        <v>29000</v>
      </c>
      <c r="P1096" s="153">
        <v>26000</v>
      </c>
      <c r="Q1096" s="259">
        <v>33000</v>
      </c>
      <c r="R1096" s="259">
        <v>50500</v>
      </c>
      <c r="S1096" s="259">
        <v>28500</v>
      </c>
      <c r="T1096" s="259">
        <v>27000</v>
      </c>
      <c r="U1096" s="259">
        <v>19500</v>
      </c>
    </row>
    <row r="1097" spans="1:21" ht="24" customHeight="1">
      <c r="B1097" s="1" t="s">
        <v>674</v>
      </c>
      <c r="C1097" s="88"/>
      <c r="D1097" s="88"/>
      <c r="E1097" s="1" t="s">
        <v>390</v>
      </c>
      <c r="F1097" s="88"/>
      <c r="G1097" s="88"/>
      <c r="H1097" s="88"/>
      <c r="I1097" s="88"/>
      <c r="J1097" s="88"/>
      <c r="K1097" s="88"/>
      <c r="L1097" s="88"/>
      <c r="M1097" s="259">
        <v>2068</v>
      </c>
      <c r="N1097" s="259">
        <v>0</v>
      </c>
      <c r="O1097" s="153">
        <v>0</v>
      </c>
      <c r="P1097" s="153">
        <v>0</v>
      </c>
      <c r="Q1097" s="259">
        <v>0</v>
      </c>
      <c r="R1097" s="259">
        <v>0</v>
      </c>
      <c r="S1097" s="259">
        <v>0</v>
      </c>
      <c r="T1097" s="259">
        <v>0</v>
      </c>
      <c r="U1097" s="259">
        <v>0</v>
      </c>
    </row>
    <row r="1098" spans="1:21" ht="24" customHeight="1">
      <c r="B1098" s="1" t="s">
        <v>675</v>
      </c>
      <c r="C1098" s="88"/>
      <c r="D1098" s="88"/>
      <c r="E1098" s="1" t="s">
        <v>392</v>
      </c>
      <c r="F1098" s="88"/>
      <c r="G1098" s="88"/>
      <c r="H1098" s="88"/>
      <c r="I1098" s="88"/>
      <c r="J1098" s="88"/>
      <c r="K1098" s="88"/>
      <c r="L1098" s="88"/>
      <c r="M1098" s="259">
        <v>2417</v>
      </c>
      <c r="N1098" s="259">
        <v>0</v>
      </c>
      <c r="O1098" s="153">
        <v>0</v>
      </c>
      <c r="P1098" s="153">
        <v>0</v>
      </c>
      <c r="Q1098" s="259">
        <v>0</v>
      </c>
      <c r="R1098" s="197">
        <v>0</v>
      </c>
      <c r="S1098" s="197">
        <v>0</v>
      </c>
      <c r="T1098" s="197">
        <v>0</v>
      </c>
      <c r="U1098" s="197">
        <v>0</v>
      </c>
    </row>
    <row r="1099" spans="1:21" ht="24" customHeight="1">
      <c r="B1099" s="1" t="s">
        <v>678</v>
      </c>
      <c r="C1099" s="88"/>
      <c r="D1099" s="88"/>
      <c r="E1099" s="1" t="s">
        <v>677</v>
      </c>
      <c r="F1099" s="88"/>
      <c r="G1099" s="88"/>
      <c r="H1099" s="88"/>
      <c r="I1099" s="88"/>
      <c r="J1099" s="88"/>
      <c r="K1099" s="88"/>
      <c r="L1099" s="88"/>
      <c r="M1099" s="259">
        <v>51410</v>
      </c>
      <c r="N1099" s="259">
        <v>23651</v>
      </c>
      <c r="O1099" s="153">
        <v>20000</v>
      </c>
      <c r="P1099" s="153">
        <v>20000</v>
      </c>
      <c r="Q1099" s="197">
        <v>10000</v>
      </c>
      <c r="R1099" s="197">
        <v>0</v>
      </c>
      <c r="S1099" s="197">
        <v>0</v>
      </c>
      <c r="T1099" s="197">
        <v>0</v>
      </c>
      <c r="U1099" s="197">
        <v>0</v>
      </c>
    </row>
    <row r="1100" spans="1:21" ht="24" customHeight="1">
      <c r="B1100" s="1" t="s">
        <v>1191</v>
      </c>
      <c r="C1100" s="88"/>
      <c r="D1100" s="88"/>
      <c r="E1100" s="1" t="s">
        <v>1192</v>
      </c>
      <c r="F1100" s="88"/>
      <c r="G1100" s="88"/>
      <c r="H1100" s="88"/>
      <c r="I1100" s="88"/>
      <c r="J1100" s="88"/>
      <c r="K1100" s="88"/>
      <c r="L1100" s="88"/>
      <c r="M1100" s="273">
        <v>0</v>
      </c>
      <c r="N1100" s="273">
        <v>58183</v>
      </c>
      <c r="O1100" s="467">
        <v>500000</v>
      </c>
      <c r="P1100" s="467">
        <v>250000</v>
      </c>
      <c r="Q1100" s="273">
        <v>85000</v>
      </c>
      <c r="R1100" s="273">
        <v>115000</v>
      </c>
      <c r="S1100" s="230">
        <v>200000</v>
      </c>
      <c r="T1100" s="230">
        <v>150000</v>
      </c>
      <c r="U1100" s="230">
        <v>100000</v>
      </c>
    </row>
    <row r="1101" spans="1:21" ht="15" customHeight="1">
      <c r="B1101" s="1"/>
      <c r="C1101" s="88"/>
      <c r="D1101" s="88"/>
      <c r="E1101" s="88"/>
      <c r="F1101" s="88"/>
      <c r="G1101" s="88"/>
      <c r="H1101" s="88"/>
      <c r="I1101" s="88"/>
      <c r="J1101" s="88"/>
      <c r="K1101" s="88"/>
      <c r="L1101" s="88"/>
      <c r="M1101" s="188"/>
      <c r="N1101" s="182"/>
      <c r="O1101" s="147"/>
      <c r="P1101" s="147"/>
      <c r="Q1101" s="182"/>
      <c r="R1101" s="182"/>
      <c r="S1101" s="182"/>
      <c r="T1101" s="182"/>
      <c r="U1101" s="182"/>
    </row>
    <row r="1102" spans="1:21" s="88" customFormat="1" ht="24" customHeight="1">
      <c r="A1102" s="382"/>
      <c r="B1102" s="498" t="s">
        <v>1129</v>
      </c>
      <c r="C1102" s="498"/>
      <c r="D1102" s="498"/>
      <c r="E1102" s="498"/>
      <c r="F1102" s="498"/>
      <c r="G1102" s="498"/>
      <c r="H1102" s="498"/>
      <c r="I1102" s="498"/>
      <c r="J1102" s="498"/>
      <c r="K1102" s="498"/>
      <c r="L1102" s="498"/>
      <c r="M1102" s="280">
        <f t="shared" ref="M1102:U1102" si="136">SUM(M1095:M1101)</f>
        <v>66279</v>
      </c>
      <c r="N1102" s="297">
        <f t="shared" si="136"/>
        <v>87060</v>
      </c>
      <c r="O1102" s="281">
        <f t="shared" si="136"/>
        <v>549000</v>
      </c>
      <c r="P1102" s="281">
        <f t="shared" si="136"/>
        <v>296000</v>
      </c>
      <c r="Q1102" s="280">
        <f t="shared" si="136"/>
        <v>128000</v>
      </c>
      <c r="R1102" s="280">
        <f t="shared" si="136"/>
        <v>165500</v>
      </c>
      <c r="S1102" s="280">
        <f t="shared" si="136"/>
        <v>228500</v>
      </c>
      <c r="T1102" s="280">
        <f t="shared" si="136"/>
        <v>177000</v>
      </c>
      <c r="U1102" s="280">
        <f t="shared" si="136"/>
        <v>119500</v>
      </c>
    </row>
    <row r="1103" spans="1:21" s="88" customFormat="1" ht="15" customHeight="1">
      <c r="A1103" s="382"/>
      <c r="B1103" s="122"/>
      <c r="C1103" s="379"/>
      <c r="D1103" s="379"/>
      <c r="E1103" s="379"/>
      <c r="F1103" s="379"/>
      <c r="G1103" s="379"/>
      <c r="H1103" s="379"/>
      <c r="I1103" s="379"/>
      <c r="J1103" s="379"/>
      <c r="K1103" s="379"/>
      <c r="L1103" s="379"/>
      <c r="M1103" s="380"/>
      <c r="N1103" s="380"/>
      <c r="O1103" s="436" t="str">
        <f>IF(P1102&gt;O1102,"Over Budget","Under Budget")</f>
        <v>Under Budget</v>
      </c>
      <c r="P1103" s="437">
        <f>P1102-O1102</f>
        <v>-253000</v>
      </c>
      <c r="Q1103" s="380"/>
      <c r="R1103" s="380"/>
      <c r="S1103" s="380"/>
      <c r="T1103" s="380"/>
      <c r="U1103" s="380"/>
    </row>
    <row r="1104" spans="1:21" s="88" customFormat="1" ht="15" customHeight="1">
      <c r="A1104" s="382"/>
      <c r="B1104" s="1"/>
      <c r="M1104" s="310"/>
      <c r="N1104" s="301"/>
      <c r="O1104" s="300"/>
      <c r="P1104" s="300"/>
      <c r="Q1104" s="310"/>
      <c r="R1104" s="310"/>
      <c r="S1104" s="310"/>
      <c r="T1104" s="310"/>
      <c r="U1104" s="310"/>
    </row>
    <row r="1105" spans="1:21" s="88" customFormat="1" ht="24" customHeight="1">
      <c r="A1105" s="382"/>
      <c r="L1105" s="94" t="s">
        <v>402</v>
      </c>
      <c r="M1105" s="201">
        <f t="shared" ref="M1105:U1105" si="137">M1092-M1102</f>
        <v>74898</v>
      </c>
      <c r="N1105" s="445">
        <f t="shared" si="137"/>
        <v>82288</v>
      </c>
      <c r="O1105" s="239">
        <f t="shared" si="137"/>
        <v>-498800</v>
      </c>
      <c r="P1105" s="239">
        <f t="shared" si="137"/>
        <v>-204500</v>
      </c>
      <c r="Q1105" s="201">
        <f t="shared" si="137"/>
        <v>-77250</v>
      </c>
      <c r="R1105" s="201">
        <f t="shared" si="137"/>
        <v>-115300</v>
      </c>
      <c r="S1105" s="201">
        <f t="shared" si="137"/>
        <v>-178300</v>
      </c>
      <c r="T1105" s="201">
        <f t="shared" si="137"/>
        <v>-126800</v>
      </c>
      <c r="U1105" s="201">
        <f t="shared" si="137"/>
        <v>-69300</v>
      </c>
    </row>
    <row r="1106" spans="1:21" s="88" customFormat="1" ht="15" customHeight="1">
      <c r="A1106" s="382"/>
      <c r="M1106" s="310"/>
      <c r="N1106" s="301"/>
      <c r="O1106" s="300"/>
      <c r="P1106" s="300"/>
      <c r="Q1106" s="310"/>
      <c r="R1106" s="310"/>
      <c r="S1106" s="310"/>
      <c r="T1106" s="310"/>
      <c r="U1106" s="310"/>
    </row>
    <row r="1107" spans="1:21" s="88" customFormat="1" ht="24" customHeight="1">
      <c r="A1107" s="382"/>
      <c r="L1107" s="95" t="s">
        <v>404</v>
      </c>
      <c r="M1107" s="297">
        <v>251559</v>
      </c>
      <c r="N1107" s="297">
        <f>M1107+N1105</f>
        <v>333847</v>
      </c>
      <c r="O1107" s="281">
        <v>-161999</v>
      </c>
      <c r="P1107" s="281">
        <f>N1107+P1105</f>
        <v>129347</v>
      </c>
      <c r="Q1107" s="280">
        <f>P1107+Q1105</f>
        <v>52097</v>
      </c>
      <c r="R1107" s="280">
        <f>Q1107+R1105</f>
        <v>-63203</v>
      </c>
      <c r="S1107" s="280">
        <f>R1107+S1105</f>
        <v>-241503</v>
      </c>
      <c r="T1107" s="280">
        <f>S1107+T1105</f>
        <v>-368303</v>
      </c>
      <c r="U1107" s="280">
        <f>T1107+U1105</f>
        <v>-437603</v>
      </c>
    </row>
    <row r="1108" spans="1:21" s="88" customFormat="1" ht="24" customHeight="1">
      <c r="A1108" s="382"/>
      <c r="L1108" s="95"/>
      <c r="M1108" s="297"/>
      <c r="N1108" s="297"/>
      <c r="O1108" s="281"/>
      <c r="P1108" s="281"/>
      <c r="Q1108" s="280"/>
      <c r="R1108" s="280"/>
      <c r="S1108" s="280"/>
      <c r="T1108" s="280"/>
      <c r="U1108" s="280"/>
    </row>
    <row r="1109" spans="1:21" s="88" customFormat="1" ht="24" customHeight="1">
      <c r="A1109" s="382"/>
      <c r="L1109" s="95"/>
      <c r="M1109" s="297"/>
      <c r="N1109" s="297"/>
      <c r="O1109" s="281"/>
      <c r="P1109" s="281"/>
      <c r="Q1109" s="280"/>
      <c r="R1109" s="280"/>
      <c r="S1109" s="280"/>
      <c r="T1109" s="280"/>
      <c r="U1109" s="280"/>
    </row>
    <row r="1110" spans="1:21" ht="15" customHeight="1">
      <c r="B1110" s="88"/>
      <c r="C1110" s="88"/>
      <c r="D1110" s="88"/>
      <c r="E1110" s="88"/>
      <c r="F1110" s="88"/>
      <c r="G1110" s="88"/>
      <c r="H1110" s="88"/>
      <c r="I1110" s="88"/>
      <c r="J1110" s="88"/>
      <c r="K1110" s="88"/>
      <c r="L1110" s="88"/>
      <c r="M1110" s="215"/>
      <c r="N1110" s="216"/>
      <c r="O1110" s="160"/>
      <c r="P1110" s="160"/>
      <c r="Q1110" s="216"/>
      <c r="R1110" s="216"/>
      <c r="S1110" s="216"/>
      <c r="T1110" s="216"/>
      <c r="U1110" s="216"/>
    </row>
    <row r="1111" spans="1:21" ht="24" customHeight="1">
      <c r="B1111" s="97" t="s">
        <v>1144</v>
      </c>
      <c r="C1111" s="88"/>
      <c r="D1111" s="88"/>
      <c r="E1111" s="88"/>
      <c r="F1111" s="88"/>
      <c r="G1111" s="88"/>
      <c r="H1111" s="88"/>
      <c r="I1111" s="88"/>
      <c r="J1111" s="88"/>
      <c r="K1111" s="88"/>
      <c r="L1111" s="88"/>
      <c r="M1111" s="215"/>
      <c r="N1111" s="216"/>
      <c r="O1111" s="160"/>
      <c r="P1111" s="160"/>
      <c r="Q1111" s="216"/>
      <c r="R1111" s="216"/>
      <c r="S1111" s="216"/>
      <c r="T1111" s="216"/>
      <c r="U1111" s="216"/>
    </row>
    <row r="1112" spans="1:21" ht="15" customHeight="1">
      <c r="B1112" s="88"/>
      <c r="C1112" s="88"/>
      <c r="D1112" s="88"/>
      <c r="E1112" s="88"/>
      <c r="F1112" s="88"/>
      <c r="G1112" s="88"/>
      <c r="H1112" s="88"/>
      <c r="I1112" s="88"/>
      <c r="J1112" s="88"/>
      <c r="K1112" s="88"/>
      <c r="L1112" s="88"/>
      <c r="M1112" s="215"/>
      <c r="N1112" s="216"/>
      <c r="O1112" s="160"/>
      <c r="P1112" s="160"/>
      <c r="Q1112" s="216"/>
      <c r="R1112" s="216"/>
      <c r="S1112" s="216"/>
      <c r="T1112" s="216"/>
      <c r="U1112" s="216"/>
    </row>
    <row r="1113" spans="1:21" ht="24" customHeight="1">
      <c r="B1113" s="88" t="s">
        <v>820</v>
      </c>
      <c r="C1113" s="88"/>
      <c r="D1113" s="88"/>
      <c r="E1113" s="88" t="s">
        <v>819</v>
      </c>
      <c r="F1113" s="88"/>
      <c r="G1113" s="88"/>
      <c r="H1113" s="88"/>
      <c r="I1113" s="88"/>
      <c r="J1113" s="88"/>
      <c r="K1113" s="88"/>
      <c r="L1113" s="88"/>
      <c r="M1113" s="307">
        <v>232124</v>
      </c>
      <c r="N1113" s="307">
        <v>226795</v>
      </c>
      <c r="O1113" s="318">
        <v>232465</v>
      </c>
      <c r="P1113" s="318">
        <v>228278</v>
      </c>
      <c r="Q1113" s="307">
        <v>249100</v>
      </c>
      <c r="R1113" s="307">
        <v>255328</v>
      </c>
      <c r="S1113" s="307">
        <v>261711</v>
      </c>
      <c r="T1113" s="307">
        <v>268254</v>
      </c>
      <c r="U1113" s="307">
        <v>274960</v>
      </c>
    </row>
    <row r="1114" spans="1:21" ht="24" customHeight="1">
      <c r="B1114" s="498" t="s">
        <v>1424</v>
      </c>
      <c r="C1114" s="498"/>
      <c r="D1114" s="498"/>
      <c r="E1114" s="498"/>
      <c r="F1114" s="498"/>
      <c r="G1114" s="498"/>
      <c r="H1114" s="498"/>
      <c r="I1114" s="498"/>
      <c r="J1114" s="498"/>
      <c r="K1114" s="498"/>
      <c r="L1114" s="498"/>
      <c r="M1114" s="278">
        <f>SUM(M1113:M1113)</f>
        <v>232124</v>
      </c>
      <c r="N1114" s="278">
        <f>SUM(N1113:N1113)</f>
        <v>226795</v>
      </c>
      <c r="O1114" s="279">
        <f t="shared" ref="O1114:P1114" si="138">SUM(O1113:O1113)</f>
        <v>232465</v>
      </c>
      <c r="P1114" s="279">
        <f t="shared" si="138"/>
        <v>228278</v>
      </c>
      <c r="Q1114" s="278">
        <f>SUM(Q1113:Q1113)</f>
        <v>249100</v>
      </c>
      <c r="R1114" s="278">
        <f t="shared" ref="R1114:U1114" si="139">SUM(R1113:R1113)</f>
        <v>255328</v>
      </c>
      <c r="S1114" s="278">
        <f t="shared" si="139"/>
        <v>261711</v>
      </c>
      <c r="T1114" s="278">
        <f t="shared" si="139"/>
        <v>268254</v>
      </c>
      <c r="U1114" s="278">
        <f t="shared" si="139"/>
        <v>274960</v>
      </c>
    </row>
    <row r="1115" spans="1:21" ht="15" customHeight="1">
      <c r="B1115" s="122"/>
      <c r="C1115" s="379"/>
      <c r="D1115" s="379"/>
      <c r="E1115" s="379"/>
      <c r="F1115" s="379"/>
      <c r="G1115" s="379"/>
      <c r="H1115" s="379"/>
      <c r="I1115" s="379"/>
      <c r="J1115" s="379"/>
      <c r="K1115" s="379"/>
      <c r="L1115" s="379"/>
      <c r="M1115" s="380"/>
      <c r="N1115" s="380"/>
      <c r="O1115" s="436" t="str">
        <f>IF(P1114&gt;O1114,"Over Budget","Under Budget")</f>
        <v>Under Budget</v>
      </c>
      <c r="P1115" s="437">
        <f>P1114-O1114</f>
        <v>-4187</v>
      </c>
      <c r="Q1115" s="380"/>
      <c r="R1115" s="380"/>
      <c r="S1115" s="380"/>
      <c r="T1115" s="380"/>
      <c r="U1115" s="380"/>
    </row>
    <row r="1116" spans="1:21" ht="6.95" customHeight="1">
      <c r="B1116" s="1"/>
      <c r="C1116" s="88"/>
      <c r="D1116" s="88"/>
      <c r="E1116" s="1"/>
      <c r="F1116" s="88"/>
      <c r="G1116" s="88"/>
      <c r="H1116" s="88"/>
      <c r="I1116" s="88"/>
      <c r="J1116" s="88"/>
      <c r="K1116" s="88"/>
      <c r="L1116" s="88"/>
      <c r="M1116" s="200"/>
      <c r="N1116" s="200"/>
      <c r="O1116" s="143"/>
      <c r="P1116" s="143"/>
      <c r="Q1116" s="200"/>
      <c r="R1116" s="200"/>
      <c r="S1116" s="200"/>
      <c r="T1116" s="200"/>
      <c r="U1116" s="200"/>
    </row>
    <row r="1117" spans="1:21" ht="24" customHeight="1">
      <c r="B1117" s="1" t="s">
        <v>1449</v>
      </c>
      <c r="C1117" s="92"/>
      <c r="D1117" s="92"/>
      <c r="E1117" s="1" t="s">
        <v>231</v>
      </c>
      <c r="F1117" s="92"/>
      <c r="G1117" s="92"/>
      <c r="H1117" s="92"/>
      <c r="I1117" s="92"/>
      <c r="J1117" s="92"/>
      <c r="K1117" s="92"/>
      <c r="L1117" s="92"/>
      <c r="M1117" s="307">
        <v>0</v>
      </c>
      <c r="N1117" s="307">
        <v>0</v>
      </c>
      <c r="O1117" s="318">
        <v>0</v>
      </c>
      <c r="P1117" s="318">
        <v>0</v>
      </c>
      <c r="Q1117" s="307">
        <v>0</v>
      </c>
      <c r="R1117" s="307">
        <v>0</v>
      </c>
      <c r="S1117" s="307">
        <v>0</v>
      </c>
      <c r="T1117" s="307">
        <v>0</v>
      </c>
      <c r="U1117" s="307">
        <v>1750907</v>
      </c>
    </row>
    <row r="1118" spans="1:21" ht="24" customHeight="1">
      <c r="B1118" s="498" t="s">
        <v>565</v>
      </c>
      <c r="C1118" s="498"/>
      <c r="D1118" s="498"/>
      <c r="E1118" s="498"/>
      <c r="F1118" s="498"/>
      <c r="G1118" s="498"/>
      <c r="H1118" s="498"/>
      <c r="I1118" s="498"/>
      <c r="J1118" s="498"/>
      <c r="K1118" s="498"/>
      <c r="L1118" s="498"/>
      <c r="M1118" s="282">
        <f t="shared" ref="M1118:U1118" si="140">SUM(M1117)</f>
        <v>0</v>
      </c>
      <c r="N1118" s="278">
        <f t="shared" si="140"/>
        <v>0</v>
      </c>
      <c r="O1118" s="279">
        <f t="shared" si="140"/>
        <v>0</v>
      </c>
      <c r="P1118" s="279">
        <f t="shared" si="140"/>
        <v>0</v>
      </c>
      <c r="Q1118" s="278">
        <f t="shared" si="140"/>
        <v>0</v>
      </c>
      <c r="R1118" s="278">
        <f t="shared" si="140"/>
        <v>0</v>
      </c>
      <c r="S1118" s="278">
        <f t="shared" si="140"/>
        <v>0</v>
      </c>
      <c r="T1118" s="278">
        <f t="shared" si="140"/>
        <v>0</v>
      </c>
      <c r="U1118" s="278">
        <f t="shared" si="140"/>
        <v>1750907</v>
      </c>
    </row>
    <row r="1119" spans="1:21" ht="15" customHeight="1">
      <c r="B1119" s="122"/>
      <c r="C1119" s="379"/>
      <c r="D1119" s="379"/>
      <c r="E1119" s="379"/>
      <c r="F1119" s="379"/>
      <c r="G1119" s="379"/>
      <c r="H1119" s="379"/>
      <c r="I1119" s="379"/>
      <c r="J1119" s="379"/>
      <c r="K1119" s="379"/>
      <c r="L1119" s="379"/>
      <c r="M1119" s="380"/>
      <c r="N1119" s="380"/>
      <c r="O1119" s="436" t="str">
        <f>IF(P1118&gt;O1118,"Over Budget","Under Budget")</f>
        <v>Under Budget</v>
      </c>
      <c r="P1119" s="437">
        <f>P1118-O1118</f>
        <v>0</v>
      </c>
      <c r="Q1119" s="380"/>
      <c r="R1119" s="380"/>
      <c r="S1119" s="380"/>
      <c r="T1119" s="380"/>
      <c r="U1119" s="380"/>
    </row>
    <row r="1120" spans="1:21" ht="15" customHeight="1">
      <c r="B1120" s="88"/>
      <c r="C1120" s="88"/>
      <c r="D1120" s="88"/>
      <c r="E1120" s="88"/>
      <c r="F1120" s="88"/>
      <c r="G1120" s="88"/>
      <c r="H1120" s="88"/>
      <c r="I1120" s="88"/>
      <c r="J1120" s="88"/>
      <c r="K1120" s="88"/>
      <c r="L1120" s="88"/>
      <c r="M1120" s="217"/>
      <c r="N1120" s="378"/>
      <c r="O1120" s="464"/>
      <c r="P1120" s="464"/>
      <c r="Q1120" s="378"/>
      <c r="R1120" s="182"/>
      <c r="S1120" s="182"/>
      <c r="T1120" s="182"/>
      <c r="U1120" s="182"/>
    </row>
    <row r="1121" spans="1:21" s="88" customFormat="1" ht="24" customHeight="1">
      <c r="A1121" s="382"/>
      <c r="B1121" s="498" t="s">
        <v>1450</v>
      </c>
      <c r="C1121" s="498"/>
      <c r="D1121" s="498"/>
      <c r="E1121" s="498"/>
      <c r="F1121" s="498"/>
      <c r="G1121" s="498"/>
      <c r="H1121" s="498"/>
      <c r="I1121" s="498"/>
      <c r="J1121" s="498"/>
      <c r="K1121" s="498"/>
      <c r="L1121" s="498"/>
      <c r="M1121" s="280">
        <f>M1114+M1118</f>
        <v>232124</v>
      </c>
      <c r="N1121" s="280">
        <f>N1114+N1118</f>
        <v>226795</v>
      </c>
      <c r="O1121" s="281">
        <f>O1114+O1118</f>
        <v>232465</v>
      </c>
      <c r="P1121" s="281">
        <f>P1114+P1118</f>
        <v>228278</v>
      </c>
      <c r="Q1121" s="297">
        <f>Q1114+Q1118</f>
        <v>249100</v>
      </c>
      <c r="R1121" s="297">
        <f t="shared" ref="R1121:U1121" si="141">R1114+R1118</f>
        <v>255328</v>
      </c>
      <c r="S1121" s="297">
        <f t="shared" si="141"/>
        <v>261711</v>
      </c>
      <c r="T1121" s="297">
        <f t="shared" si="141"/>
        <v>268254</v>
      </c>
      <c r="U1121" s="297">
        <f t="shared" si="141"/>
        <v>2025867</v>
      </c>
    </row>
    <row r="1122" spans="1:21" s="88" customFormat="1" ht="15" customHeight="1">
      <c r="A1122" s="382"/>
      <c r="B1122" s="122"/>
      <c r="C1122" s="379"/>
      <c r="D1122" s="379"/>
      <c r="E1122" s="379"/>
      <c r="F1122" s="379"/>
      <c r="G1122" s="379"/>
      <c r="H1122" s="379"/>
      <c r="I1122" s="379"/>
      <c r="J1122" s="379"/>
      <c r="K1122" s="379"/>
      <c r="L1122" s="379"/>
      <c r="M1122" s="380"/>
      <c r="N1122" s="380"/>
      <c r="O1122" s="436" t="str">
        <f>IF(P1121&gt;O1121,"Over Budget","Under Budget")</f>
        <v>Under Budget</v>
      </c>
      <c r="P1122" s="437">
        <f>P1121-O1121</f>
        <v>-4187</v>
      </c>
      <c r="Q1122" s="380"/>
      <c r="R1122" s="380"/>
      <c r="S1122" s="380"/>
      <c r="T1122" s="380"/>
      <c r="U1122" s="380"/>
    </row>
    <row r="1123" spans="1:21" ht="15" customHeight="1">
      <c r="B1123" s="88"/>
      <c r="C1123" s="88"/>
      <c r="D1123" s="88"/>
      <c r="E1123" s="88"/>
      <c r="F1123" s="88"/>
      <c r="G1123" s="88"/>
      <c r="H1123" s="88"/>
      <c r="I1123" s="88"/>
      <c r="J1123" s="88"/>
      <c r="K1123" s="88"/>
      <c r="L1123" s="88"/>
      <c r="M1123" s="188"/>
      <c r="N1123" s="182"/>
      <c r="O1123" s="147"/>
      <c r="P1123" s="147"/>
      <c r="Q1123" s="182"/>
      <c r="R1123" s="182"/>
      <c r="S1123" s="182"/>
      <c r="T1123" s="182"/>
      <c r="U1123" s="182"/>
    </row>
    <row r="1124" spans="1:21" ht="24" customHeight="1">
      <c r="B1124" s="1" t="s">
        <v>938</v>
      </c>
      <c r="C1124" s="92"/>
      <c r="D1124" s="92"/>
      <c r="E1124" s="88" t="s">
        <v>935</v>
      </c>
      <c r="F1124" s="92"/>
      <c r="G1124" s="92"/>
      <c r="H1124" s="92"/>
      <c r="I1124" s="92"/>
      <c r="J1124" s="92"/>
      <c r="K1124" s="92"/>
      <c r="L1124" s="88"/>
      <c r="M1124" s="276">
        <v>15804</v>
      </c>
      <c r="N1124" s="276">
        <v>16314</v>
      </c>
      <c r="O1124" s="277">
        <v>15259</v>
      </c>
      <c r="P1124" s="277">
        <v>15259</v>
      </c>
      <c r="Q1124" s="276">
        <v>12258</v>
      </c>
      <c r="R1124" s="276">
        <v>12932</v>
      </c>
      <c r="S1124" s="276">
        <v>13320</v>
      </c>
      <c r="T1124" s="276">
        <v>13720</v>
      </c>
      <c r="U1124" s="276">
        <v>14132</v>
      </c>
    </row>
    <row r="1125" spans="1:21" ht="24" customHeight="1">
      <c r="B1125" s="1" t="s">
        <v>889</v>
      </c>
      <c r="C1125" s="92"/>
      <c r="D1125" s="92"/>
      <c r="E1125" s="1" t="s">
        <v>10</v>
      </c>
      <c r="F1125" s="92"/>
      <c r="G1125" s="92"/>
      <c r="H1125" s="92"/>
      <c r="I1125" s="92"/>
      <c r="J1125" s="92"/>
      <c r="K1125" s="92"/>
      <c r="L1125" s="88"/>
      <c r="M1125" s="200">
        <v>518</v>
      </c>
      <c r="N1125" s="200">
        <v>813</v>
      </c>
      <c r="O1125" s="143">
        <v>1000</v>
      </c>
      <c r="P1125" s="143">
        <v>1000</v>
      </c>
      <c r="Q1125" s="174">
        <v>1000</v>
      </c>
      <c r="R1125" s="174">
        <v>1000</v>
      </c>
      <c r="S1125" s="174">
        <v>1000</v>
      </c>
      <c r="T1125" s="174">
        <v>1000</v>
      </c>
      <c r="U1125" s="174">
        <v>1000</v>
      </c>
    </row>
    <row r="1126" spans="1:21" ht="24" customHeight="1">
      <c r="B1126" s="1" t="s">
        <v>396</v>
      </c>
      <c r="C1126" s="92"/>
      <c r="D1126" s="92"/>
      <c r="E1126" s="1" t="s">
        <v>251</v>
      </c>
      <c r="F1126" s="92"/>
      <c r="G1126" s="92"/>
      <c r="H1126" s="92"/>
      <c r="I1126" s="92"/>
      <c r="J1126" s="92"/>
      <c r="K1126" s="92"/>
      <c r="L1126" s="88"/>
      <c r="M1126" s="200">
        <v>661</v>
      </c>
      <c r="N1126" s="200">
        <v>928</v>
      </c>
      <c r="O1126" s="143">
        <v>1000</v>
      </c>
      <c r="P1126" s="143">
        <v>928</v>
      </c>
      <c r="Q1126" s="174">
        <v>1000</v>
      </c>
      <c r="R1126" s="174">
        <v>1000</v>
      </c>
      <c r="S1126" s="174">
        <v>1000</v>
      </c>
      <c r="T1126" s="174">
        <v>1000</v>
      </c>
      <c r="U1126" s="174">
        <v>1000</v>
      </c>
    </row>
    <row r="1127" spans="1:21" ht="24" customHeight="1">
      <c r="B1127" s="6" t="s">
        <v>1264</v>
      </c>
      <c r="C1127" s="92"/>
      <c r="D1127" s="92"/>
      <c r="E1127" s="1"/>
      <c r="F1127" s="92"/>
      <c r="G1127" s="92"/>
      <c r="H1127" s="92"/>
      <c r="I1127" s="92"/>
      <c r="J1127" s="92"/>
      <c r="K1127" s="92"/>
      <c r="L1127" s="92"/>
      <c r="M1127" s="200"/>
      <c r="N1127" s="200"/>
      <c r="O1127" s="143"/>
      <c r="P1127" s="143"/>
      <c r="Q1127" s="174"/>
      <c r="R1127" s="174"/>
      <c r="S1127" s="174"/>
      <c r="T1127" s="174"/>
      <c r="U1127" s="174"/>
    </row>
    <row r="1128" spans="1:21" ht="24" customHeight="1">
      <c r="B1128" s="1" t="s">
        <v>908</v>
      </c>
      <c r="C1128" s="92"/>
      <c r="D1128" s="92"/>
      <c r="E1128" s="1" t="s">
        <v>761</v>
      </c>
      <c r="F1128" s="92"/>
      <c r="G1128" s="92"/>
      <c r="H1128" s="92"/>
      <c r="I1128" s="92"/>
      <c r="J1128" s="92"/>
      <c r="K1128" s="92"/>
      <c r="L1128" s="92"/>
      <c r="M1128" s="200">
        <v>116424</v>
      </c>
      <c r="N1128" s="200">
        <v>121716</v>
      </c>
      <c r="O1128" s="143">
        <v>125685</v>
      </c>
      <c r="P1128" s="143">
        <v>125685</v>
      </c>
      <c r="Q1128" s="200">
        <v>56889</v>
      </c>
      <c r="R1128" s="200">
        <v>58212</v>
      </c>
      <c r="S1128" s="200">
        <v>60858</v>
      </c>
      <c r="T1128" s="200">
        <v>63504</v>
      </c>
      <c r="U1128" s="200">
        <v>66150</v>
      </c>
    </row>
    <row r="1129" spans="1:21" ht="24" customHeight="1">
      <c r="B1129" s="1" t="s">
        <v>909</v>
      </c>
      <c r="C1129" s="92"/>
      <c r="D1129" s="92"/>
      <c r="E1129" s="1" t="s">
        <v>241</v>
      </c>
      <c r="F1129" s="92"/>
      <c r="G1129" s="92"/>
      <c r="H1129" s="92"/>
      <c r="I1129" s="92"/>
      <c r="J1129" s="92"/>
      <c r="K1129" s="92"/>
      <c r="L1129" s="92"/>
      <c r="M1129" s="200">
        <v>40231</v>
      </c>
      <c r="N1129" s="200">
        <v>36991</v>
      </c>
      <c r="O1129" s="143">
        <v>32122</v>
      </c>
      <c r="P1129" s="143">
        <v>32122</v>
      </c>
      <c r="Q1129" s="200">
        <v>27095</v>
      </c>
      <c r="R1129" s="200">
        <v>24819</v>
      </c>
      <c r="S1129" s="200">
        <v>22491</v>
      </c>
      <c r="T1129" s="200">
        <v>20057</v>
      </c>
      <c r="U1129" s="200">
        <v>17517</v>
      </c>
    </row>
    <row r="1130" spans="1:21" ht="24" customHeight="1">
      <c r="B1130" s="94" t="s">
        <v>868</v>
      </c>
      <c r="C1130" s="94"/>
      <c r="D1130" s="94"/>
      <c r="E1130" s="94"/>
      <c r="F1130" s="94"/>
      <c r="G1130" s="94"/>
      <c r="H1130" s="94"/>
      <c r="I1130" s="94"/>
      <c r="J1130" s="94"/>
      <c r="K1130" s="94"/>
      <c r="L1130" s="88"/>
      <c r="M1130" s="182"/>
      <c r="N1130" s="182"/>
      <c r="O1130" s="147"/>
      <c r="P1130" s="147"/>
      <c r="Q1130" s="182"/>
      <c r="R1130" s="182"/>
      <c r="S1130" s="182"/>
      <c r="T1130" s="182"/>
      <c r="U1130" s="182"/>
    </row>
    <row r="1131" spans="1:21" ht="24" customHeight="1">
      <c r="B1131" s="1" t="s">
        <v>766</v>
      </c>
      <c r="C1131" s="92"/>
      <c r="D1131" s="92"/>
      <c r="E1131" s="1" t="s">
        <v>761</v>
      </c>
      <c r="F1131" s="92"/>
      <c r="G1131" s="92"/>
      <c r="H1131" s="92"/>
      <c r="I1131" s="92"/>
      <c r="J1131" s="92"/>
      <c r="K1131" s="92"/>
      <c r="L1131" s="88"/>
      <c r="M1131" s="200">
        <v>0</v>
      </c>
      <c r="N1131" s="200">
        <v>0</v>
      </c>
      <c r="O1131" s="143">
        <v>0</v>
      </c>
      <c r="P1131" s="143">
        <v>0</v>
      </c>
      <c r="Q1131" s="174">
        <v>230000</v>
      </c>
      <c r="R1131" s="174">
        <v>235000</v>
      </c>
      <c r="S1131" s="174">
        <v>245000</v>
      </c>
      <c r="T1131" s="174">
        <v>255000</v>
      </c>
      <c r="U1131" s="174">
        <v>270000</v>
      </c>
    </row>
    <row r="1132" spans="1:21" ht="24" customHeight="1">
      <c r="B1132" s="1" t="s">
        <v>767</v>
      </c>
      <c r="C1132" s="92"/>
      <c r="D1132" s="92"/>
      <c r="E1132" s="1" t="s">
        <v>241</v>
      </c>
      <c r="F1132" s="92"/>
      <c r="G1132" s="92"/>
      <c r="H1132" s="92"/>
      <c r="I1132" s="92"/>
      <c r="J1132" s="92"/>
      <c r="K1132" s="92"/>
      <c r="L1132" s="88"/>
      <c r="M1132" s="222">
        <v>50715</v>
      </c>
      <c r="N1132" s="222">
        <v>50715</v>
      </c>
      <c r="O1132" s="146">
        <v>50715</v>
      </c>
      <c r="P1132" s="146">
        <v>50715</v>
      </c>
      <c r="Q1132" s="187">
        <v>50715</v>
      </c>
      <c r="R1132" s="187">
        <v>41515</v>
      </c>
      <c r="S1132" s="187">
        <v>32115</v>
      </c>
      <c r="T1132" s="187">
        <v>22193</v>
      </c>
      <c r="U1132" s="187">
        <v>11610</v>
      </c>
    </row>
    <row r="1133" spans="1:21" ht="24" customHeight="1">
      <c r="B1133" s="498" t="s">
        <v>1110</v>
      </c>
      <c r="C1133" s="498"/>
      <c r="D1133" s="498"/>
      <c r="E1133" s="498"/>
      <c r="F1133" s="498"/>
      <c r="G1133" s="498"/>
      <c r="H1133" s="498"/>
      <c r="I1133" s="498"/>
      <c r="J1133" s="498"/>
      <c r="K1133" s="498"/>
      <c r="L1133" s="498"/>
      <c r="M1133" s="282">
        <f t="shared" ref="M1133:U1133" si="142">SUM(M1124:M1132)</f>
        <v>224353</v>
      </c>
      <c r="N1133" s="282">
        <f t="shared" si="142"/>
        <v>227477</v>
      </c>
      <c r="O1133" s="279">
        <f t="shared" si="142"/>
        <v>225781</v>
      </c>
      <c r="P1133" s="279">
        <f t="shared" si="142"/>
        <v>225709</v>
      </c>
      <c r="Q1133" s="282">
        <f t="shared" si="142"/>
        <v>378957</v>
      </c>
      <c r="R1133" s="282">
        <f t="shared" si="142"/>
        <v>374478</v>
      </c>
      <c r="S1133" s="282">
        <f t="shared" si="142"/>
        <v>375784</v>
      </c>
      <c r="T1133" s="282">
        <f t="shared" si="142"/>
        <v>376474</v>
      </c>
      <c r="U1133" s="282">
        <f t="shared" si="142"/>
        <v>381409</v>
      </c>
    </row>
    <row r="1134" spans="1:21" ht="15" customHeight="1">
      <c r="B1134" s="122"/>
      <c r="C1134" s="379"/>
      <c r="D1134" s="379"/>
      <c r="E1134" s="379"/>
      <c r="F1134" s="379"/>
      <c r="G1134" s="379"/>
      <c r="H1134" s="379"/>
      <c r="I1134" s="379"/>
      <c r="J1134" s="379"/>
      <c r="K1134" s="379"/>
      <c r="L1134" s="379"/>
      <c r="M1134" s="380"/>
      <c r="N1134" s="380"/>
      <c r="O1134" s="436" t="str">
        <f>IF(P1133&gt;O1133,"Over Budget","Under Budget")</f>
        <v>Under Budget</v>
      </c>
      <c r="P1134" s="437">
        <f>P1133-O1133</f>
        <v>-72</v>
      </c>
      <c r="Q1134" s="380"/>
      <c r="R1134" s="380"/>
      <c r="S1134" s="380"/>
      <c r="T1134" s="380"/>
      <c r="U1134" s="380"/>
    </row>
    <row r="1135" spans="1:21" s="88" customFormat="1" ht="15" customHeight="1">
      <c r="A1135" s="382"/>
      <c r="B1135" s="357"/>
      <c r="C1135" s="358"/>
      <c r="D1135" s="358"/>
      <c r="E1135" s="357"/>
      <c r="F1135" s="358"/>
      <c r="G1135" s="358"/>
      <c r="H1135" s="358"/>
      <c r="I1135" s="358"/>
      <c r="J1135" s="358"/>
      <c r="K1135" s="358"/>
      <c r="L1135" s="358"/>
      <c r="M1135" s="279"/>
      <c r="N1135" s="279"/>
      <c r="O1135" s="279"/>
      <c r="P1135" s="279"/>
      <c r="Q1135" s="279"/>
      <c r="R1135" s="279"/>
      <c r="S1135" s="279"/>
      <c r="T1135" s="279"/>
      <c r="U1135" s="279"/>
    </row>
    <row r="1136" spans="1:21" s="88" customFormat="1" ht="24" customHeight="1">
      <c r="A1136" s="382"/>
      <c r="B1136" s="481"/>
      <c r="C1136" s="499" t="s">
        <v>800</v>
      </c>
      <c r="D1136" s="499"/>
      <c r="E1136" s="499"/>
      <c r="F1136" s="499"/>
      <c r="G1136" s="499"/>
      <c r="H1136" s="499"/>
      <c r="I1136" s="499"/>
      <c r="J1136" s="499"/>
      <c r="K1136" s="499"/>
      <c r="L1136" s="499"/>
      <c r="M1136" s="399">
        <f>M1118</f>
        <v>0</v>
      </c>
      <c r="N1136" s="399">
        <f>N1118</f>
        <v>0</v>
      </c>
      <c r="O1136" s="399">
        <f t="shared" ref="O1136:P1136" si="143">O1118</f>
        <v>0</v>
      </c>
      <c r="P1136" s="399">
        <f t="shared" si="143"/>
        <v>0</v>
      </c>
      <c r="Q1136" s="399">
        <f>Q1118</f>
        <v>0</v>
      </c>
      <c r="R1136" s="399">
        <f t="shared" ref="R1136:U1136" si="144">R1118</f>
        <v>0</v>
      </c>
      <c r="S1136" s="399">
        <f t="shared" si="144"/>
        <v>0</v>
      </c>
      <c r="T1136" s="399">
        <f t="shared" si="144"/>
        <v>0</v>
      </c>
      <c r="U1136" s="399">
        <f t="shared" si="144"/>
        <v>1750907</v>
      </c>
    </row>
    <row r="1137" spans="1:21" s="88" customFormat="1" ht="24" customHeight="1">
      <c r="A1137" s="382"/>
      <c r="B1137" s="267"/>
      <c r="C1137" s="507" t="s">
        <v>1451</v>
      </c>
      <c r="D1137" s="507"/>
      <c r="E1137" s="507"/>
      <c r="F1137" s="507"/>
      <c r="G1137" s="507"/>
      <c r="H1137" s="507"/>
      <c r="I1137" s="507"/>
      <c r="J1137" s="507"/>
      <c r="K1137" s="507"/>
      <c r="L1137" s="507"/>
      <c r="M1137" s="279">
        <f t="shared" ref="M1137:U1137" si="145">SUM(M1136:M1136)</f>
        <v>0</v>
      </c>
      <c r="N1137" s="279">
        <f t="shared" si="145"/>
        <v>0</v>
      </c>
      <c r="O1137" s="279">
        <f t="shared" si="145"/>
        <v>0</v>
      </c>
      <c r="P1137" s="279">
        <f t="shared" si="145"/>
        <v>0</v>
      </c>
      <c r="Q1137" s="279">
        <f t="shared" si="145"/>
        <v>0</v>
      </c>
      <c r="R1137" s="279">
        <f t="shared" si="145"/>
        <v>0</v>
      </c>
      <c r="S1137" s="279">
        <f t="shared" si="145"/>
        <v>0</v>
      </c>
      <c r="T1137" s="279">
        <f t="shared" si="145"/>
        <v>0</v>
      </c>
      <c r="U1137" s="279">
        <f t="shared" si="145"/>
        <v>1750907</v>
      </c>
    </row>
    <row r="1138" spans="1:21" s="88" customFormat="1" ht="15" customHeight="1">
      <c r="A1138" s="382"/>
      <c r="B1138" s="357"/>
      <c r="C1138" s="358"/>
      <c r="D1138" s="358"/>
      <c r="E1138" s="357"/>
      <c r="F1138" s="358"/>
      <c r="G1138" s="358"/>
      <c r="H1138" s="358"/>
      <c r="I1138" s="358"/>
      <c r="J1138" s="358"/>
      <c r="K1138" s="358"/>
      <c r="L1138" s="358"/>
      <c r="M1138" s="279"/>
      <c r="N1138" s="279"/>
      <c r="O1138" s="279"/>
      <c r="P1138" s="279"/>
      <c r="Q1138" s="279"/>
      <c r="R1138" s="279"/>
      <c r="S1138" s="279"/>
      <c r="T1138" s="279"/>
      <c r="U1138" s="279"/>
    </row>
    <row r="1139" spans="1:21" s="88" customFormat="1" ht="24" customHeight="1">
      <c r="A1139" s="382"/>
      <c r="B1139" s="134"/>
      <c r="C1139" s="134"/>
      <c r="D1139" s="134"/>
      <c r="E1139" s="134"/>
      <c r="F1139" s="134"/>
      <c r="G1139" s="134"/>
      <c r="H1139" s="134"/>
      <c r="I1139" s="134"/>
      <c r="J1139" s="134"/>
      <c r="K1139" s="134"/>
      <c r="L1139" s="267" t="s">
        <v>402</v>
      </c>
      <c r="M1139" s="239">
        <f>M1121-M1133</f>
        <v>7771</v>
      </c>
      <c r="N1139" s="239">
        <f>N1121-N1133</f>
        <v>-682</v>
      </c>
      <c r="O1139" s="239">
        <f t="shared" ref="O1139:P1139" si="146">O1121-O1133</f>
        <v>6684</v>
      </c>
      <c r="P1139" s="239">
        <f t="shared" si="146"/>
        <v>2569</v>
      </c>
      <c r="Q1139" s="239">
        <f>Q1121-Q1133</f>
        <v>-129857</v>
      </c>
      <c r="R1139" s="239">
        <f t="shared" ref="R1139:U1139" si="147">R1121-R1133</f>
        <v>-119150</v>
      </c>
      <c r="S1139" s="239">
        <f t="shared" si="147"/>
        <v>-114073</v>
      </c>
      <c r="T1139" s="239">
        <f t="shared" si="147"/>
        <v>-108220</v>
      </c>
      <c r="U1139" s="239">
        <f t="shared" si="147"/>
        <v>1644458</v>
      </c>
    </row>
    <row r="1140" spans="1:21" s="88" customFormat="1" ht="15" customHeight="1">
      <c r="A1140" s="382"/>
      <c r="B1140" s="134"/>
      <c r="C1140" s="134"/>
      <c r="D1140" s="134"/>
      <c r="E1140" s="134"/>
      <c r="F1140" s="134"/>
      <c r="G1140" s="134"/>
      <c r="H1140" s="134"/>
      <c r="I1140" s="134"/>
      <c r="J1140" s="134"/>
      <c r="K1140" s="134"/>
      <c r="L1140" s="134"/>
      <c r="M1140" s="281"/>
      <c r="N1140" s="281"/>
      <c r="O1140" s="281"/>
      <c r="P1140" s="281"/>
      <c r="Q1140" s="281"/>
      <c r="R1140" s="281"/>
      <c r="S1140" s="281"/>
      <c r="T1140" s="281"/>
      <c r="U1140" s="281"/>
    </row>
    <row r="1141" spans="1:21" s="88" customFormat="1" ht="24" customHeight="1">
      <c r="A1141" s="382"/>
      <c r="B1141" s="134"/>
      <c r="C1141" s="134"/>
      <c r="D1141" s="134"/>
      <c r="E1141" s="134"/>
      <c r="F1141" s="134"/>
      <c r="G1141" s="134"/>
      <c r="H1141" s="134"/>
      <c r="I1141" s="134"/>
      <c r="J1141" s="134"/>
      <c r="K1141" s="134"/>
      <c r="L1141" s="295" t="s">
        <v>404</v>
      </c>
      <c r="M1141" s="281">
        <v>-1175044</v>
      </c>
      <c r="N1141" s="281">
        <v>-1175727</v>
      </c>
      <c r="O1141" s="281">
        <v>-1168663</v>
      </c>
      <c r="P1141" s="281">
        <f>N1141+P1139</f>
        <v>-1173158</v>
      </c>
      <c r="Q1141" s="281">
        <f>P1141+Q1139</f>
        <v>-1303015</v>
      </c>
      <c r="R1141" s="281">
        <f>Q1141+R1139</f>
        <v>-1422165</v>
      </c>
      <c r="S1141" s="281">
        <f>R1141+S1139</f>
        <v>-1536238</v>
      </c>
      <c r="T1141" s="281">
        <f>S1141+T1139</f>
        <v>-1644458</v>
      </c>
      <c r="U1141" s="281">
        <f>T1141+U1139</f>
        <v>0</v>
      </c>
    </row>
    <row r="1142" spans="1:21" ht="15" customHeight="1">
      <c r="B1142" s="88"/>
      <c r="C1142" s="88"/>
      <c r="D1142" s="88"/>
      <c r="E1142" s="88"/>
      <c r="F1142" s="88"/>
      <c r="G1142" s="88"/>
      <c r="H1142" s="88"/>
      <c r="I1142" s="88"/>
      <c r="J1142" s="88"/>
      <c r="K1142" s="88"/>
      <c r="L1142" s="88"/>
      <c r="M1142" s="225"/>
      <c r="N1142" s="415"/>
      <c r="O1142" s="167"/>
      <c r="P1142" s="167"/>
      <c r="Q1142" s="415"/>
      <c r="R1142" s="415"/>
      <c r="S1142" s="226"/>
      <c r="T1142" s="226"/>
      <c r="U1142" s="226"/>
    </row>
    <row r="1143" spans="1:21" ht="24" customHeight="1">
      <c r="B1143" s="97" t="s">
        <v>1145</v>
      </c>
      <c r="C1143" s="88"/>
      <c r="D1143" s="88"/>
      <c r="E1143" s="88"/>
      <c r="F1143" s="88"/>
      <c r="G1143" s="88"/>
      <c r="H1143" s="88"/>
      <c r="I1143" s="88"/>
      <c r="J1143" s="88"/>
      <c r="K1143" s="88"/>
      <c r="L1143" s="88"/>
      <c r="M1143" s="225"/>
      <c r="N1143" s="415"/>
      <c r="O1143" s="167"/>
      <c r="P1143" s="167"/>
      <c r="Q1143" s="226"/>
      <c r="R1143" s="226"/>
      <c r="S1143" s="226"/>
      <c r="T1143" s="226"/>
      <c r="U1143" s="226"/>
    </row>
    <row r="1144" spans="1:21" ht="15" customHeight="1">
      <c r="B1144" s="88"/>
      <c r="C1144" s="88"/>
      <c r="D1144" s="88"/>
      <c r="E1144" s="88"/>
      <c r="F1144" s="88"/>
      <c r="G1144" s="88"/>
      <c r="H1144" s="88"/>
      <c r="I1144" s="88"/>
      <c r="J1144" s="88"/>
      <c r="K1144" s="88"/>
      <c r="L1144" s="88"/>
      <c r="M1144" s="215"/>
      <c r="N1144" s="216"/>
      <c r="O1144" s="160"/>
      <c r="P1144" s="160"/>
      <c r="Q1144" s="216"/>
      <c r="R1144" s="216"/>
      <c r="S1144" s="216"/>
      <c r="T1144" s="216"/>
      <c r="U1144" s="216"/>
    </row>
    <row r="1145" spans="1:21" ht="24" customHeight="1">
      <c r="B1145" s="88" t="s">
        <v>821</v>
      </c>
      <c r="C1145" s="88"/>
      <c r="D1145" s="88"/>
      <c r="E1145" s="88" t="s">
        <v>815</v>
      </c>
      <c r="F1145" s="88"/>
      <c r="G1145" s="88"/>
      <c r="H1145" s="88"/>
      <c r="I1145" s="88"/>
      <c r="J1145" s="88"/>
      <c r="K1145" s="88"/>
      <c r="L1145" s="88"/>
      <c r="M1145" s="307">
        <v>100932</v>
      </c>
      <c r="N1145" s="307">
        <v>121458</v>
      </c>
      <c r="O1145" s="318">
        <v>124494</v>
      </c>
      <c r="P1145" s="318">
        <v>224315</v>
      </c>
      <c r="Q1145" s="307">
        <v>396672</v>
      </c>
      <c r="R1145" s="307">
        <v>406589</v>
      </c>
      <c r="S1145" s="307">
        <v>416754</v>
      </c>
      <c r="T1145" s="307">
        <v>427173</v>
      </c>
      <c r="U1145" s="307">
        <v>437852</v>
      </c>
    </row>
    <row r="1146" spans="1:21" ht="24" customHeight="1">
      <c r="B1146" s="498" t="s">
        <v>1426</v>
      </c>
      <c r="C1146" s="498"/>
      <c r="D1146" s="498"/>
      <c r="E1146" s="498"/>
      <c r="F1146" s="498"/>
      <c r="G1146" s="498"/>
      <c r="H1146" s="498"/>
      <c r="I1146" s="498"/>
      <c r="J1146" s="498"/>
      <c r="K1146" s="498"/>
      <c r="L1146" s="498"/>
      <c r="M1146" s="278">
        <f>SUM(M1145)</f>
        <v>100932</v>
      </c>
      <c r="N1146" s="278">
        <f>SUM(N1145)</f>
        <v>121458</v>
      </c>
      <c r="O1146" s="279">
        <f t="shared" ref="O1146:P1146" si="148">SUM(O1145)</f>
        <v>124494</v>
      </c>
      <c r="P1146" s="279">
        <f t="shared" si="148"/>
        <v>224315</v>
      </c>
      <c r="Q1146" s="278">
        <f>SUM(Q1145)</f>
        <v>396672</v>
      </c>
      <c r="R1146" s="278">
        <f t="shared" ref="R1146:U1146" si="149">SUM(R1145)</f>
        <v>406589</v>
      </c>
      <c r="S1146" s="278">
        <f t="shared" si="149"/>
        <v>416754</v>
      </c>
      <c r="T1146" s="278">
        <f t="shared" si="149"/>
        <v>427173</v>
      </c>
      <c r="U1146" s="278">
        <f t="shared" si="149"/>
        <v>437852</v>
      </c>
    </row>
    <row r="1147" spans="1:21" ht="15" customHeight="1">
      <c r="B1147" s="122"/>
      <c r="C1147" s="379"/>
      <c r="D1147" s="379"/>
      <c r="E1147" s="379"/>
      <c r="F1147" s="379"/>
      <c r="G1147" s="379"/>
      <c r="H1147" s="379"/>
      <c r="I1147" s="379"/>
      <c r="J1147" s="379"/>
      <c r="K1147" s="379"/>
      <c r="L1147" s="379"/>
      <c r="M1147" s="380"/>
      <c r="N1147" s="380"/>
      <c r="O1147" s="436" t="str">
        <f>IF(P1146&gt;O1146,"Over Budget","Under Budget")</f>
        <v>Over Budget</v>
      </c>
      <c r="P1147" s="437">
        <f>P1146-O1146</f>
        <v>99821</v>
      </c>
      <c r="Q1147" s="380"/>
      <c r="R1147" s="380"/>
      <c r="S1147" s="380"/>
      <c r="T1147" s="380"/>
      <c r="U1147" s="380"/>
    </row>
    <row r="1148" spans="1:21" ht="6.95" customHeight="1">
      <c r="B1148" s="1"/>
      <c r="C1148" s="92"/>
      <c r="D1148" s="92"/>
      <c r="E1148" s="92"/>
      <c r="F1148" s="92"/>
      <c r="G1148" s="92"/>
      <c r="H1148" s="92"/>
      <c r="I1148" s="92"/>
      <c r="J1148" s="92"/>
      <c r="K1148" s="92"/>
      <c r="L1148" s="92"/>
      <c r="M1148" s="200"/>
      <c r="N1148" s="200"/>
      <c r="O1148" s="143"/>
      <c r="P1148" s="143"/>
      <c r="Q1148" s="174"/>
      <c r="R1148" s="174"/>
      <c r="S1148" s="174"/>
      <c r="T1148" s="174"/>
      <c r="U1148" s="174"/>
    </row>
    <row r="1149" spans="1:21" ht="24" customHeight="1">
      <c r="B1149" s="1" t="s">
        <v>1428</v>
      </c>
      <c r="C1149" s="88"/>
      <c r="D1149" s="88"/>
      <c r="E1149" s="1" t="s">
        <v>1270</v>
      </c>
      <c r="F1149" s="88"/>
      <c r="G1149" s="88"/>
      <c r="H1149" s="88"/>
      <c r="I1149" s="88"/>
      <c r="J1149" s="88"/>
      <c r="K1149" s="88"/>
      <c r="L1149" s="88"/>
      <c r="M1149" s="307">
        <v>0</v>
      </c>
      <c r="N1149" s="307">
        <v>0</v>
      </c>
      <c r="O1149" s="318">
        <v>0</v>
      </c>
      <c r="P1149" s="318">
        <v>175604</v>
      </c>
      <c r="Q1149" s="307">
        <v>0</v>
      </c>
      <c r="R1149" s="307">
        <v>0</v>
      </c>
      <c r="S1149" s="307">
        <v>0</v>
      </c>
      <c r="T1149" s="307">
        <v>0</v>
      </c>
      <c r="U1149" s="307">
        <v>0</v>
      </c>
    </row>
    <row r="1150" spans="1:21" ht="24" customHeight="1">
      <c r="B1150" s="498" t="s">
        <v>565</v>
      </c>
      <c r="C1150" s="498"/>
      <c r="D1150" s="498"/>
      <c r="E1150" s="498"/>
      <c r="F1150" s="498"/>
      <c r="G1150" s="498"/>
      <c r="H1150" s="498"/>
      <c r="I1150" s="498"/>
      <c r="J1150" s="498"/>
      <c r="K1150" s="498"/>
      <c r="L1150" s="498"/>
      <c r="M1150" s="282">
        <f>M1149</f>
        <v>0</v>
      </c>
      <c r="N1150" s="282">
        <f>N1149</f>
        <v>0</v>
      </c>
      <c r="O1150" s="279">
        <f t="shared" ref="O1150:P1150" si="150">O1149</f>
        <v>0</v>
      </c>
      <c r="P1150" s="279">
        <f t="shared" si="150"/>
        <v>175604</v>
      </c>
      <c r="Q1150" s="282">
        <f>Q1149</f>
        <v>0</v>
      </c>
      <c r="R1150" s="282">
        <f t="shared" ref="R1150:U1150" si="151">R1149</f>
        <v>0</v>
      </c>
      <c r="S1150" s="282">
        <f t="shared" si="151"/>
        <v>0</v>
      </c>
      <c r="T1150" s="282">
        <f t="shared" si="151"/>
        <v>0</v>
      </c>
      <c r="U1150" s="282">
        <f t="shared" si="151"/>
        <v>0</v>
      </c>
    </row>
    <row r="1151" spans="1:21" ht="15" customHeight="1">
      <c r="B1151" s="122"/>
      <c r="C1151" s="379"/>
      <c r="D1151" s="379"/>
      <c r="E1151" s="379"/>
      <c r="F1151" s="379"/>
      <c r="G1151" s="379"/>
      <c r="H1151" s="379"/>
      <c r="I1151" s="379"/>
      <c r="J1151" s="379"/>
      <c r="K1151" s="379"/>
      <c r="L1151" s="379"/>
      <c r="M1151" s="380" t="s">
        <v>539</v>
      </c>
      <c r="N1151" s="380"/>
      <c r="O1151" s="436" t="str">
        <f>IF(P1150&gt;O1150,"Over Budget","Under Budget")</f>
        <v>Over Budget</v>
      </c>
      <c r="P1151" s="437">
        <f>P1150-O1150</f>
        <v>175604</v>
      </c>
      <c r="Q1151" s="380"/>
      <c r="R1151" s="380"/>
      <c r="S1151" s="380"/>
      <c r="T1151" s="380"/>
      <c r="U1151" s="380"/>
    </row>
    <row r="1152" spans="1:21" ht="15" customHeight="1">
      <c r="B1152" s="1"/>
      <c r="C1152" s="92"/>
      <c r="D1152" s="92"/>
      <c r="E1152" s="88"/>
      <c r="F1152" s="92"/>
      <c r="G1152" s="92"/>
      <c r="H1152" s="92"/>
      <c r="I1152" s="92"/>
      <c r="J1152" s="92"/>
      <c r="K1152" s="92"/>
      <c r="L1152" s="92"/>
      <c r="M1152" s="220"/>
      <c r="N1152" s="222"/>
      <c r="O1152" s="146"/>
      <c r="P1152" s="146"/>
      <c r="Q1152" s="187"/>
      <c r="R1152" s="187"/>
      <c r="S1152" s="187"/>
      <c r="T1152" s="187"/>
      <c r="U1152" s="187"/>
    </row>
    <row r="1153" spans="1:21" s="88" customFormat="1" ht="24" customHeight="1">
      <c r="A1153" s="382"/>
      <c r="B1153" s="498" t="s">
        <v>1427</v>
      </c>
      <c r="C1153" s="498"/>
      <c r="D1153" s="498"/>
      <c r="E1153" s="498"/>
      <c r="F1153" s="498"/>
      <c r="G1153" s="498"/>
      <c r="H1153" s="498"/>
      <c r="I1153" s="498"/>
      <c r="J1153" s="498"/>
      <c r="K1153" s="498"/>
      <c r="L1153" s="498"/>
      <c r="M1153" s="280">
        <f t="shared" ref="M1153:U1153" si="152">M1146+M1150</f>
        <v>100932</v>
      </c>
      <c r="N1153" s="297">
        <f t="shared" si="152"/>
        <v>121458</v>
      </c>
      <c r="O1153" s="281">
        <f t="shared" si="152"/>
        <v>124494</v>
      </c>
      <c r="P1153" s="281">
        <f t="shared" si="152"/>
        <v>399919</v>
      </c>
      <c r="Q1153" s="280">
        <f t="shared" si="152"/>
        <v>396672</v>
      </c>
      <c r="R1153" s="280">
        <f t="shared" si="152"/>
        <v>406589</v>
      </c>
      <c r="S1153" s="280">
        <f t="shared" si="152"/>
        <v>416754</v>
      </c>
      <c r="T1153" s="280">
        <f t="shared" si="152"/>
        <v>427173</v>
      </c>
      <c r="U1153" s="280">
        <f t="shared" si="152"/>
        <v>437852</v>
      </c>
    </row>
    <row r="1154" spans="1:21" s="88" customFormat="1" ht="15" customHeight="1">
      <c r="A1154" s="382"/>
      <c r="B1154" s="122"/>
      <c r="C1154" s="379"/>
      <c r="D1154" s="379"/>
      <c r="E1154" s="379"/>
      <c r="F1154" s="379"/>
      <c r="G1154" s="379"/>
      <c r="H1154" s="379"/>
      <c r="I1154" s="379"/>
      <c r="J1154" s="379"/>
      <c r="K1154" s="379"/>
      <c r="L1154" s="379"/>
      <c r="M1154" s="380"/>
      <c r="N1154" s="380"/>
      <c r="O1154" s="436" t="str">
        <f>IF(P1153&gt;O1153,"Over Budget","Under Budget")</f>
        <v>Over Budget</v>
      </c>
      <c r="P1154" s="437">
        <f>P1153-O1153</f>
        <v>275425</v>
      </c>
      <c r="Q1154" s="380"/>
      <c r="R1154" s="380"/>
      <c r="S1154" s="380"/>
      <c r="T1154" s="380"/>
      <c r="U1154" s="380"/>
    </row>
    <row r="1155" spans="1:21" ht="15" customHeight="1">
      <c r="B1155" s="88"/>
      <c r="C1155" s="88"/>
      <c r="D1155" s="88"/>
      <c r="E1155" s="88"/>
      <c r="F1155" s="88"/>
      <c r="G1155" s="88"/>
      <c r="H1155" s="88"/>
      <c r="I1155" s="88"/>
      <c r="J1155" s="88"/>
      <c r="K1155" s="88"/>
      <c r="L1155" s="88"/>
      <c r="M1155" s="393"/>
      <c r="N1155" s="182"/>
      <c r="O1155" s="147"/>
      <c r="P1155" s="147"/>
      <c r="Q1155" s="182"/>
      <c r="R1155" s="182"/>
      <c r="S1155" s="182"/>
      <c r="T1155" s="182"/>
      <c r="U1155" s="182"/>
    </row>
    <row r="1156" spans="1:21" ht="24" customHeight="1">
      <c r="B1156" s="1" t="s">
        <v>939</v>
      </c>
      <c r="C1156" s="92"/>
      <c r="D1156" s="92"/>
      <c r="E1156" s="88" t="s">
        <v>935</v>
      </c>
      <c r="F1156" s="92"/>
      <c r="G1156" s="92"/>
      <c r="H1156" s="92"/>
      <c r="I1156" s="92"/>
      <c r="J1156" s="92"/>
      <c r="K1156" s="92"/>
      <c r="L1156" s="88"/>
      <c r="M1156" s="276">
        <v>31102</v>
      </c>
      <c r="N1156" s="276">
        <v>32129</v>
      </c>
      <c r="O1156" s="277">
        <v>32046</v>
      </c>
      <c r="P1156" s="277">
        <v>32046</v>
      </c>
      <c r="Q1156" s="276">
        <v>12258</v>
      </c>
      <c r="R1156" s="276">
        <v>12932</v>
      </c>
      <c r="S1156" s="276">
        <v>13320</v>
      </c>
      <c r="T1156" s="276">
        <v>13720</v>
      </c>
      <c r="U1156" s="276">
        <v>14132</v>
      </c>
    </row>
    <row r="1157" spans="1:21" ht="24" customHeight="1">
      <c r="B1157" s="1" t="s">
        <v>764</v>
      </c>
      <c r="C1157" s="92"/>
      <c r="D1157" s="92"/>
      <c r="E1157" s="1" t="s">
        <v>763</v>
      </c>
      <c r="F1157" s="92"/>
      <c r="G1157" s="92"/>
      <c r="H1157" s="92"/>
      <c r="I1157" s="92"/>
      <c r="J1157" s="92"/>
      <c r="K1157" s="92"/>
      <c r="L1157" s="88"/>
      <c r="M1157" s="200">
        <v>37835</v>
      </c>
      <c r="N1157" s="200">
        <v>41812</v>
      </c>
      <c r="O1157" s="143">
        <v>39421</v>
      </c>
      <c r="P1157" s="143">
        <v>67052</v>
      </c>
      <c r="Q1157" s="200">
        <v>69064</v>
      </c>
      <c r="R1157" s="200">
        <v>71136</v>
      </c>
      <c r="S1157" s="200">
        <v>73270</v>
      </c>
      <c r="T1157" s="200">
        <v>75468</v>
      </c>
      <c r="U1157" s="200">
        <v>77732</v>
      </c>
    </row>
    <row r="1158" spans="1:21" ht="24" customHeight="1">
      <c r="B1158" s="1" t="s">
        <v>890</v>
      </c>
      <c r="C1158" s="92"/>
      <c r="D1158" s="92"/>
      <c r="E1158" s="1" t="s">
        <v>10</v>
      </c>
      <c r="F1158" s="92"/>
      <c r="G1158" s="92"/>
      <c r="H1158" s="92"/>
      <c r="I1158" s="92"/>
      <c r="J1158" s="92"/>
      <c r="K1158" s="92"/>
      <c r="L1158" s="92"/>
      <c r="M1158" s="200">
        <v>3873</v>
      </c>
      <c r="N1158" s="200">
        <v>3100</v>
      </c>
      <c r="O1158" s="143">
        <v>2500</v>
      </c>
      <c r="P1158" s="143">
        <v>12000</v>
      </c>
      <c r="Q1158" s="174">
        <v>2500</v>
      </c>
      <c r="R1158" s="174">
        <v>2500</v>
      </c>
      <c r="S1158" s="174">
        <v>2500</v>
      </c>
      <c r="T1158" s="174">
        <v>2500</v>
      </c>
      <c r="U1158" s="174">
        <v>2500</v>
      </c>
    </row>
    <row r="1159" spans="1:21" ht="24" customHeight="1">
      <c r="B1159" s="1" t="s">
        <v>497</v>
      </c>
      <c r="C1159" s="92"/>
      <c r="D1159" s="92"/>
      <c r="E1159" s="1" t="s">
        <v>498</v>
      </c>
      <c r="F1159" s="92"/>
      <c r="G1159" s="92"/>
      <c r="H1159" s="92"/>
      <c r="I1159" s="92"/>
      <c r="J1159" s="92"/>
      <c r="K1159" s="92"/>
      <c r="L1159" s="92"/>
      <c r="M1159" s="200">
        <v>0</v>
      </c>
      <c r="N1159" s="200">
        <v>0</v>
      </c>
      <c r="O1159" s="143">
        <v>850000</v>
      </c>
      <c r="P1159" s="143">
        <v>35000</v>
      </c>
      <c r="Q1159" s="174">
        <v>5000</v>
      </c>
      <c r="R1159" s="174">
        <v>5000</v>
      </c>
      <c r="S1159" s="174">
        <v>5000</v>
      </c>
      <c r="T1159" s="174">
        <v>5000</v>
      </c>
      <c r="U1159" s="174">
        <v>5000</v>
      </c>
    </row>
    <row r="1160" spans="1:21" ht="24" customHeight="1">
      <c r="B1160" s="1" t="s">
        <v>398</v>
      </c>
      <c r="C1160" s="92"/>
      <c r="D1160" s="92"/>
      <c r="E1160" s="1" t="s">
        <v>236</v>
      </c>
      <c r="F1160" s="256"/>
      <c r="G1160" s="256"/>
      <c r="H1160" s="256"/>
      <c r="I1160" s="256"/>
      <c r="J1160" s="256"/>
      <c r="K1160" s="256"/>
      <c r="L1160" s="100"/>
      <c r="M1160" s="222">
        <v>3120</v>
      </c>
      <c r="N1160" s="222">
        <v>0</v>
      </c>
      <c r="O1160" s="146">
        <v>0</v>
      </c>
      <c r="P1160" s="146">
        <v>0</v>
      </c>
      <c r="Q1160" s="187">
        <v>0</v>
      </c>
      <c r="R1160" s="187">
        <v>0</v>
      </c>
      <c r="S1160" s="186">
        <v>0</v>
      </c>
      <c r="T1160" s="186">
        <v>0</v>
      </c>
      <c r="U1160" s="186">
        <v>0</v>
      </c>
    </row>
    <row r="1161" spans="1:21" ht="15" customHeight="1">
      <c r="B1161" s="88"/>
      <c r="C1161" s="88"/>
      <c r="D1161" s="88"/>
      <c r="E1161" s="88"/>
      <c r="F1161" s="88"/>
      <c r="G1161" s="88"/>
      <c r="H1161" s="88"/>
      <c r="I1161" s="88"/>
      <c r="J1161" s="88"/>
      <c r="K1161" s="88"/>
      <c r="L1161" s="88"/>
      <c r="M1161" s="188"/>
      <c r="N1161" s="182"/>
      <c r="O1161" s="147"/>
      <c r="P1161" s="147"/>
      <c r="Q1161" s="182"/>
      <c r="R1161" s="182"/>
      <c r="S1161" s="182"/>
      <c r="T1161" s="182"/>
      <c r="U1161" s="182"/>
    </row>
    <row r="1162" spans="1:21" s="88" customFormat="1" ht="24" customHeight="1">
      <c r="A1162" s="382"/>
      <c r="B1162" s="498" t="s">
        <v>1111</v>
      </c>
      <c r="C1162" s="498"/>
      <c r="D1162" s="498"/>
      <c r="E1162" s="498"/>
      <c r="F1162" s="498"/>
      <c r="G1162" s="498"/>
      <c r="H1162" s="498"/>
      <c r="I1162" s="498"/>
      <c r="J1162" s="498"/>
      <c r="K1162" s="498"/>
      <c r="L1162" s="498"/>
      <c r="M1162" s="280">
        <f t="shared" ref="M1162:U1162" si="153">SUM(M1156:M1161)</f>
        <v>75930</v>
      </c>
      <c r="N1162" s="297">
        <f t="shared" si="153"/>
        <v>77041</v>
      </c>
      <c r="O1162" s="281">
        <f t="shared" si="153"/>
        <v>923967</v>
      </c>
      <c r="P1162" s="281">
        <f t="shared" si="153"/>
        <v>146098</v>
      </c>
      <c r="Q1162" s="280">
        <f t="shared" si="153"/>
        <v>88822</v>
      </c>
      <c r="R1162" s="280">
        <f t="shared" si="153"/>
        <v>91568</v>
      </c>
      <c r="S1162" s="280">
        <f t="shared" si="153"/>
        <v>94090</v>
      </c>
      <c r="T1162" s="280">
        <f t="shared" si="153"/>
        <v>96688</v>
      </c>
      <c r="U1162" s="280">
        <f t="shared" si="153"/>
        <v>99364</v>
      </c>
    </row>
    <row r="1163" spans="1:21" s="88" customFormat="1" ht="15" customHeight="1">
      <c r="A1163" s="382"/>
      <c r="B1163" s="122"/>
      <c r="C1163" s="379"/>
      <c r="D1163" s="379"/>
      <c r="E1163" s="379"/>
      <c r="F1163" s="379"/>
      <c r="G1163" s="379"/>
      <c r="H1163" s="379"/>
      <c r="I1163" s="379"/>
      <c r="J1163" s="379"/>
      <c r="K1163" s="379"/>
      <c r="L1163" s="379"/>
      <c r="M1163" s="380"/>
      <c r="N1163" s="380"/>
      <c r="O1163" s="436" t="str">
        <f>IF(P1162&gt;O1162,"Over Budget","Under Budget")</f>
        <v>Under Budget</v>
      </c>
      <c r="P1163" s="437">
        <f>P1162-O1162</f>
        <v>-777869</v>
      </c>
      <c r="Q1163" s="380"/>
      <c r="R1163" s="380"/>
      <c r="S1163" s="380"/>
      <c r="T1163" s="380"/>
      <c r="U1163" s="380"/>
    </row>
    <row r="1164" spans="1:21" s="88" customFormat="1" ht="15" customHeight="1">
      <c r="A1164" s="382"/>
      <c r="M1164" s="310"/>
      <c r="N1164" s="301"/>
      <c r="O1164" s="300"/>
      <c r="P1164" s="300"/>
      <c r="Q1164" s="310"/>
      <c r="R1164" s="310"/>
      <c r="S1164" s="310"/>
      <c r="T1164" s="310"/>
      <c r="U1164" s="310"/>
    </row>
    <row r="1165" spans="1:21" s="88" customFormat="1" ht="24" customHeight="1">
      <c r="A1165" s="382"/>
      <c r="L1165" s="94" t="s">
        <v>402</v>
      </c>
      <c r="M1165" s="201">
        <f>M1153-M1162</f>
        <v>25002</v>
      </c>
      <c r="N1165" s="201">
        <f>N1153-N1162</f>
        <v>44417</v>
      </c>
      <c r="O1165" s="239">
        <f t="shared" ref="O1165" si="154">O1153-O1162</f>
        <v>-799473</v>
      </c>
      <c r="P1165" s="239">
        <f>P1153-P1162</f>
        <v>253821</v>
      </c>
      <c r="Q1165" s="201">
        <f>Q1153-Q1162</f>
        <v>307850</v>
      </c>
      <c r="R1165" s="201">
        <f t="shared" ref="R1165:U1165" si="155">R1153-R1162</f>
        <v>315021</v>
      </c>
      <c r="S1165" s="201">
        <f t="shared" si="155"/>
        <v>322664</v>
      </c>
      <c r="T1165" s="201">
        <f t="shared" si="155"/>
        <v>330485</v>
      </c>
      <c r="U1165" s="201">
        <f t="shared" si="155"/>
        <v>338488</v>
      </c>
    </row>
    <row r="1166" spans="1:21" s="88" customFormat="1" ht="15" customHeight="1">
      <c r="A1166" s="382"/>
      <c r="M1166" s="280"/>
      <c r="N1166" s="297"/>
      <c r="O1166" s="281"/>
      <c r="P1166" s="281"/>
      <c r="Q1166" s="280"/>
      <c r="R1166" s="280"/>
      <c r="S1166" s="280"/>
      <c r="T1166" s="280"/>
      <c r="U1166" s="280"/>
    </row>
    <row r="1167" spans="1:21" s="88" customFormat="1" ht="24" customHeight="1">
      <c r="A1167" s="382"/>
      <c r="L1167" s="95" t="s">
        <v>404</v>
      </c>
      <c r="M1167" s="280">
        <v>-1614928</v>
      </c>
      <c r="N1167" s="297">
        <v>-1570512</v>
      </c>
      <c r="O1167" s="281">
        <v>-2511902</v>
      </c>
      <c r="P1167" s="281">
        <f>N1167+P1165</f>
        <v>-1316691</v>
      </c>
      <c r="Q1167" s="280">
        <f>P1167+Q1165</f>
        <v>-1008841</v>
      </c>
      <c r="R1167" s="280">
        <f>Q1167+R1165</f>
        <v>-693820</v>
      </c>
      <c r="S1167" s="280">
        <f>R1167+S1165</f>
        <v>-371156</v>
      </c>
      <c r="T1167" s="280">
        <f>S1167+T1165</f>
        <v>-40671</v>
      </c>
      <c r="U1167" s="280">
        <f>T1167+U1165</f>
        <v>297817</v>
      </c>
    </row>
    <row r="1168" spans="1:21" ht="15" customHeight="1">
      <c r="B1168" s="88"/>
      <c r="C1168" s="88"/>
      <c r="D1168" s="88"/>
      <c r="E1168" s="88"/>
      <c r="F1168" s="88"/>
      <c r="G1168" s="88"/>
      <c r="H1168" s="88"/>
      <c r="I1168" s="88"/>
      <c r="J1168" s="88"/>
      <c r="K1168" s="88"/>
      <c r="L1168" s="88"/>
      <c r="M1168" s="225"/>
      <c r="N1168" s="415"/>
      <c r="O1168" s="167"/>
      <c r="P1168" s="167"/>
      <c r="Q1168" s="415"/>
      <c r="R1168" s="415"/>
      <c r="S1168" s="226"/>
      <c r="T1168" s="226"/>
      <c r="U1168" s="226"/>
    </row>
    <row r="1169" spans="1:26" s="88" customFormat="1" ht="24" customHeight="1">
      <c r="A1169" s="382"/>
      <c r="B1169" s="97" t="s">
        <v>1146</v>
      </c>
      <c r="M1169" s="225"/>
      <c r="N1169" s="415"/>
      <c r="O1169" s="167"/>
      <c r="P1169" s="167"/>
      <c r="Q1169" s="226"/>
      <c r="R1169" s="226"/>
      <c r="S1169" s="226"/>
      <c r="T1169" s="226"/>
      <c r="U1169" s="226"/>
    </row>
    <row r="1170" spans="1:26" s="88" customFormat="1" ht="24" customHeight="1">
      <c r="A1170" s="382"/>
      <c r="M1170" s="215"/>
      <c r="N1170" s="216"/>
      <c r="O1170" s="160"/>
      <c r="P1170" s="160"/>
      <c r="Q1170" s="216"/>
      <c r="R1170" s="216"/>
      <c r="S1170" s="216"/>
      <c r="T1170" s="216"/>
      <c r="U1170" s="216"/>
    </row>
    <row r="1171" spans="1:26" s="88" customFormat="1" ht="24" customHeight="1">
      <c r="A1171" s="382"/>
      <c r="B1171" s="88" t="s">
        <v>952</v>
      </c>
      <c r="E1171" s="88" t="s">
        <v>815</v>
      </c>
      <c r="M1171" s="307">
        <v>97574</v>
      </c>
      <c r="N1171" s="307">
        <v>145465</v>
      </c>
      <c r="O1171" s="318">
        <v>149102</v>
      </c>
      <c r="P1171" s="318">
        <v>215723</v>
      </c>
      <c r="Q1171" s="307">
        <v>296932</v>
      </c>
      <c r="R1171" s="307">
        <v>304355</v>
      </c>
      <c r="S1171" s="307">
        <v>311964</v>
      </c>
      <c r="T1171" s="307">
        <v>319763</v>
      </c>
      <c r="U1171" s="307">
        <v>327757</v>
      </c>
    </row>
    <row r="1172" spans="1:26" s="88" customFormat="1" ht="24" customHeight="1">
      <c r="A1172" s="382"/>
      <c r="B1172" s="498" t="s">
        <v>1122</v>
      </c>
      <c r="C1172" s="498"/>
      <c r="D1172" s="498"/>
      <c r="E1172" s="498"/>
      <c r="F1172" s="498"/>
      <c r="G1172" s="498"/>
      <c r="H1172" s="498"/>
      <c r="I1172" s="498"/>
      <c r="J1172" s="498"/>
      <c r="K1172" s="498"/>
      <c r="L1172" s="498"/>
      <c r="M1172" s="282">
        <f t="shared" ref="M1172:U1172" si="156">SUM(M1171:M1171)</f>
        <v>97574</v>
      </c>
      <c r="N1172" s="278">
        <f t="shared" si="156"/>
        <v>145465</v>
      </c>
      <c r="O1172" s="279">
        <f t="shared" si="156"/>
        <v>149102</v>
      </c>
      <c r="P1172" s="279">
        <f t="shared" si="156"/>
        <v>215723</v>
      </c>
      <c r="Q1172" s="282">
        <f t="shared" si="156"/>
        <v>296932</v>
      </c>
      <c r="R1172" s="282">
        <f t="shared" si="156"/>
        <v>304355</v>
      </c>
      <c r="S1172" s="282">
        <f t="shared" si="156"/>
        <v>311964</v>
      </c>
      <c r="T1172" s="282">
        <f t="shared" si="156"/>
        <v>319763</v>
      </c>
      <c r="U1172" s="282">
        <f t="shared" si="156"/>
        <v>327757</v>
      </c>
    </row>
    <row r="1173" spans="1:26" s="88" customFormat="1" ht="15" customHeight="1">
      <c r="A1173" s="382"/>
      <c r="B1173" s="122"/>
      <c r="C1173" s="379"/>
      <c r="D1173" s="379"/>
      <c r="E1173" s="379"/>
      <c r="F1173" s="379"/>
      <c r="G1173" s="379"/>
      <c r="H1173" s="379"/>
      <c r="I1173" s="379"/>
      <c r="J1173" s="379"/>
      <c r="K1173" s="379"/>
      <c r="L1173" s="379"/>
      <c r="M1173" s="380"/>
      <c r="N1173" s="380"/>
      <c r="O1173" s="436" t="str">
        <f>IF(P1172&gt;O1172,"Over Budget","Under Budget")</f>
        <v>Over Budget</v>
      </c>
      <c r="P1173" s="437">
        <f>P1172-O1172</f>
        <v>66621</v>
      </c>
      <c r="Q1173" s="380"/>
      <c r="R1173" s="380"/>
      <c r="S1173" s="380"/>
      <c r="T1173" s="380"/>
      <c r="U1173" s="380"/>
    </row>
    <row r="1174" spans="1:26" s="88" customFormat="1" ht="6.95" customHeight="1">
      <c r="A1174" s="382"/>
      <c r="M1174" s="276"/>
      <c r="N1174" s="276"/>
      <c r="O1174" s="277"/>
      <c r="P1174" s="277"/>
      <c r="Q1174" s="276"/>
      <c r="R1174" s="276"/>
      <c r="S1174" s="276"/>
      <c r="T1174" s="276"/>
      <c r="U1174" s="276"/>
    </row>
    <row r="1175" spans="1:26" s="88" customFormat="1" ht="15" customHeight="1">
      <c r="A1175" s="382"/>
      <c r="M1175" s="310"/>
      <c r="N1175" s="182"/>
      <c r="O1175" s="147"/>
      <c r="P1175" s="147"/>
      <c r="Q1175" s="182"/>
      <c r="R1175" s="182"/>
      <c r="S1175" s="182"/>
      <c r="T1175" s="182"/>
      <c r="U1175" s="182"/>
    </row>
    <row r="1176" spans="1:26" s="88" customFormat="1" ht="24" customHeight="1">
      <c r="A1176" s="382"/>
      <c r="B1176" s="1" t="s">
        <v>1012</v>
      </c>
      <c r="C1176" s="92"/>
      <c r="D1176" s="92"/>
      <c r="E1176" s="88" t="s">
        <v>763</v>
      </c>
      <c r="F1176" s="92"/>
      <c r="G1176" s="92"/>
      <c r="H1176" s="92"/>
      <c r="I1176" s="92"/>
      <c r="J1176" s="92"/>
      <c r="K1176" s="92"/>
      <c r="M1176" s="276">
        <v>1808</v>
      </c>
      <c r="N1176" s="276">
        <v>16172</v>
      </c>
      <c r="O1176" s="277">
        <v>14000</v>
      </c>
      <c r="P1176" s="277">
        <v>28175</v>
      </c>
      <c r="Q1176" s="276">
        <v>29020</v>
      </c>
      <c r="R1176" s="276">
        <v>29891</v>
      </c>
      <c r="S1176" s="276">
        <v>30788</v>
      </c>
      <c r="T1176" s="276">
        <v>31712</v>
      </c>
      <c r="U1176" s="276">
        <v>32663</v>
      </c>
    </row>
    <row r="1177" spans="1:26" s="88" customFormat="1" ht="24" customHeight="1">
      <c r="A1177" s="382"/>
      <c r="B1177" s="1" t="s">
        <v>1013</v>
      </c>
      <c r="C1177" s="92"/>
      <c r="D1177" s="92"/>
      <c r="E1177" s="1" t="s">
        <v>10</v>
      </c>
      <c r="F1177" s="92"/>
      <c r="G1177" s="92"/>
      <c r="H1177" s="92"/>
      <c r="I1177" s="92"/>
      <c r="J1177" s="92"/>
      <c r="K1177" s="92"/>
      <c r="L1177" s="92"/>
      <c r="M1177" s="200">
        <v>1563</v>
      </c>
      <c r="N1177" s="200">
        <v>741</v>
      </c>
      <c r="O1177" s="143">
        <v>3000</v>
      </c>
      <c r="P1177" s="143">
        <v>20500</v>
      </c>
      <c r="Q1177" s="174">
        <v>3000</v>
      </c>
      <c r="R1177" s="174">
        <v>3000</v>
      </c>
      <c r="S1177" s="174">
        <v>3000</v>
      </c>
      <c r="T1177" s="174">
        <v>3000</v>
      </c>
      <c r="U1177" s="174">
        <v>3000</v>
      </c>
    </row>
    <row r="1178" spans="1:26" s="88" customFormat="1" ht="24" customHeight="1">
      <c r="A1178" s="382"/>
      <c r="B1178" s="1" t="s">
        <v>1339</v>
      </c>
      <c r="C1178" s="92"/>
      <c r="D1178" s="92"/>
      <c r="E1178" s="1" t="s">
        <v>498</v>
      </c>
      <c r="F1178" s="92"/>
      <c r="G1178" s="92"/>
      <c r="H1178" s="92"/>
      <c r="I1178" s="92"/>
      <c r="J1178" s="92"/>
      <c r="K1178" s="92"/>
      <c r="L1178" s="92"/>
      <c r="M1178" s="200">
        <v>0</v>
      </c>
      <c r="N1178" s="200">
        <v>0</v>
      </c>
      <c r="O1178" s="143">
        <v>5000</v>
      </c>
      <c r="P1178" s="143">
        <v>5000</v>
      </c>
      <c r="Q1178" s="174">
        <v>5000</v>
      </c>
      <c r="R1178" s="174">
        <v>5000</v>
      </c>
      <c r="S1178" s="174">
        <v>5000</v>
      </c>
      <c r="T1178" s="174">
        <v>5000</v>
      </c>
      <c r="U1178" s="174">
        <v>5000</v>
      </c>
      <c r="Z1178" s="88" t="s">
        <v>1471</v>
      </c>
    </row>
    <row r="1179" spans="1:26" s="88" customFormat="1" ht="24" customHeight="1">
      <c r="A1179" s="382"/>
      <c r="B1179" s="94" t="s">
        <v>1422</v>
      </c>
      <c r="C1179" s="94"/>
      <c r="D1179" s="94"/>
      <c r="E1179" s="94"/>
      <c r="F1179" s="94"/>
      <c r="G1179" s="94"/>
      <c r="H1179" s="94"/>
      <c r="I1179" s="94"/>
      <c r="J1179" s="94"/>
      <c r="K1179" s="94"/>
      <c r="L1179" s="92"/>
      <c r="M1179" s="222"/>
      <c r="N1179" s="222"/>
      <c r="O1179" s="146"/>
      <c r="P1179" s="146"/>
      <c r="Q1179" s="187"/>
      <c r="R1179" s="187"/>
      <c r="S1179" s="187"/>
      <c r="T1179" s="187"/>
      <c r="U1179" s="187"/>
    </row>
    <row r="1180" spans="1:26" s="88" customFormat="1" ht="24" customHeight="1">
      <c r="A1180" s="382"/>
      <c r="B1180" s="1" t="s">
        <v>1423</v>
      </c>
      <c r="C1180" s="92"/>
      <c r="D1180" s="92"/>
      <c r="E1180" s="1" t="s">
        <v>761</v>
      </c>
      <c r="F1180" s="92"/>
      <c r="G1180" s="92"/>
      <c r="H1180" s="92"/>
      <c r="I1180" s="92"/>
      <c r="J1180" s="92"/>
      <c r="K1180" s="92"/>
      <c r="L1180" s="92"/>
      <c r="M1180" s="222">
        <v>0</v>
      </c>
      <c r="N1180" s="222">
        <v>0</v>
      </c>
      <c r="O1180" s="146">
        <v>150000</v>
      </c>
      <c r="P1180" s="146">
        <v>150000</v>
      </c>
      <c r="Q1180" s="222">
        <v>150000</v>
      </c>
      <c r="R1180" s="222">
        <v>150000</v>
      </c>
      <c r="S1180" s="222">
        <v>150000</v>
      </c>
      <c r="T1180" s="222">
        <v>150000</v>
      </c>
      <c r="U1180" s="222">
        <v>150000</v>
      </c>
    </row>
    <row r="1181" spans="1:26" s="88" customFormat="1" ht="15" customHeight="1">
      <c r="A1181" s="382"/>
      <c r="M1181" s="188"/>
      <c r="N1181" s="182"/>
      <c r="O1181" s="147"/>
      <c r="P1181" s="147"/>
      <c r="Q1181" s="182"/>
      <c r="R1181" s="182"/>
      <c r="S1181" s="182"/>
      <c r="T1181" s="182"/>
      <c r="U1181" s="182"/>
    </row>
    <row r="1182" spans="1:26" s="88" customFormat="1" ht="24" customHeight="1">
      <c r="A1182" s="382"/>
      <c r="B1182" s="498" t="s">
        <v>1112</v>
      </c>
      <c r="C1182" s="498"/>
      <c r="D1182" s="498"/>
      <c r="E1182" s="498"/>
      <c r="F1182" s="498"/>
      <c r="G1182" s="498"/>
      <c r="H1182" s="498"/>
      <c r="I1182" s="498"/>
      <c r="J1182" s="498"/>
      <c r="K1182" s="498"/>
      <c r="L1182" s="498"/>
      <c r="M1182" s="280">
        <f t="shared" ref="M1182:U1182" si="157">SUM(M1176:M1181)</f>
        <v>3371</v>
      </c>
      <c r="N1182" s="297">
        <f t="shared" si="157"/>
        <v>16913</v>
      </c>
      <c r="O1182" s="281">
        <f t="shared" si="157"/>
        <v>172000</v>
      </c>
      <c r="P1182" s="281">
        <f t="shared" si="157"/>
        <v>203675</v>
      </c>
      <c r="Q1182" s="280">
        <f t="shared" si="157"/>
        <v>187020</v>
      </c>
      <c r="R1182" s="280">
        <f t="shared" si="157"/>
        <v>187891</v>
      </c>
      <c r="S1182" s="280">
        <f t="shared" si="157"/>
        <v>188788</v>
      </c>
      <c r="T1182" s="280">
        <f t="shared" si="157"/>
        <v>189712</v>
      </c>
      <c r="U1182" s="280">
        <f t="shared" si="157"/>
        <v>190663</v>
      </c>
    </row>
    <row r="1183" spans="1:26" s="88" customFormat="1" ht="15" customHeight="1">
      <c r="A1183" s="382"/>
      <c r="B1183" s="122"/>
      <c r="C1183" s="379"/>
      <c r="D1183" s="379"/>
      <c r="E1183" s="379"/>
      <c r="F1183" s="379"/>
      <c r="G1183" s="379"/>
      <c r="H1183" s="379"/>
      <c r="I1183" s="379"/>
      <c r="J1183" s="379"/>
      <c r="K1183" s="379"/>
      <c r="L1183" s="379"/>
      <c r="M1183" s="380"/>
      <c r="N1183" s="380"/>
      <c r="O1183" s="436" t="str">
        <f>IF(P1182&gt;O1182,"Over Budget","Under Budget")</f>
        <v>Over Budget</v>
      </c>
      <c r="P1183" s="437">
        <f>P1182-O1182</f>
        <v>31675</v>
      </c>
      <c r="Q1183" s="380"/>
      <c r="R1183" s="380"/>
      <c r="S1183" s="380"/>
      <c r="T1183" s="380"/>
      <c r="U1183" s="380"/>
    </row>
    <row r="1184" spans="1:26" s="88" customFormat="1" ht="15" customHeight="1">
      <c r="A1184" s="382"/>
      <c r="M1184" s="310"/>
      <c r="N1184" s="301"/>
      <c r="O1184" s="300"/>
      <c r="P1184" s="300"/>
      <c r="Q1184" s="310"/>
      <c r="R1184" s="310"/>
      <c r="S1184" s="310"/>
      <c r="T1184" s="310"/>
      <c r="U1184" s="310"/>
    </row>
    <row r="1185" spans="1:21" s="88" customFormat="1" ht="24" customHeight="1">
      <c r="A1185" s="382"/>
      <c r="L1185" s="94" t="s">
        <v>402</v>
      </c>
      <c r="M1185" s="201">
        <f>M1172-M1182</f>
        <v>94203</v>
      </c>
      <c r="N1185" s="445">
        <f t="shared" ref="N1185" si="158">N1172-N1182</f>
        <v>128552</v>
      </c>
      <c r="O1185" s="239">
        <f>O1172-O1182</f>
        <v>-22898</v>
      </c>
      <c r="P1185" s="239">
        <f>P1172-P1182</f>
        <v>12048</v>
      </c>
      <c r="Q1185" s="201">
        <f>Q1172-Q1182</f>
        <v>109912</v>
      </c>
      <c r="R1185" s="201">
        <f t="shared" ref="R1185:U1185" si="159">R1172-R1182</f>
        <v>116464</v>
      </c>
      <c r="S1185" s="201">
        <f t="shared" si="159"/>
        <v>123176</v>
      </c>
      <c r="T1185" s="201">
        <f t="shared" si="159"/>
        <v>130051</v>
      </c>
      <c r="U1185" s="201">
        <f t="shared" si="159"/>
        <v>137094</v>
      </c>
    </row>
    <row r="1186" spans="1:21" s="88" customFormat="1" ht="15" customHeight="1">
      <c r="A1186" s="382"/>
      <c r="M1186" s="280"/>
      <c r="N1186" s="297"/>
      <c r="O1186" s="281"/>
      <c r="P1186" s="281"/>
      <c r="Q1186" s="280"/>
      <c r="R1186" s="280"/>
      <c r="S1186" s="280"/>
      <c r="T1186" s="280"/>
      <c r="U1186" s="280"/>
    </row>
    <row r="1187" spans="1:21" s="88" customFormat="1" ht="24" customHeight="1">
      <c r="A1187" s="382"/>
      <c r="L1187" s="95" t="s">
        <v>404</v>
      </c>
      <c r="M1187" s="280">
        <v>87577</v>
      </c>
      <c r="N1187" s="297">
        <v>216129</v>
      </c>
      <c r="O1187" s="281">
        <v>351144</v>
      </c>
      <c r="P1187" s="281">
        <f>N1187+P1185</f>
        <v>228177</v>
      </c>
      <c r="Q1187" s="280">
        <f>P1187+Q1185</f>
        <v>338089</v>
      </c>
      <c r="R1187" s="280">
        <f>Q1187+R1185</f>
        <v>454553</v>
      </c>
      <c r="S1187" s="280">
        <f>R1187+S1185</f>
        <v>577729</v>
      </c>
      <c r="T1187" s="280">
        <f>S1187+T1185</f>
        <v>707780</v>
      </c>
      <c r="U1187" s="280">
        <f>T1187+U1185</f>
        <v>844874</v>
      </c>
    </row>
    <row r="1188" spans="1:21" s="88" customFormat="1" ht="24" customHeight="1">
      <c r="A1188" s="382"/>
      <c r="L1188" s="95"/>
      <c r="M1188" s="280"/>
      <c r="N1188" s="297"/>
      <c r="O1188" s="281"/>
      <c r="P1188" s="281"/>
      <c r="Q1188" s="280"/>
      <c r="R1188" s="280"/>
      <c r="S1188" s="280"/>
      <c r="T1188" s="280"/>
      <c r="U1188" s="280"/>
    </row>
    <row r="1189" spans="1:21" s="88" customFormat="1" ht="24" customHeight="1">
      <c r="A1189" s="382"/>
      <c r="L1189" s="95"/>
      <c r="M1189" s="280"/>
      <c r="N1189" s="297"/>
      <c r="O1189" s="281"/>
      <c r="P1189" s="281"/>
      <c r="Q1189" s="280"/>
      <c r="R1189" s="280"/>
      <c r="S1189" s="280"/>
      <c r="T1189" s="280"/>
      <c r="U1189" s="280"/>
    </row>
    <row r="1190" spans="1:21" s="109" customFormat="1" ht="20.100000000000001" customHeight="1">
      <c r="A1190" s="383"/>
      <c r="B1190" s="513" t="s">
        <v>505</v>
      </c>
      <c r="C1190" s="513"/>
      <c r="D1190" s="513"/>
      <c r="E1190" s="513"/>
      <c r="F1190" s="513"/>
      <c r="G1190" s="513"/>
      <c r="H1190" s="513"/>
      <c r="I1190" s="513"/>
      <c r="J1190" s="513"/>
      <c r="K1190" s="513"/>
      <c r="M1190" s="170"/>
      <c r="N1190" s="170"/>
      <c r="O1190" s="170"/>
      <c r="P1190" s="170"/>
      <c r="Q1190" s="170"/>
      <c r="R1190" s="170"/>
      <c r="S1190" s="170"/>
      <c r="T1190" s="170"/>
      <c r="U1190" s="170"/>
    </row>
    <row r="1191" spans="1:21" s="113" customFormat="1" ht="24" customHeight="1">
      <c r="A1191" s="390"/>
      <c r="L1191" s="114" t="s">
        <v>454</v>
      </c>
      <c r="M1191" s="231"/>
      <c r="N1191" s="231"/>
      <c r="O1191" s="468"/>
      <c r="P1191" s="468"/>
      <c r="Q1191" s="231"/>
      <c r="R1191" s="231"/>
      <c r="S1191" s="231"/>
      <c r="T1191" s="231"/>
      <c r="U1191" s="231"/>
    </row>
    <row r="1192" spans="1:21" s="88" customFormat="1" ht="24" customHeight="1">
      <c r="A1192" s="382"/>
      <c r="K1192" s="516" t="s">
        <v>757</v>
      </c>
      <c r="L1192" s="88" t="s">
        <v>455</v>
      </c>
      <c r="M1192" s="310">
        <f t="shared" ref="M1192:U1192" si="160">M276</f>
        <v>369505</v>
      </c>
      <c r="N1192" s="301">
        <f t="shared" si="160"/>
        <v>320904</v>
      </c>
      <c r="O1192" s="469">
        <f t="shared" si="160"/>
        <v>-700000</v>
      </c>
      <c r="P1192" s="469">
        <f t="shared" si="160"/>
        <v>0</v>
      </c>
      <c r="Q1192" s="188">
        <f t="shared" si="160"/>
        <v>0</v>
      </c>
      <c r="R1192" s="310">
        <f t="shared" si="160"/>
        <v>0</v>
      </c>
      <c r="S1192" s="310">
        <f t="shared" si="160"/>
        <v>0</v>
      </c>
      <c r="T1192" s="310">
        <f t="shared" si="160"/>
        <v>0</v>
      </c>
      <c r="U1192" s="310">
        <f t="shared" si="160"/>
        <v>-1325765</v>
      </c>
    </row>
    <row r="1193" spans="1:21" s="88" customFormat="1" ht="24" customHeight="1">
      <c r="A1193" s="382"/>
      <c r="K1193" s="516"/>
      <c r="L1193" s="88" t="s">
        <v>456</v>
      </c>
      <c r="M1193" s="196">
        <f t="shared" ref="M1193:U1193" si="161">M294</f>
        <v>15458</v>
      </c>
      <c r="N1193" s="432">
        <f t="shared" si="161"/>
        <v>13743</v>
      </c>
      <c r="O1193" s="161">
        <f t="shared" si="161"/>
        <v>-36640</v>
      </c>
      <c r="P1193" s="161">
        <f t="shared" si="161"/>
        <v>10390</v>
      </c>
      <c r="Q1193" s="188">
        <f t="shared" si="161"/>
        <v>-41640</v>
      </c>
      <c r="R1193" s="188">
        <f t="shared" si="161"/>
        <v>8632</v>
      </c>
      <c r="S1193" s="188">
        <f t="shared" si="161"/>
        <v>8632</v>
      </c>
      <c r="T1193" s="188">
        <f t="shared" si="161"/>
        <v>8632</v>
      </c>
      <c r="U1193" s="188">
        <f t="shared" si="161"/>
        <v>6558</v>
      </c>
    </row>
    <row r="1194" spans="1:21" s="88" customFormat="1" ht="24" customHeight="1">
      <c r="A1194" s="382"/>
      <c r="K1194" s="516"/>
      <c r="L1194" s="88" t="s">
        <v>457</v>
      </c>
      <c r="M1194" s="196">
        <f t="shared" ref="M1194:U1194" si="162">M312</f>
        <v>9400</v>
      </c>
      <c r="N1194" s="432">
        <f t="shared" si="162"/>
        <v>1345</v>
      </c>
      <c r="O1194" s="161">
        <f t="shared" si="162"/>
        <v>-2640</v>
      </c>
      <c r="P1194" s="161">
        <f t="shared" si="162"/>
        <v>-2614</v>
      </c>
      <c r="Q1194" s="188">
        <f t="shared" si="162"/>
        <v>-21640</v>
      </c>
      <c r="R1194" s="188">
        <f t="shared" si="162"/>
        <v>2632</v>
      </c>
      <c r="S1194" s="188">
        <f t="shared" si="162"/>
        <v>3632</v>
      </c>
      <c r="T1194" s="188">
        <f t="shared" si="162"/>
        <v>3632</v>
      </c>
      <c r="U1194" s="188">
        <f t="shared" si="162"/>
        <v>1558</v>
      </c>
    </row>
    <row r="1195" spans="1:21" s="88" customFormat="1" ht="24" customHeight="1">
      <c r="A1195" s="382"/>
      <c r="K1195" s="516"/>
      <c r="L1195" s="88" t="s">
        <v>543</v>
      </c>
      <c r="M1195" s="196">
        <f t="shared" ref="M1195:U1195" si="163">M338</f>
        <v>50427</v>
      </c>
      <c r="N1195" s="432">
        <f t="shared" si="163"/>
        <v>31136</v>
      </c>
      <c r="O1195" s="161">
        <f t="shared" si="163"/>
        <v>-122438</v>
      </c>
      <c r="P1195" s="161">
        <f t="shared" si="163"/>
        <v>3838</v>
      </c>
      <c r="Q1195" s="188">
        <f t="shared" si="163"/>
        <v>-349170</v>
      </c>
      <c r="R1195" s="188">
        <f t="shared" si="163"/>
        <v>-5644</v>
      </c>
      <c r="S1195" s="188">
        <f t="shared" si="163"/>
        <v>0</v>
      </c>
      <c r="T1195" s="188">
        <f t="shared" si="163"/>
        <v>0</v>
      </c>
      <c r="U1195" s="188">
        <f t="shared" si="163"/>
        <v>0</v>
      </c>
    </row>
    <row r="1196" spans="1:21" s="88" customFormat="1" ht="24" customHeight="1">
      <c r="A1196" s="382"/>
      <c r="K1196" s="516"/>
      <c r="L1196" s="88" t="s">
        <v>545</v>
      </c>
      <c r="M1196" s="196">
        <f t="shared" ref="M1196:U1196" si="164">M433</f>
        <v>2619452</v>
      </c>
      <c r="N1196" s="432">
        <f t="shared" si="164"/>
        <v>1003401</v>
      </c>
      <c r="O1196" s="161">
        <f t="shared" si="164"/>
        <v>-4614462</v>
      </c>
      <c r="P1196" s="161">
        <f t="shared" si="164"/>
        <v>-2334776</v>
      </c>
      <c r="Q1196" s="188">
        <f t="shared" si="164"/>
        <v>-3330991</v>
      </c>
      <c r="R1196" s="188">
        <f t="shared" si="164"/>
        <v>3811618</v>
      </c>
      <c r="S1196" s="188">
        <f t="shared" si="164"/>
        <v>-3408748</v>
      </c>
      <c r="T1196" s="188">
        <f t="shared" si="164"/>
        <v>-525557</v>
      </c>
      <c r="U1196" s="188">
        <f t="shared" si="164"/>
        <v>0</v>
      </c>
    </row>
    <row r="1197" spans="1:21" s="88" customFormat="1" ht="24" customHeight="1">
      <c r="A1197" s="382"/>
      <c r="K1197" s="516"/>
      <c r="L1197" s="88" t="s">
        <v>1163</v>
      </c>
      <c r="M1197" s="196">
        <f t="shared" ref="M1197:U1197" si="165">M497</f>
        <v>-8136346</v>
      </c>
      <c r="N1197" s="457">
        <f t="shared" si="165"/>
        <v>539723</v>
      </c>
      <c r="O1197" s="164">
        <f t="shared" si="165"/>
        <v>32050197</v>
      </c>
      <c r="P1197" s="164">
        <f t="shared" si="165"/>
        <v>37234792</v>
      </c>
      <c r="Q1197" s="369">
        <f t="shared" si="165"/>
        <v>-28095537</v>
      </c>
      <c r="R1197" s="369">
        <f t="shared" si="165"/>
        <v>-6191810</v>
      </c>
      <c r="S1197" s="369">
        <f t="shared" si="165"/>
        <v>-544972</v>
      </c>
      <c r="T1197" s="369">
        <f t="shared" si="165"/>
        <v>65383</v>
      </c>
      <c r="U1197" s="369">
        <f t="shared" si="165"/>
        <v>10002</v>
      </c>
    </row>
    <row r="1198" spans="1:21" s="88" customFormat="1" ht="24" customHeight="1">
      <c r="A1198" s="382"/>
      <c r="K1198" s="516"/>
      <c r="L1198" s="88" t="s">
        <v>712</v>
      </c>
      <c r="M1198" s="196">
        <f t="shared" ref="M1198:U1198" si="166">M596</f>
        <v>40884</v>
      </c>
      <c r="N1198" s="457">
        <f t="shared" si="166"/>
        <v>149152</v>
      </c>
      <c r="O1198" s="164">
        <f t="shared" si="166"/>
        <v>-1657681</v>
      </c>
      <c r="P1198" s="164">
        <f t="shared" si="166"/>
        <v>-935927</v>
      </c>
      <c r="Q1198" s="196">
        <f t="shared" si="166"/>
        <v>-644036</v>
      </c>
      <c r="R1198" s="196">
        <f t="shared" si="166"/>
        <v>-1692</v>
      </c>
      <c r="S1198" s="196">
        <f t="shared" si="166"/>
        <v>0</v>
      </c>
      <c r="T1198" s="196">
        <f t="shared" si="166"/>
        <v>0</v>
      </c>
      <c r="U1198" s="196">
        <f t="shared" si="166"/>
        <v>0</v>
      </c>
    </row>
    <row r="1199" spans="1:21" s="88" customFormat="1" ht="24" customHeight="1">
      <c r="A1199" s="382"/>
      <c r="K1199" s="516"/>
      <c r="L1199" s="88" t="s">
        <v>519</v>
      </c>
      <c r="M1199" s="188">
        <f t="shared" ref="M1199:U1199" si="167">M632</f>
        <v>0</v>
      </c>
      <c r="N1199" s="432">
        <f t="shared" si="167"/>
        <v>0</v>
      </c>
      <c r="O1199" s="161">
        <f t="shared" si="167"/>
        <v>0</v>
      </c>
      <c r="P1199" s="161">
        <f t="shared" si="167"/>
        <v>0</v>
      </c>
      <c r="Q1199" s="188">
        <f t="shared" si="167"/>
        <v>0</v>
      </c>
      <c r="R1199" s="188">
        <f t="shared" si="167"/>
        <v>0</v>
      </c>
      <c r="S1199" s="188">
        <f t="shared" si="167"/>
        <v>0</v>
      </c>
      <c r="T1199" s="188">
        <f t="shared" si="167"/>
        <v>0</v>
      </c>
      <c r="U1199" s="188">
        <f t="shared" si="167"/>
        <v>0</v>
      </c>
    </row>
    <row r="1200" spans="1:21" s="88" customFormat="1" ht="24" customHeight="1">
      <c r="A1200" s="382"/>
      <c r="K1200" s="516"/>
      <c r="L1200" s="88" t="s">
        <v>458</v>
      </c>
      <c r="M1200" s="196">
        <f t="shared" ref="M1200:U1200" si="168">M780</f>
        <v>164774</v>
      </c>
      <c r="N1200" s="432">
        <f t="shared" si="168"/>
        <v>2856166</v>
      </c>
      <c r="O1200" s="161">
        <f t="shared" si="168"/>
        <v>7948054</v>
      </c>
      <c r="P1200" s="161">
        <f t="shared" si="168"/>
        <v>2838164</v>
      </c>
      <c r="Q1200" s="188">
        <f t="shared" si="168"/>
        <v>-6011364</v>
      </c>
      <c r="R1200" s="188">
        <f t="shared" si="168"/>
        <v>-1394740</v>
      </c>
      <c r="S1200" s="188">
        <f t="shared" si="168"/>
        <v>4332382</v>
      </c>
      <c r="T1200" s="188">
        <f t="shared" si="168"/>
        <v>1336782</v>
      </c>
      <c r="U1200" s="188">
        <f t="shared" si="168"/>
        <v>4686095</v>
      </c>
    </row>
    <row r="1201" spans="1:21" s="88" customFormat="1" ht="24" customHeight="1">
      <c r="A1201" s="382"/>
      <c r="K1201" s="516"/>
      <c r="L1201" s="88" t="s">
        <v>459</v>
      </c>
      <c r="M1201" s="196">
        <f t="shared" ref="M1201:U1201" si="169">M878</f>
        <v>1516345</v>
      </c>
      <c r="N1201" s="432">
        <f t="shared" si="169"/>
        <v>1261025</v>
      </c>
      <c r="O1201" s="161">
        <f t="shared" si="169"/>
        <v>-892926</v>
      </c>
      <c r="P1201" s="161">
        <f t="shared" si="169"/>
        <v>1061578</v>
      </c>
      <c r="Q1201" s="188">
        <f t="shared" si="169"/>
        <v>-2775492</v>
      </c>
      <c r="R1201" s="188">
        <f t="shared" si="169"/>
        <v>-772963</v>
      </c>
      <c r="S1201" s="188">
        <f t="shared" si="169"/>
        <v>-434514</v>
      </c>
      <c r="T1201" s="188">
        <f t="shared" si="169"/>
        <v>-425604</v>
      </c>
      <c r="U1201" s="188">
        <f t="shared" si="169"/>
        <v>-536920</v>
      </c>
    </row>
    <row r="1202" spans="1:21" s="88" customFormat="1" ht="24" customHeight="1">
      <c r="A1202" s="382"/>
      <c r="K1202" s="516"/>
      <c r="L1202" s="88" t="s">
        <v>460</v>
      </c>
      <c r="M1202" s="196">
        <f t="shared" ref="M1202:U1202" si="170">M903</f>
        <v>-33843</v>
      </c>
      <c r="N1202" s="432">
        <f t="shared" si="170"/>
        <v>0</v>
      </c>
      <c r="O1202" s="161">
        <f t="shared" si="170"/>
        <v>0</v>
      </c>
      <c r="P1202" s="161">
        <f t="shared" si="170"/>
        <v>0</v>
      </c>
      <c r="Q1202" s="188">
        <f t="shared" si="170"/>
        <v>0</v>
      </c>
      <c r="R1202" s="188">
        <f t="shared" si="170"/>
        <v>0</v>
      </c>
      <c r="S1202" s="188">
        <f t="shared" si="170"/>
        <v>0</v>
      </c>
      <c r="T1202" s="188">
        <f t="shared" si="170"/>
        <v>0</v>
      </c>
      <c r="U1202" s="188">
        <f t="shared" si="170"/>
        <v>0</v>
      </c>
    </row>
    <row r="1203" spans="1:21" s="88" customFormat="1" ht="24" customHeight="1">
      <c r="A1203" s="382"/>
      <c r="K1203" s="412"/>
      <c r="L1203" s="88" t="s">
        <v>506</v>
      </c>
      <c r="M1203" s="196">
        <f t="shared" ref="M1203:U1203" si="171">M1002</f>
        <v>243806</v>
      </c>
      <c r="N1203" s="432">
        <f t="shared" si="171"/>
        <v>252727</v>
      </c>
      <c r="O1203" s="161">
        <f t="shared" si="171"/>
        <v>-541756</v>
      </c>
      <c r="P1203" s="161">
        <f t="shared" si="171"/>
        <v>-342934</v>
      </c>
      <c r="Q1203" s="188">
        <f t="shared" si="171"/>
        <v>-176522</v>
      </c>
      <c r="R1203" s="188">
        <f t="shared" si="171"/>
        <v>0</v>
      </c>
      <c r="S1203" s="188">
        <f t="shared" si="171"/>
        <v>0</v>
      </c>
      <c r="T1203" s="188">
        <f t="shared" si="171"/>
        <v>0</v>
      </c>
      <c r="U1203" s="188">
        <f t="shared" si="171"/>
        <v>0</v>
      </c>
    </row>
    <row r="1204" spans="1:21" s="88" customFormat="1" ht="24" customHeight="1">
      <c r="A1204" s="382"/>
      <c r="K1204" s="104"/>
      <c r="L1204" s="88" t="s">
        <v>395</v>
      </c>
      <c r="M1204" s="196">
        <f t="shared" ref="M1204:U1204" si="172">M1139</f>
        <v>7771</v>
      </c>
      <c r="N1204" s="196">
        <f t="shared" si="172"/>
        <v>-682</v>
      </c>
      <c r="O1204" s="161">
        <f t="shared" si="172"/>
        <v>6684</v>
      </c>
      <c r="P1204" s="161">
        <f t="shared" si="172"/>
        <v>2569</v>
      </c>
      <c r="Q1204" s="188">
        <f t="shared" si="172"/>
        <v>-129857</v>
      </c>
      <c r="R1204" s="188">
        <f t="shared" si="172"/>
        <v>-119150</v>
      </c>
      <c r="S1204" s="188">
        <f t="shared" si="172"/>
        <v>-114073</v>
      </c>
      <c r="T1204" s="188">
        <f t="shared" si="172"/>
        <v>-108220</v>
      </c>
      <c r="U1204" s="188">
        <f t="shared" si="172"/>
        <v>1644458</v>
      </c>
    </row>
    <row r="1205" spans="1:21" s="88" customFormat="1" ht="24" customHeight="1">
      <c r="A1205" s="382"/>
      <c r="K1205" s="104"/>
      <c r="L1205" s="88" t="s">
        <v>397</v>
      </c>
      <c r="M1205" s="196">
        <f t="shared" ref="M1205:U1205" si="173">M1165</f>
        <v>25002</v>
      </c>
      <c r="N1205" s="432">
        <f t="shared" si="173"/>
        <v>44417</v>
      </c>
      <c r="O1205" s="161">
        <f t="shared" si="173"/>
        <v>-799473</v>
      </c>
      <c r="P1205" s="161">
        <f t="shared" si="173"/>
        <v>253821</v>
      </c>
      <c r="Q1205" s="188">
        <f t="shared" si="173"/>
        <v>307850</v>
      </c>
      <c r="R1205" s="188">
        <f t="shared" si="173"/>
        <v>315021</v>
      </c>
      <c r="S1205" s="188">
        <f t="shared" si="173"/>
        <v>322664</v>
      </c>
      <c r="T1205" s="188">
        <f t="shared" si="173"/>
        <v>330485</v>
      </c>
      <c r="U1205" s="188">
        <f t="shared" si="173"/>
        <v>338488</v>
      </c>
    </row>
    <row r="1206" spans="1:21" s="88" customFormat="1" ht="24" customHeight="1">
      <c r="A1206" s="382"/>
      <c r="K1206" s="104"/>
      <c r="L1206" s="88" t="s">
        <v>951</v>
      </c>
      <c r="M1206" s="229">
        <f t="shared" ref="M1206:U1206" si="174">M1185</f>
        <v>94203</v>
      </c>
      <c r="N1206" s="454">
        <f t="shared" si="174"/>
        <v>128552</v>
      </c>
      <c r="O1206" s="171">
        <f t="shared" si="174"/>
        <v>-22898</v>
      </c>
      <c r="P1206" s="171">
        <f t="shared" si="174"/>
        <v>12048</v>
      </c>
      <c r="Q1206" s="229">
        <f t="shared" si="174"/>
        <v>109912</v>
      </c>
      <c r="R1206" s="229">
        <f t="shared" si="174"/>
        <v>116464</v>
      </c>
      <c r="S1206" s="229">
        <f t="shared" si="174"/>
        <v>123176</v>
      </c>
      <c r="T1206" s="229">
        <f t="shared" si="174"/>
        <v>130051</v>
      </c>
      <c r="U1206" s="229">
        <f t="shared" si="174"/>
        <v>137094</v>
      </c>
    </row>
    <row r="1207" spans="1:21" s="88" customFormat="1" ht="15" customHeight="1">
      <c r="A1207" s="382"/>
      <c r="M1207" s="196"/>
      <c r="N1207" s="188"/>
      <c r="O1207" s="161"/>
      <c r="P1207" s="161"/>
      <c r="Q1207" s="188"/>
      <c r="R1207" s="188"/>
      <c r="S1207" s="188"/>
      <c r="T1207" s="188"/>
      <c r="U1207" s="188"/>
    </row>
    <row r="1208" spans="1:21" s="94" customFormat="1" ht="24" customHeight="1">
      <c r="A1208" s="382"/>
      <c r="M1208" s="280">
        <f t="shared" ref="M1208:U1208" si="175">SUM(M1192:M1207)</f>
        <v>-3013162</v>
      </c>
      <c r="N1208" s="297">
        <f t="shared" si="175"/>
        <v>6601609</v>
      </c>
      <c r="O1208" s="281">
        <f t="shared" si="175"/>
        <v>30614021</v>
      </c>
      <c r="P1208" s="281">
        <f t="shared" si="175"/>
        <v>37800949</v>
      </c>
      <c r="Q1208" s="280">
        <f t="shared" si="175"/>
        <v>-41158487</v>
      </c>
      <c r="R1208" s="280">
        <f t="shared" si="175"/>
        <v>-4231632</v>
      </c>
      <c r="S1208" s="280">
        <f t="shared" si="175"/>
        <v>288179</v>
      </c>
      <c r="T1208" s="280">
        <f t="shared" si="175"/>
        <v>815584</v>
      </c>
      <c r="U1208" s="280">
        <f t="shared" si="175"/>
        <v>4961568</v>
      </c>
    </row>
    <row r="1209" spans="1:21" s="88" customFormat="1" ht="24" customHeight="1">
      <c r="A1209" s="382"/>
      <c r="M1209" s="188"/>
      <c r="N1209" s="188"/>
      <c r="O1209" s="161"/>
      <c r="P1209" s="161"/>
      <c r="Q1209" s="188"/>
      <c r="R1209" s="188"/>
      <c r="S1209" s="188"/>
      <c r="T1209" s="188"/>
      <c r="U1209" s="188"/>
    </row>
    <row r="1210" spans="1:21" s="115" customFormat="1" ht="24" customHeight="1">
      <c r="A1210" s="391"/>
      <c r="L1210" s="116" t="s">
        <v>666</v>
      </c>
      <c r="M1210" s="232"/>
      <c r="N1210" s="232"/>
      <c r="O1210" s="470"/>
      <c r="P1210" s="470"/>
      <c r="Q1210" s="232"/>
      <c r="R1210" s="232"/>
      <c r="S1210" s="232"/>
      <c r="T1210" s="232"/>
      <c r="U1210" s="232"/>
    </row>
    <row r="1211" spans="1:21" s="88" customFormat="1" ht="24" customHeight="1">
      <c r="A1211" s="382"/>
      <c r="K1211" s="516" t="s">
        <v>757</v>
      </c>
      <c r="L1211" s="88" t="s">
        <v>455</v>
      </c>
      <c r="M1211" s="310">
        <f t="shared" ref="M1211:U1211" si="176">M278</f>
        <v>10996607</v>
      </c>
      <c r="N1211" s="301">
        <f t="shared" si="176"/>
        <v>11317511</v>
      </c>
      <c r="O1211" s="300">
        <f t="shared" si="176"/>
        <v>10996607</v>
      </c>
      <c r="P1211" s="300">
        <f t="shared" si="176"/>
        <v>11317511</v>
      </c>
      <c r="Q1211" s="310">
        <f t="shared" si="176"/>
        <v>11317511</v>
      </c>
      <c r="R1211" s="310">
        <f t="shared" si="176"/>
        <v>11317511</v>
      </c>
      <c r="S1211" s="310">
        <f t="shared" si="176"/>
        <v>11317511</v>
      </c>
      <c r="T1211" s="310">
        <f t="shared" si="176"/>
        <v>11317511</v>
      </c>
      <c r="U1211" s="310">
        <f t="shared" si="176"/>
        <v>9991746</v>
      </c>
    </row>
    <row r="1212" spans="1:21" s="88" customFormat="1" ht="24" customHeight="1">
      <c r="A1212" s="382"/>
      <c r="K1212" s="516"/>
      <c r="L1212" s="88" t="s">
        <v>456</v>
      </c>
      <c r="M1212" s="196">
        <f t="shared" ref="M1212:U1212" si="177">M296</f>
        <v>37034</v>
      </c>
      <c r="N1212" s="432">
        <f t="shared" si="177"/>
        <v>50777</v>
      </c>
      <c r="O1212" s="161">
        <f t="shared" si="177"/>
        <v>10771</v>
      </c>
      <c r="P1212" s="161">
        <f t="shared" si="177"/>
        <v>61167</v>
      </c>
      <c r="Q1212" s="188">
        <f t="shared" si="177"/>
        <v>19527</v>
      </c>
      <c r="R1212" s="188">
        <f t="shared" si="177"/>
        <v>28159</v>
      </c>
      <c r="S1212" s="188">
        <f t="shared" si="177"/>
        <v>36791</v>
      </c>
      <c r="T1212" s="188">
        <f t="shared" si="177"/>
        <v>45423</v>
      </c>
      <c r="U1212" s="188">
        <f t="shared" si="177"/>
        <v>51981</v>
      </c>
    </row>
    <row r="1213" spans="1:21" s="88" customFormat="1" ht="24" customHeight="1">
      <c r="A1213" s="382"/>
      <c r="K1213" s="516"/>
      <c r="L1213" s="88" t="s">
        <v>457</v>
      </c>
      <c r="M1213" s="196">
        <f t="shared" ref="M1213:U1213" si="178">M314</f>
        <v>11786</v>
      </c>
      <c r="N1213" s="432">
        <f t="shared" si="178"/>
        <v>13131</v>
      </c>
      <c r="O1213" s="161">
        <f t="shared" si="178"/>
        <v>9161</v>
      </c>
      <c r="P1213" s="161">
        <f t="shared" si="178"/>
        <v>10517</v>
      </c>
      <c r="Q1213" s="188">
        <f t="shared" si="178"/>
        <v>-11123</v>
      </c>
      <c r="R1213" s="188">
        <f t="shared" si="178"/>
        <v>-8491</v>
      </c>
      <c r="S1213" s="188">
        <f t="shared" si="178"/>
        <v>-4859</v>
      </c>
      <c r="T1213" s="188">
        <f t="shared" si="178"/>
        <v>-1227</v>
      </c>
      <c r="U1213" s="188">
        <f t="shared" si="178"/>
        <v>331</v>
      </c>
    </row>
    <row r="1214" spans="1:21" s="88" customFormat="1" ht="24" customHeight="1">
      <c r="A1214" s="382"/>
      <c r="K1214" s="516"/>
      <c r="L1214" s="88" t="s">
        <v>543</v>
      </c>
      <c r="M1214" s="196">
        <f t="shared" ref="M1214:U1214" si="179">M340</f>
        <v>319840</v>
      </c>
      <c r="N1214" s="432">
        <f t="shared" si="179"/>
        <v>350976</v>
      </c>
      <c r="O1214" s="161">
        <f t="shared" si="179"/>
        <v>125921</v>
      </c>
      <c r="P1214" s="161">
        <f t="shared" si="179"/>
        <v>354814</v>
      </c>
      <c r="Q1214" s="188">
        <f t="shared" si="179"/>
        <v>5644</v>
      </c>
      <c r="R1214" s="188">
        <f t="shared" si="179"/>
        <v>0</v>
      </c>
      <c r="S1214" s="188">
        <f t="shared" si="179"/>
        <v>0</v>
      </c>
      <c r="T1214" s="188">
        <f t="shared" si="179"/>
        <v>0</v>
      </c>
      <c r="U1214" s="188">
        <f t="shared" si="179"/>
        <v>0</v>
      </c>
    </row>
    <row r="1215" spans="1:21" s="88" customFormat="1" ht="24" customHeight="1">
      <c r="A1215" s="382"/>
      <c r="K1215" s="516"/>
      <c r="L1215" s="88" t="s">
        <v>545</v>
      </c>
      <c r="M1215" s="196">
        <f t="shared" ref="M1215:U1215" si="180">M435</f>
        <v>4785053</v>
      </c>
      <c r="N1215" s="432">
        <f t="shared" si="180"/>
        <v>5788454</v>
      </c>
      <c r="O1215" s="161">
        <f t="shared" si="180"/>
        <v>1164373</v>
      </c>
      <c r="P1215" s="161">
        <f t="shared" si="180"/>
        <v>3453678</v>
      </c>
      <c r="Q1215" s="188">
        <f t="shared" si="180"/>
        <v>122687</v>
      </c>
      <c r="R1215" s="188">
        <f t="shared" si="180"/>
        <v>3934305</v>
      </c>
      <c r="S1215" s="188">
        <f t="shared" si="180"/>
        <v>525557</v>
      </c>
      <c r="T1215" s="188">
        <f t="shared" si="180"/>
        <v>0</v>
      </c>
      <c r="U1215" s="188">
        <f t="shared" si="180"/>
        <v>0</v>
      </c>
    </row>
    <row r="1216" spans="1:21" s="88" customFormat="1" ht="24" customHeight="1">
      <c r="A1216" s="382"/>
      <c r="K1216" s="516"/>
      <c r="L1216" s="88" t="s">
        <v>1163</v>
      </c>
      <c r="M1216" s="196">
        <f t="shared" ref="M1216:U1216" si="181">M499</f>
        <v>1865907</v>
      </c>
      <c r="N1216" s="432">
        <f t="shared" si="181"/>
        <v>2405630</v>
      </c>
      <c r="O1216" s="161">
        <f t="shared" si="181"/>
        <v>34272751</v>
      </c>
      <c r="P1216" s="161">
        <f t="shared" si="181"/>
        <v>39640422</v>
      </c>
      <c r="Q1216" s="188">
        <f t="shared" si="181"/>
        <v>11544885</v>
      </c>
      <c r="R1216" s="196">
        <f t="shared" si="181"/>
        <v>5353075</v>
      </c>
      <c r="S1216" s="196">
        <f t="shared" si="181"/>
        <v>4808103</v>
      </c>
      <c r="T1216" s="196">
        <f t="shared" si="181"/>
        <v>4873486</v>
      </c>
      <c r="U1216" s="196">
        <f t="shared" si="181"/>
        <v>4883488</v>
      </c>
    </row>
    <row r="1217" spans="1:21" s="88" customFormat="1" ht="24" customHeight="1">
      <c r="A1217" s="382"/>
      <c r="K1217" s="516"/>
      <c r="L1217" s="88" t="s">
        <v>712</v>
      </c>
      <c r="M1217" s="196">
        <f t="shared" ref="M1217:U1217" si="182">M608</f>
        <v>1432503</v>
      </c>
      <c r="N1217" s="457">
        <f t="shared" si="182"/>
        <v>1581655</v>
      </c>
      <c r="O1217" s="164">
        <f t="shared" si="182"/>
        <v>193275</v>
      </c>
      <c r="P1217" s="164">
        <f t="shared" si="182"/>
        <v>645728</v>
      </c>
      <c r="Q1217" s="196">
        <f t="shared" si="182"/>
        <v>1692</v>
      </c>
      <c r="R1217" s="196">
        <f t="shared" si="182"/>
        <v>0</v>
      </c>
      <c r="S1217" s="196">
        <f t="shared" si="182"/>
        <v>0</v>
      </c>
      <c r="T1217" s="196">
        <f t="shared" si="182"/>
        <v>0</v>
      </c>
      <c r="U1217" s="196">
        <f t="shared" si="182"/>
        <v>0</v>
      </c>
    </row>
    <row r="1218" spans="1:21" s="88" customFormat="1" ht="24" customHeight="1">
      <c r="A1218" s="382"/>
      <c r="K1218" s="516"/>
      <c r="L1218" s="88" t="s">
        <v>519</v>
      </c>
      <c r="M1218" s="188">
        <f t="shared" ref="M1218:U1218" si="183">M634</f>
        <v>0</v>
      </c>
      <c r="N1218" s="432">
        <f t="shared" si="183"/>
        <v>0</v>
      </c>
      <c r="O1218" s="161">
        <f t="shared" si="183"/>
        <v>0</v>
      </c>
      <c r="P1218" s="161">
        <f t="shared" si="183"/>
        <v>0</v>
      </c>
      <c r="Q1218" s="188">
        <f t="shared" si="183"/>
        <v>0</v>
      </c>
      <c r="R1218" s="188">
        <f t="shared" si="183"/>
        <v>0</v>
      </c>
      <c r="S1218" s="188">
        <f t="shared" si="183"/>
        <v>0</v>
      </c>
      <c r="T1218" s="188">
        <f t="shared" si="183"/>
        <v>0</v>
      </c>
      <c r="U1218" s="188">
        <f t="shared" si="183"/>
        <v>0</v>
      </c>
    </row>
    <row r="1219" spans="1:21" s="88" customFormat="1" ht="24" customHeight="1">
      <c r="A1219" s="382"/>
      <c r="K1219" s="516"/>
      <c r="L1219" s="88" t="s">
        <v>458</v>
      </c>
      <c r="M1219" s="196">
        <f t="shared" ref="M1219:U1219" si="184">M782</f>
        <v>3955973</v>
      </c>
      <c r="N1219" s="432">
        <f t="shared" si="184"/>
        <v>6812139</v>
      </c>
      <c r="O1219" s="161">
        <f t="shared" si="184"/>
        <v>17778651</v>
      </c>
      <c r="P1219" s="161">
        <f t="shared" si="184"/>
        <v>9650303</v>
      </c>
      <c r="Q1219" s="188">
        <f t="shared" si="184"/>
        <v>3638939</v>
      </c>
      <c r="R1219" s="188">
        <f t="shared" si="184"/>
        <v>2244199</v>
      </c>
      <c r="S1219" s="188">
        <f t="shared" si="184"/>
        <v>6576581</v>
      </c>
      <c r="T1219" s="188">
        <f t="shared" si="184"/>
        <v>7913363</v>
      </c>
      <c r="U1219" s="188">
        <f t="shared" si="184"/>
        <v>12599458</v>
      </c>
    </row>
    <row r="1220" spans="1:21" s="88" customFormat="1" ht="24" customHeight="1">
      <c r="A1220" s="382"/>
      <c r="K1220" s="516"/>
      <c r="L1220" s="88" t="s">
        <v>459</v>
      </c>
      <c r="M1220" s="196">
        <f t="shared" ref="M1220:U1220" si="185">M880</f>
        <v>2517832</v>
      </c>
      <c r="N1220" s="432">
        <f t="shared" si="185"/>
        <v>3778857</v>
      </c>
      <c r="O1220" s="161">
        <f t="shared" si="185"/>
        <v>2811787</v>
      </c>
      <c r="P1220" s="161">
        <f t="shared" si="185"/>
        <v>4840435</v>
      </c>
      <c r="Q1220" s="188">
        <f t="shared" si="185"/>
        <v>2064943</v>
      </c>
      <c r="R1220" s="188">
        <f t="shared" si="185"/>
        <v>1291980</v>
      </c>
      <c r="S1220" s="188">
        <f t="shared" si="185"/>
        <v>857466</v>
      </c>
      <c r="T1220" s="188">
        <f t="shared" si="185"/>
        <v>431862</v>
      </c>
      <c r="U1220" s="188">
        <f t="shared" si="185"/>
        <v>-105058</v>
      </c>
    </row>
    <row r="1221" spans="1:21" s="88" customFormat="1" ht="24" customHeight="1">
      <c r="A1221" s="382"/>
      <c r="K1221" s="516"/>
      <c r="L1221" s="88" t="s">
        <v>460</v>
      </c>
      <c r="M1221" s="196">
        <f t="shared" ref="M1221:U1221" si="186">M905</f>
        <v>0</v>
      </c>
      <c r="N1221" s="457">
        <f t="shared" si="186"/>
        <v>0</v>
      </c>
      <c r="O1221" s="164">
        <f t="shared" si="186"/>
        <v>0</v>
      </c>
      <c r="P1221" s="164">
        <f t="shared" si="186"/>
        <v>0</v>
      </c>
      <c r="Q1221" s="369">
        <f t="shared" si="186"/>
        <v>0</v>
      </c>
      <c r="R1221" s="369">
        <f t="shared" si="186"/>
        <v>0</v>
      </c>
      <c r="S1221" s="369">
        <f t="shared" si="186"/>
        <v>0</v>
      </c>
      <c r="T1221" s="369">
        <f t="shared" si="186"/>
        <v>0</v>
      </c>
      <c r="U1221" s="369">
        <f t="shared" si="186"/>
        <v>0</v>
      </c>
    </row>
    <row r="1222" spans="1:21" s="88" customFormat="1" ht="24" customHeight="1">
      <c r="A1222" s="382"/>
      <c r="K1222" s="412"/>
      <c r="L1222" s="88" t="s">
        <v>506</v>
      </c>
      <c r="M1222" s="196">
        <f t="shared" ref="M1222:U1222" si="187">M1004</f>
        <v>243804</v>
      </c>
      <c r="N1222" s="432">
        <f t="shared" si="187"/>
        <v>496532</v>
      </c>
      <c r="O1222" s="161">
        <f t="shared" si="187"/>
        <v>0</v>
      </c>
      <c r="P1222" s="161">
        <f t="shared" si="187"/>
        <v>153598</v>
      </c>
      <c r="Q1222" s="188">
        <f t="shared" si="187"/>
        <v>-22924</v>
      </c>
      <c r="R1222" s="188">
        <f t="shared" si="187"/>
        <v>-22924</v>
      </c>
      <c r="S1222" s="188">
        <f t="shared" si="187"/>
        <v>-22924</v>
      </c>
      <c r="T1222" s="188">
        <f t="shared" si="187"/>
        <v>-22924</v>
      </c>
      <c r="U1222" s="188">
        <f t="shared" si="187"/>
        <v>-22924</v>
      </c>
    </row>
    <row r="1223" spans="1:21" s="88" customFormat="1" ht="24" customHeight="1">
      <c r="A1223" s="382"/>
      <c r="K1223" s="104"/>
      <c r="L1223" s="88" t="s">
        <v>395</v>
      </c>
      <c r="M1223" s="196">
        <f t="shared" ref="M1223:U1223" si="188">M1141</f>
        <v>-1175044</v>
      </c>
      <c r="N1223" s="196">
        <f t="shared" si="188"/>
        <v>-1175727</v>
      </c>
      <c r="O1223" s="161">
        <f t="shared" si="188"/>
        <v>-1168663</v>
      </c>
      <c r="P1223" s="161">
        <f t="shared" si="188"/>
        <v>-1173158</v>
      </c>
      <c r="Q1223" s="188">
        <f t="shared" si="188"/>
        <v>-1303015</v>
      </c>
      <c r="R1223" s="188">
        <f t="shared" si="188"/>
        <v>-1422165</v>
      </c>
      <c r="S1223" s="188">
        <f t="shared" si="188"/>
        <v>-1536238</v>
      </c>
      <c r="T1223" s="188">
        <f t="shared" si="188"/>
        <v>-1644458</v>
      </c>
      <c r="U1223" s="188">
        <f t="shared" si="188"/>
        <v>0</v>
      </c>
    </row>
    <row r="1224" spans="1:21" s="88" customFormat="1" ht="24" customHeight="1">
      <c r="A1224" s="382"/>
      <c r="K1224" s="104"/>
      <c r="L1224" s="88" t="s">
        <v>397</v>
      </c>
      <c r="M1224" s="196">
        <f t="shared" ref="M1224:U1224" si="189">M1167</f>
        <v>-1614928</v>
      </c>
      <c r="N1224" s="432">
        <f t="shared" si="189"/>
        <v>-1570512</v>
      </c>
      <c r="O1224" s="161">
        <f t="shared" si="189"/>
        <v>-2511902</v>
      </c>
      <c r="P1224" s="161">
        <f t="shared" si="189"/>
        <v>-1316691</v>
      </c>
      <c r="Q1224" s="188">
        <f t="shared" si="189"/>
        <v>-1008841</v>
      </c>
      <c r="R1224" s="188">
        <f t="shared" si="189"/>
        <v>-693820</v>
      </c>
      <c r="S1224" s="188">
        <f t="shared" si="189"/>
        <v>-371156</v>
      </c>
      <c r="T1224" s="188">
        <f t="shared" si="189"/>
        <v>-40671</v>
      </c>
      <c r="U1224" s="188">
        <f t="shared" si="189"/>
        <v>297817</v>
      </c>
    </row>
    <row r="1225" spans="1:21" s="88" customFormat="1" ht="24" customHeight="1">
      <c r="A1225" s="382"/>
      <c r="K1225" s="104"/>
      <c r="L1225" s="88" t="s">
        <v>951</v>
      </c>
      <c r="M1225" s="229">
        <f t="shared" ref="M1225:U1225" si="190">M1187</f>
        <v>87577</v>
      </c>
      <c r="N1225" s="454">
        <f t="shared" si="190"/>
        <v>216129</v>
      </c>
      <c r="O1225" s="171">
        <f t="shared" si="190"/>
        <v>351144</v>
      </c>
      <c r="P1225" s="171">
        <f t="shared" si="190"/>
        <v>228177</v>
      </c>
      <c r="Q1225" s="229">
        <f t="shared" si="190"/>
        <v>338089</v>
      </c>
      <c r="R1225" s="229">
        <f t="shared" si="190"/>
        <v>454553</v>
      </c>
      <c r="S1225" s="229">
        <f t="shared" si="190"/>
        <v>577729</v>
      </c>
      <c r="T1225" s="229">
        <f t="shared" si="190"/>
        <v>707780</v>
      </c>
      <c r="U1225" s="229">
        <f t="shared" si="190"/>
        <v>844874</v>
      </c>
    </row>
    <row r="1226" spans="1:21" s="88" customFormat="1" ht="15" customHeight="1">
      <c r="A1226" s="382"/>
      <c r="M1226" s="196"/>
      <c r="N1226" s="188"/>
      <c r="O1226" s="161"/>
      <c r="P1226" s="161"/>
      <c r="Q1226" s="188"/>
      <c r="R1226" s="188"/>
      <c r="S1226" s="188"/>
      <c r="T1226" s="188"/>
      <c r="U1226" s="188"/>
    </row>
    <row r="1227" spans="1:21" s="88" customFormat="1" ht="24" customHeight="1">
      <c r="A1227" s="382"/>
      <c r="M1227" s="280">
        <f t="shared" ref="M1227:N1227" si="191">SUM(M1211:M1226)</f>
        <v>23463944</v>
      </c>
      <c r="N1227" s="297">
        <f t="shared" si="191"/>
        <v>30065552</v>
      </c>
      <c r="O1227" s="281">
        <f t="shared" ref="O1227:P1227" si="192">SUM(O1211:O1226)</f>
        <v>64033876</v>
      </c>
      <c r="P1227" s="281">
        <f t="shared" si="192"/>
        <v>67866501</v>
      </c>
      <c r="Q1227" s="280">
        <f t="shared" ref="Q1227:U1227" si="193">SUM(Q1211:Q1226)</f>
        <v>26708014</v>
      </c>
      <c r="R1227" s="280">
        <f t="shared" si="193"/>
        <v>22476382</v>
      </c>
      <c r="S1227" s="280">
        <f t="shared" si="193"/>
        <v>22764561</v>
      </c>
      <c r="T1227" s="280">
        <f t="shared" si="193"/>
        <v>23580145</v>
      </c>
      <c r="U1227" s="280">
        <f t="shared" si="193"/>
        <v>28541713</v>
      </c>
    </row>
    <row r="1228" spans="1:21" s="88" customFormat="1" ht="24" customHeight="1">
      <c r="A1228" s="382"/>
      <c r="M1228" s="188"/>
      <c r="N1228" s="188"/>
      <c r="O1228" s="161"/>
      <c r="P1228" s="161"/>
      <c r="Q1228" s="188"/>
      <c r="R1228" s="188"/>
      <c r="S1228" s="188"/>
      <c r="T1228" s="188"/>
      <c r="U1228" s="188"/>
    </row>
    <row r="1229" spans="1:21" s="109" customFormat="1" ht="24" customHeight="1">
      <c r="A1229" s="383"/>
      <c r="B1229" s="513" t="s">
        <v>507</v>
      </c>
      <c r="C1229" s="513"/>
      <c r="D1229" s="513"/>
      <c r="E1229" s="513"/>
      <c r="F1229" s="513"/>
      <c r="G1229" s="513"/>
      <c r="H1229" s="513"/>
      <c r="I1229" s="513"/>
      <c r="J1229" s="513"/>
      <c r="K1229" s="513"/>
      <c r="L1229" s="513"/>
      <c r="M1229" s="170"/>
      <c r="N1229" s="170"/>
      <c r="O1229" s="170"/>
      <c r="P1229" s="170"/>
      <c r="Q1229" s="170"/>
      <c r="R1229" s="170"/>
      <c r="S1229" s="170"/>
      <c r="T1229" s="170"/>
      <c r="U1229" s="170"/>
    </row>
    <row r="1230" spans="1:21" s="88" customFormat="1" ht="24" customHeight="1">
      <c r="A1230" s="382"/>
      <c r="M1230" s="188"/>
      <c r="N1230" s="188"/>
      <c r="O1230" s="161"/>
      <c r="P1230" s="161"/>
      <c r="Q1230" s="188"/>
      <c r="R1230" s="188"/>
      <c r="S1230" s="188"/>
      <c r="T1230" s="188"/>
      <c r="U1230" s="188"/>
    </row>
    <row r="1231" spans="1:21" s="113" customFormat="1" ht="24" customHeight="1">
      <c r="A1231" s="390"/>
      <c r="L1231" s="114" t="s">
        <v>454</v>
      </c>
      <c r="M1231" s="231"/>
      <c r="N1231" s="231"/>
      <c r="O1231" s="468"/>
      <c r="P1231" s="468"/>
      <c r="Q1231" s="231"/>
      <c r="R1231" s="231"/>
      <c r="S1231" s="231"/>
      <c r="T1231" s="231"/>
      <c r="U1231" s="231"/>
    </row>
    <row r="1232" spans="1:21" s="88" customFormat="1" ht="24" customHeight="1">
      <c r="A1232" s="382"/>
      <c r="L1232" s="88" t="s">
        <v>508</v>
      </c>
      <c r="M1232" s="310">
        <f t="shared" ref="M1232:U1232" si="194">M1079</f>
        <v>47048</v>
      </c>
      <c r="N1232" s="301">
        <f t="shared" si="194"/>
        <v>88924</v>
      </c>
      <c r="O1232" s="300">
        <f t="shared" si="194"/>
        <v>-32688</v>
      </c>
      <c r="P1232" s="300">
        <f t="shared" si="194"/>
        <v>140409</v>
      </c>
      <c r="Q1232" s="310">
        <f t="shared" si="194"/>
        <v>-147714</v>
      </c>
      <c r="R1232" s="310">
        <f t="shared" si="194"/>
        <v>-37518</v>
      </c>
      <c r="S1232" s="310">
        <f t="shared" si="194"/>
        <v>-32007</v>
      </c>
      <c r="T1232" s="310">
        <f t="shared" si="194"/>
        <v>-30190</v>
      </c>
      <c r="U1232" s="310">
        <f t="shared" si="194"/>
        <v>-35735</v>
      </c>
    </row>
    <row r="1233" spans="1:21" s="88" customFormat="1" ht="24" customHeight="1">
      <c r="A1233" s="382"/>
      <c r="L1233" s="88" t="s">
        <v>623</v>
      </c>
      <c r="M1233" s="229">
        <f t="shared" ref="M1233:U1233" si="195">M1105</f>
        <v>74898</v>
      </c>
      <c r="N1233" s="458">
        <f t="shared" si="195"/>
        <v>82288</v>
      </c>
      <c r="O1233" s="244">
        <f t="shared" si="195"/>
        <v>-498800</v>
      </c>
      <c r="P1233" s="244">
        <f t="shared" si="195"/>
        <v>-204500</v>
      </c>
      <c r="Q1233" s="233">
        <f t="shared" si="195"/>
        <v>-77250</v>
      </c>
      <c r="R1233" s="233">
        <f t="shared" si="195"/>
        <v>-115300</v>
      </c>
      <c r="S1233" s="233">
        <f t="shared" si="195"/>
        <v>-178300</v>
      </c>
      <c r="T1233" s="233">
        <f t="shared" si="195"/>
        <v>-126800</v>
      </c>
      <c r="U1233" s="233">
        <f t="shared" si="195"/>
        <v>-69300</v>
      </c>
    </row>
    <row r="1234" spans="1:21" s="88" customFormat="1" ht="24" customHeight="1">
      <c r="A1234" s="382"/>
      <c r="M1234" s="196"/>
      <c r="N1234" s="188"/>
      <c r="O1234" s="161"/>
      <c r="P1234" s="161"/>
      <c r="Q1234" s="188"/>
      <c r="R1234" s="188"/>
      <c r="S1234" s="188"/>
      <c r="T1234" s="188"/>
      <c r="U1234" s="188"/>
    </row>
    <row r="1235" spans="1:21" s="88" customFormat="1" ht="24" customHeight="1">
      <c r="A1235" s="382"/>
      <c r="L1235" s="94"/>
      <c r="M1235" s="280">
        <f t="shared" ref="M1235:N1235" si="196">SUM(M1232:M1234)</f>
        <v>121946</v>
      </c>
      <c r="N1235" s="297">
        <f t="shared" si="196"/>
        <v>171212</v>
      </c>
      <c r="O1235" s="281">
        <f t="shared" ref="O1235:P1235" si="197">SUM(O1232:O1234)</f>
        <v>-531488</v>
      </c>
      <c r="P1235" s="281">
        <f t="shared" si="197"/>
        <v>-64091</v>
      </c>
      <c r="Q1235" s="280">
        <f t="shared" ref="Q1235:U1235" si="198">SUM(Q1232:Q1234)</f>
        <v>-224964</v>
      </c>
      <c r="R1235" s="280">
        <f t="shared" si="198"/>
        <v>-152818</v>
      </c>
      <c r="S1235" s="280">
        <f t="shared" si="198"/>
        <v>-210307</v>
      </c>
      <c r="T1235" s="280">
        <f t="shared" si="198"/>
        <v>-156990</v>
      </c>
      <c r="U1235" s="280">
        <f t="shared" si="198"/>
        <v>-105035</v>
      </c>
    </row>
    <row r="1236" spans="1:21" s="88" customFormat="1" ht="24" customHeight="1">
      <c r="A1236" s="382"/>
      <c r="M1236" s="188"/>
      <c r="N1236" s="188"/>
      <c r="O1236" s="161"/>
      <c r="P1236" s="161"/>
      <c r="Q1236" s="188"/>
      <c r="R1236" s="188"/>
      <c r="S1236" s="188"/>
      <c r="T1236" s="188"/>
      <c r="U1236" s="188"/>
    </row>
    <row r="1237" spans="1:21" s="115" customFormat="1" ht="24" customHeight="1">
      <c r="A1237" s="391"/>
      <c r="L1237" s="116" t="s">
        <v>666</v>
      </c>
      <c r="M1237" s="232"/>
      <c r="N1237" s="232"/>
      <c r="O1237" s="470"/>
      <c r="P1237" s="470"/>
      <c r="Q1237" s="232"/>
      <c r="R1237" s="232"/>
      <c r="S1237" s="232"/>
      <c r="T1237" s="232"/>
      <c r="U1237" s="232"/>
    </row>
    <row r="1238" spans="1:21" s="88" customFormat="1" ht="24" customHeight="1">
      <c r="A1238" s="382"/>
      <c r="L1238" s="88" t="s">
        <v>508</v>
      </c>
      <c r="M1238" s="310">
        <f t="shared" ref="M1238:U1238" si="199">M1081</f>
        <v>793959</v>
      </c>
      <c r="N1238" s="301">
        <f t="shared" si="199"/>
        <v>882883</v>
      </c>
      <c r="O1238" s="300">
        <f t="shared" si="199"/>
        <v>835892</v>
      </c>
      <c r="P1238" s="300">
        <f t="shared" si="199"/>
        <v>1023292</v>
      </c>
      <c r="Q1238" s="310">
        <f t="shared" si="199"/>
        <v>875578</v>
      </c>
      <c r="R1238" s="310">
        <f t="shared" si="199"/>
        <v>838060</v>
      </c>
      <c r="S1238" s="310">
        <f t="shared" si="199"/>
        <v>806053</v>
      </c>
      <c r="T1238" s="310">
        <f t="shared" si="199"/>
        <v>775863</v>
      </c>
      <c r="U1238" s="310">
        <f t="shared" si="199"/>
        <v>740128</v>
      </c>
    </row>
    <row r="1239" spans="1:21" s="88" customFormat="1" ht="24" customHeight="1">
      <c r="A1239" s="382"/>
      <c r="L1239" s="88" t="s">
        <v>623</v>
      </c>
      <c r="M1239" s="229">
        <f t="shared" ref="M1239:U1239" si="200">M1107</f>
        <v>251559</v>
      </c>
      <c r="N1239" s="458">
        <f t="shared" si="200"/>
        <v>333847</v>
      </c>
      <c r="O1239" s="244">
        <f t="shared" si="200"/>
        <v>-161999</v>
      </c>
      <c r="P1239" s="244">
        <f t="shared" si="200"/>
        <v>129347</v>
      </c>
      <c r="Q1239" s="233">
        <f t="shared" si="200"/>
        <v>52097</v>
      </c>
      <c r="R1239" s="233">
        <f t="shared" si="200"/>
        <v>-63203</v>
      </c>
      <c r="S1239" s="233">
        <f t="shared" si="200"/>
        <v>-241503</v>
      </c>
      <c r="T1239" s="233">
        <f t="shared" si="200"/>
        <v>-368303</v>
      </c>
      <c r="U1239" s="233">
        <f t="shared" si="200"/>
        <v>-437603</v>
      </c>
    </row>
    <row r="1240" spans="1:21" s="88" customFormat="1" ht="24" customHeight="1">
      <c r="A1240" s="382"/>
      <c r="M1240" s="196"/>
      <c r="N1240" s="188"/>
      <c r="O1240" s="161"/>
      <c r="P1240" s="161"/>
      <c r="Q1240" s="188"/>
      <c r="R1240" s="188"/>
      <c r="S1240" s="188"/>
      <c r="T1240" s="188"/>
      <c r="U1240" s="188"/>
    </row>
    <row r="1241" spans="1:21" s="88" customFormat="1" ht="24" customHeight="1">
      <c r="A1241" s="382"/>
      <c r="M1241" s="280">
        <f t="shared" ref="M1241:N1241" si="201">SUM(M1238:M1240)</f>
        <v>1045518</v>
      </c>
      <c r="N1241" s="297">
        <f t="shared" si="201"/>
        <v>1216730</v>
      </c>
      <c r="O1241" s="281">
        <f t="shared" ref="O1241:P1241" si="202">SUM(O1238:O1240)</f>
        <v>673893</v>
      </c>
      <c r="P1241" s="281">
        <f t="shared" si="202"/>
        <v>1152639</v>
      </c>
      <c r="Q1241" s="280">
        <f t="shared" ref="Q1241:U1241" si="203">SUM(Q1238:Q1240)</f>
        <v>927675</v>
      </c>
      <c r="R1241" s="280">
        <f t="shared" si="203"/>
        <v>774857</v>
      </c>
      <c r="S1241" s="280">
        <f t="shared" si="203"/>
        <v>564550</v>
      </c>
      <c r="T1241" s="280">
        <f t="shared" si="203"/>
        <v>407560</v>
      </c>
      <c r="U1241" s="280">
        <f t="shared" si="203"/>
        <v>302525</v>
      </c>
    </row>
    <row r="1242" spans="1:21" s="88" customFormat="1" ht="24" customHeight="1">
      <c r="A1242" s="382"/>
      <c r="M1242" s="188"/>
      <c r="N1242" s="188"/>
      <c r="O1242" s="161"/>
      <c r="P1242" s="161"/>
      <c r="Q1242" s="188"/>
      <c r="R1242" s="188"/>
      <c r="S1242" s="188"/>
      <c r="T1242" s="188"/>
      <c r="U1242" s="188"/>
    </row>
    <row r="1243" spans="1:21" s="88" customFormat="1" ht="24" customHeight="1">
      <c r="A1243" s="382"/>
      <c r="M1243" s="188"/>
      <c r="N1243" s="188"/>
      <c r="O1243" s="161"/>
      <c r="P1243" s="161"/>
      <c r="Q1243" s="188"/>
      <c r="R1243" s="188"/>
      <c r="S1243" s="188"/>
      <c r="T1243" s="188"/>
      <c r="U1243" s="188"/>
    </row>
    <row r="1244" spans="1:21" s="109" customFormat="1" ht="24" customHeight="1">
      <c r="A1244" s="383"/>
      <c r="B1244" s="513" t="s">
        <v>843</v>
      </c>
      <c r="C1244" s="513"/>
      <c r="D1244" s="513"/>
      <c r="E1244" s="513"/>
      <c r="F1244" s="513"/>
      <c r="G1244" s="513"/>
      <c r="H1244" s="513"/>
      <c r="I1244" s="513"/>
      <c r="J1244" s="513"/>
      <c r="K1244" s="513"/>
      <c r="L1244" s="513"/>
      <c r="M1244" s="170"/>
      <c r="N1244" s="170"/>
      <c r="O1244" s="170"/>
      <c r="P1244" s="170"/>
      <c r="Q1244" s="170"/>
      <c r="R1244" s="170"/>
      <c r="S1244" s="170"/>
      <c r="T1244" s="170"/>
      <c r="U1244" s="170"/>
    </row>
    <row r="1245" spans="1:21" s="88" customFormat="1" ht="24" customHeight="1">
      <c r="A1245" s="382"/>
      <c r="L1245" s="88" t="s">
        <v>513</v>
      </c>
      <c r="M1245" s="310">
        <f t="shared" ref="M1245:U1245" si="204">M229+M682+M818+M1040</f>
        <v>486827</v>
      </c>
      <c r="N1245" s="301">
        <f t="shared" si="204"/>
        <v>503072</v>
      </c>
      <c r="O1245" s="300">
        <f t="shared" si="204"/>
        <v>553768</v>
      </c>
      <c r="P1245" s="300">
        <f t="shared" si="204"/>
        <v>556772</v>
      </c>
      <c r="Q1245" s="310">
        <f t="shared" si="204"/>
        <v>681016</v>
      </c>
      <c r="R1245" s="310">
        <f t="shared" si="204"/>
        <v>749118</v>
      </c>
      <c r="S1245" s="310">
        <f t="shared" si="204"/>
        <v>794065</v>
      </c>
      <c r="T1245" s="310">
        <f t="shared" si="204"/>
        <v>841709</v>
      </c>
      <c r="U1245" s="310">
        <f t="shared" si="204"/>
        <v>892212</v>
      </c>
    </row>
    <row r="1246" spans="1:21" s="88" customFormat="1" ht="24" customHeight="1">
      <c r="A1246" s="382"/>
      <c r="M1246" s="188"/>
      <c r="N1246" s="188"/>
      <c r="O1246" s="161"/>
      <c r="P1246" s="161"/>
      <c r="Q1246" s="188"/>
      <c r="R1246" s="188"/>
      <c r="S1246" s="188"/>
      <c r="T1246" s="188"/>
      <c r="U1246" s="188"/>
    </row>
    <row r="1247" spans="1:21" s="88" customFormat="1" ht="24" customHeight="1">
      <c r="A1247" s="382"/>
      <c r="L1247" s="88" t="s">
        <v>514</v>
      </c>
      <c r="M1247" s="310">
        <f t="shared" ref="M1247:U1247" si="205">M228+M681+M817+M1039</f>
        <v>25910</v>
      </c>
      <c r="N1247" s="301">
        <f t="shared" si="205"/>
        <v>22580</v>
      </c>
      <c r="O1247" s="300">
        <f t="shared" si="205"/>
        <v>31000</v>
      </c>
      <c r="P1247" s="300">
        <f t="shared" si="205"/>
        <v>30950</v>
      </c>
      <c r="Q1247" s="310">
        <f t="shared" si="205"/>
        <v>31200</v>
      </c>
      <c r="R1247" s="310">
        <f t="shared" si="205"/>
        <v>31200</v>
      </c>
      <c r="S1247" s="310">
        <f t="shared" si="205"/>
        <v>31200</v>
      </c>
      <c r="T1247" s="310">
        <f t="shared" si="205"/>
        <v>31200</v>
      </c>
      <c r="U1247" s="310">
        <f t="shared" si="205"/>
        <v>31200</v>
      </c>
    </row>
    <row r="1248" spans="1:21" s="88" customFormat="1" ht="24" customHeight="1">
      <c r="A1248" s="382"/>
      <c r="M1248" s="196"/>
      <c r="N1248" s="369"/>
      <c r="O1248" s="161"/>
      <c r="P1248" s="161"/>
      <c r="Q1248" s="188"/>
      <c r="R1248" s="188"/>
      <c r="S1248" s="188"/>
      <c r="T1248" s="188"/>
      <c r="U1248" s="188"/>
    </row>
    <row r="1249" spans="1:21" s="88" customFormat="1" ht="24" customHeight="1">
      <c r="A1249" s="382"/>
      <c r="F1249" s="90"/>
      <c r="G1249" s="90"/>
      <c r="H1249" s="90"/>
      <c r="I1249" s="90"/>
      <c r="J1249" s="510" t="s">
        <v>546</v>
      </c>
      <c r="K1249" s="510"/>
      <c r="L1249" s="88" t="s">
        <v>515</v>
      </c>
      <c r="M1249" s="310">
        <f t="shared" ref="M1249:U1249" si="206">M62+M88+M118+M157+M188+M677+M813+M937+M968+M230+M463+M545</f>
        <v>1411732</v>
      </c>
      <c r="N1249" s="301">
        <f t="shared" si="206"/>
        <v>1513370</v>
      </c>
      <c r="O1249" s="300">
        <f t="shared" si="206"/>
        <v>1930640</v>
      </c>
      <c r="P1249" s="300">
        <f t="shared" si="206"/>
        <v>1646279</v>
      </c>
      <c r="Q1249" s="310">
        <f t="shared" si="206"/>
        <v>2284458</v>
      </c>
      <c r="R1249" s="310">
        <f t="shared" si="206"/>
        <v>2327664</v>
      </c>
      <c r="S1249" s="310">
        <f t="shared" si="206"/>
        <v>2527561</v>
      </c>
      <c r="T1249" s="310">
        <f t="shared" si="206"/>
        <v>2727067</v>
      </c>
      <c r="U1249" s="310">
        <f t="shared" si="206"/>
        <v>2942534</v>
      </c>
    </row>
    <row r="1250" spans="1:21" s="88" customFormat="1" ht="24" customHeight="1">
      <c r="A1250" s="382"/>
      <c r="K1250" s="106"/>
      <c r="M1250" s="196"/>
      <c r="N1250" s="188"/>
      <c r="O1250" s="161"/>
      <c r="P1250" s="161"/>
      <c r="Q1250" s="188"/>
      <c r="R1250" s="188"/>
      <c r="S1250" s="188"/>
      <c r="T1250" s="188"/>
      <c r="U1250" s="188"/>
    </row>
    <row r="1251" spans="1:21" s="88" customFormat="1" ht="24" customHeight="1">
      <c r="A1251" s="382"/>
      <c r="F1251" s="90"/>
      <c r="G1251" s="90"/>
      <c r="H1251" s="90"/>
      <c r="I1251" s="90"/>
      <c r="J1251" s="510" t="s">
        <v>546</v>
      </c>
      <c r="K1251" s="510"/>
      <c r="L1251" s="88" t="s">
        <v>516</v>
      </c>
      <c r="M1251" s="310">
        <f t="shared" ref="M1251:U1251" si="207">M64+M90+M120+M159+M190+M679+M815+M939+M970+M231+M465+M547</f>
        <v>108436</v>
      </c>
      <c r="N1251" s="301">
        <f t="shared" si="207"/>
        <v>110640</v>
      </c>
      <c r="O1251" s="300">
        <f t="shared" si="207"/>
        <v>144884</v>
      </c>
      <c r="P1251" s="300">
        <f t="shared" si="207"/>
        <v>128223</v>
      </c>
      <c r="Q1251" s="310">
        <f t="shared" si="207"/>
        <v>173814</v>
      </c>
      <c r="R1251" s="310">
        <f t="shared" si="207"/>
        <v>167685</v>
      </c>
      <c r="S1251" s="310">
        <f t="shared" si="207"/>
        <v>177380</v>
      </c>
      <c r="T1251" s="310">
        <f t="shared" si="207"/>
        <v>186249</v>
      </c>
      <c r="U1251" s="310">
        <f t="shared" si="207"/>
        <v>195562</v>
      </c>
    </row>
    <row r="1252" spans="1:21" s="88" customFormat="1" ht="24" customHeight="1">
      <c r="A1252" s="382"/>
      <c r="K1252" s="106"/>
      <c r="M1252" s="196"/>
      <c r="N1252" s="188"/>
      <c r="O1252" s="161"/>
      <c r="P1252" s="161"/>
      <c r="Q1252" s="188"/>
      <c r="R1252" s="188"/>
      <c r="S1252" s="188"/>
      <c r="T1252" s="188"/>
      <c r="U1252" s="188"/>
    </row>
    <row r="1253" spans="1:21" s="88" customFormat="1" ht="24" customHeight="1">
      <c r="A1253" s="382"/>
      <c r="F1253" s="90"/>
      <c r="G1253" s="90"/>
      <c r="H1253" s="90"/>
      <c r="I1253" s="90"/>
      <c r="J1253" s="510" t="s">
        <v>546</v>
      </c>
      <c r="K1253" s="510"/>
      <c r="L1253" s="88" t="s">
        <v>517</v>
      </c>
      <c r="M1253" s="310">
        <f t="shared" ref="M1253:U1253" si="208">M65+M91+M121+M160+M191+M680+M816+M940+M971+M232+M466+M548</f>
        <v>15704</v>
      </c>
      <c r="N1253" s="301">
        <f t="shared" si="208"/>
        <v>16086</v>
      </c>
      <c r="O1253" s="300">
        <f t="shared" si="208"/>
        <v>18379</v>
      </c>
      <c r="P1253" s="300">
        <f t="shared" si="208"/>
        <v>16580</v>
      </c>
      <c r="Q1253" s="310">
        <f t="shared" si="208"/>
        <v>19218</v>
      </c>
      <c r="R1253" s="310">
        <f t="shared" si="208"/>
        <v>20483</v>
      </c>
      <c r="S1253" s="310">
        <f t="shared" si="208"/>
        <v>21247</v>
      </c>
      <c r="T1253" s="310">
        <f t="shared" si="208"/>
        <v>21883</v>
      </c>
      <c r="U1253" s="310">
        <f t="shared" si="208"/>
        <v>22539</v>
      </c>
    </row>
    <row r="1254" spans="1:21" s="88" customFormat="1" ht="24" customHeight="1">
      <c r="A1254" s="382"/>
      <c r="J1254" s="106"/>
      <c r="K1254" s="106"/>
      <c r="M1254" s="235"/>
      <c r="N1254" s="471"/>
      <c r="O1254" s="236"/>
      <c r="P1254" s="236"/>
      <c r="Q1254" s="235"/>
      <c r="R1254" s="235"/>
      <c r="S1254" s="235"/>
      <c r="T1254" s="235"/>
      <c r="U1254" s="235"/>
    </row>
    <row r="1255" spans="1:21" s="88" customFormat="1" ht="24" customHeight="1">
      <c r="A1255" s="382"/>
      <c r="J1255" s="107"/>
      <c r="K1255" s="107"/>
      <c r="L1255" s="107"/>
      <c r="M1255" s="196"/>
      <c r="N1255" s="369"/>
      <c r="O1255" s="161"/>
      <c r="P1255" s="161"/>
      <c r="Q1255" s="188"/>
      <c r="R1255" s="188"/>
      <c r="S1255" s="188"/>
      <c r="T1255" s="188"/>
      <c r="U1255" s="188"/>
    </row>
    <row r="1256" spans="1:21" s="88" customFormat="1" ht="24" customHeight="1">
      <c r="A1256" s="382"/>
      <c r="J1256" s="511" t="s">
        <v>507</v>
      </c>
      <c r="K1256" s="511"/>
      <c r="L1256" s="107" t="s">
        <v>515</v>
      </c>
      <c r="M1256" s="310">
        <f t="shared" ref="M1256:U1256" si="209">M1035</f>
        <v>102604</v>
      </c>
      <c r="N1256" s="301">
        <f t="shared" si="209"/>
        <v>91896</v>
      </c>
      <c r="O1256" s="300">
        <f t="shared" si="209"/>
        <v>103057</v>
      </c>
      <c r="P1256" s="300">
        <f t="shared" si="209"/>
        <v>100001</v>
      </c>
      <c r="Q1256" s="310">
        <f t="shared" si="209"/>
        <v>146954</v>
      </c>
      <c r="R1256" s="310">
        <f t="shared" si="209"/>
        <v>150973</v>
      </c>
      <c r="S1256" s="310">
        <f t="shared" si="209"/>
        <v>163051</v>
      </c>
      <c r="T1256" s="310">
        <f t="shared" si="209"/>
        <v>176095</v>
      </c>
      <c r="U1256" s="310">
        <f t="shared" si="209"/>
        <v>190183</v>
      </c>
    </row>
    <row r="1257" spans="1:21" s="94" customFormat="1" ht="24" customHeight="1">
      <c r="A1257" s="382"/>
      <c r="J1257" s="382"/>
      <c r="K1257" s="382"/>
      <c r="L1257" s="88"/>
      <c r="M1257" s="189"/>
      <c r="N1257" s="189"/>
      <c r="O1257" s="148"/>
      <c r="P1257" s="148"/>
      <c r="Q1257" s="189"/>
      <c r="R1257" s="189"/>
      <c r="S1257" s="189"/>
      <c r="T1257" s="189"/>
      <c r="U1257" s="189"/>
    </row>
    <row r="1258" spans="1:21" s="94" customFormat="1" ht="24" customHeight="1">
      <c r="A1258" s="382"/>
      <c r="J1258" s="511" t="s">
        <v>507</v>
      </c>
      <c r="K1258" s="511"/>
      <c r="L1258" s="88" t="s">
        <v>516</v>
      </c>
      <c r="M1258" s="310">
        <f t="shared" ref="M1258:U1258" si="210">M1037</f>
        <v>7518</v>
      </c>
      <c r="N1258" s="301">
        <f t="shared" si="210"/>
        <v>6874</v>
      </c>
      <c r="O1258" s="300">
        <f t="shared" si="210"/>
        <v>7450</v>
      </c>
      <c r="P1258" s="300">
        <f t="shared" si="210"/>
        <v>7450</v>
      </c>
      <c r="Q1258" s="310">
        <f t="shared" si="210"/>
        <v>10670</v>
      </c>
      <c r="R1258" s="310">
        <f t="shared" si="210"/>
        <v>10365</v>
      </c>
      <c r="S1258" s="310">
        <f t="shared" si="210"/>
        <v>10883</v>
      </c>
      <c r="T1258" s="310">
        <f t="shared" si="210"/>
        <v>11427</v>
      </c>
      <c r="U1258" s="310">
        <f t="shared" si="210"/>
        <v>11998</v>
      </c>
    </row>
    <row r="1259" spans="1:21" s="94" customFormat="1" ht="24" customHeight="1">
      <c r="A1259" s="382"/>
      <c r="J1259" s="382"/>
      <c r="K1259" s="382"/>
      <c r="L1259" s="88"/>
      <c r="M1259" s="188"/>
      <c r="N1259" s="188"/>
      <c r="O1259" s="161"/>
      <c r="P1259" s="161"/>
      <c r="Q1259" s="188"/>
      <c r="R1259" s="188"/>
      <c r="S1259" s="188"/>
      <c r="T1259" s="188"/>
      <c r="U1259" s="188"/>
    </row>
    <row r="1260" spans="1:21" s="94" customFormat="1" ht="24" customHeight="1">
      <c r="A1260" s="382"/>
      <c r="J1260" s="511" t="s">
        <v>507</v>
      </c>
      <c r="K1260" s="511"/>
      <c r="L1260" s="88" t="s">
        <v>517</v>
      </c>
      <c r="M1260" s="310">
        <f t="shared" ref="M1260:U1260" si="211">M1038</f>
        <v>1083</v>
      </c>
      <c r="N1260" s="301">
        <f t="shared" si="211"/>
        <v>933</v>
      </c>
      <c r="O1260" s="300">
        <f t="shared" si="211"/>
        <v>940</v>
      </c>
      <c r="P1260" s="300">
        <f t="shared" si="211"/>
        <v>940</v>
      </c>
      <c r="Q1260" s="310">
        <f t="shared" si="211"/>
        <v>1176</v>
      </c>
      <c r="R1260" s="310">
        <f t="shared" si="211"/>
        <v>1247</v>
      </c>
      <c r="S1260" s="310">
        <f t="shared" si="211"/>
        <v>1284</v>
      </c>
      <c r="T1260" s="310">
        <f t="shared" si="211"/>
        <v>1323</v>
      </c>
      <c r="U1260" s="310">
        <f t="shared" si="211"/>
        <v>1363</v>
      </c>
    </row>
    <row r="1261" spans="1:21" s="94" customFormat="1" ht="24" customHeight="1">
      <c r="A1261" s="382"/>
      <c r="J1261" s="382"/>
      <c r="K1261" s="382"/>
      <c r="M1261" s="189"/>
      <c r="N1261" s="189"/>
      <c r="O1261" s="148"/>
      <c r="P1261" s="148"/>
      <c r="Q1261" s="189"/>
      <c r="R1261" s="189"/>
      <c r="S1261" s="189"/>
      <c r="T1261" s="189"/>
      <c r="U1261" s="189"/>
    </row>
    <row r="1262" spans="1:21" s="88" customFormat="1" ht="24" customHeight="1">
      <c r="A1262" s="382"/>
      <c r="J1262" s="106"/>
      <c r="K1262" s="106"/>
      <c r="M1262" s="196"/>
      <c r="N1262" s="188"/>
      <c r="O1262" s="161"/>
      <c r="P1262" s="161"/>
      <c r="Q1262" s="188"/>
      <c r="R1262" s="188"/>
      <c r="S1262" s="188"/>
      <c r="T1262" s="188"/>
      <c r="U1262" s="188"/>
    </row>
    <row r="1263" spans="1:21" s="109" customFormat="1" ht="24" customHeight="1">
      <c r="A1263" s="383"/>
      <c r="B1263" s="513" t="s">
        <v>785</v>
      </c>
      <c r="C1263" s="513"/>
      <c r="D1263" s="513"/>
      <c r="E1263" s="513"/>
      <c r="F1263" s="513"/>
      <c r="G1263" s="513"/>
      <c r="H1263" s="513"/>
      <c r="I1263" s="513"/>
      <c r="J1263" s="513"/>
      <c r="K1263" s="513"/>
      <c r="L1263" s="513"/>
      <c r="M1263" s="172"/>
      <c r="N1263" s="172"/>
      <c r="O1263" s="172"/>
      <c r="P1263" s="172"/>
      <c r="Q1263" s="172"/>
      <c r="R1263" s="170"/>
      <c r="S1263" s="170"/>
      <c r="T1263" s="170"/>
      <c r="U1263" s="170"/>
    </row>
    <row r="1264" spans="1:21" s="88" customFormat="1" ht="24" customHeight="1">
      <c r="A1264" s="382"/>
      <c r="J1264" s="106"/>
      <c r="K1264" s="106"/>
      <c r="L1264" s="88" t="s">
        <v>786</v>
      </c>
      <c r="M1264" s="310">
        <f t="shared" ref="M1264:U1264" si="212">M7</f>
        <v>2220747</v>
      </c>
      <c r="N1264" s="301">
        <f t="shared" si="212"/>
        <v>2340251</v>
      </c>
      <c r="O1264" s="300">
        <f t="shared" si="212"/>
        <v>2518207</v>
      </c>
      <c r="P1264" s="300">
        <f t="shared" si="212"/>
        <v>2526022</v>
      </c>
      <c r="Q1264" s="310">
        <f t="shared" si="212"/>
        <v>2585457</v>
      </c>
      <c r="R1264" s="310">
        <f t="shared" si="212"/>
        <v>2635457</v>
      </c>
      <c r="S1264" s="310">
        <f t="shared" si="212"/>
        <v>2685457</v>
      </c>
      <c r="T1264" s="310">
        <f t="shared" si="212"/>
        <v>2735457</v>
      </c>
      <c r="U1264" s="310">
        <f t="shared" si="212"/>
        <v>2785457</v>
      </c>
    </row>
    <row r="1265" spans="1:21" s="88" customFormat="1" ht="24" customHeight="1">
      <c r="A1265" s="382"/>
      <c r="J1265" s="106"/>
      <c r="K1265" s="106"/>
      <c r="L1265" s="88" t="s">
        <v>787</v>
      </c>
      <c r="M1265" s="229">
        <f t="shared" ref="M1265:U1265" si="213">M8</f>
        <v>1331704</v>
      </c>
      <c r="N1265" s="458">
        <f t="shared" si="213"/>
        <v>1368276</v>
      </c>
      <c r="O1265" s="171">
        <f t="shared" si="213"/>
        <v>1382106</v>
      </c>
      <c r="P1265" s="171">
        <f t="shared" si="213"/>
        <v>1386285</v>
      </c>
      <c r="Q1265" s="229">
        <f t="shared" si="213"/>
        <v>1465973</v>
      </c>
      <c r="R1265" s="229">
        <f t="shared" si="213"/>
        <v>1475000</v>
      </c>
      <c r="S1265" s="229">
        <f t="shared" si="213"/>
        <v>1525000</v>
      </c>
      <c r="T1265" s="229">
        <f t="shared" si="213"/>
        <v>1575000</v>
      </c>
      <c r="U1265" s="229">
        <f t="shared" si="213"/>
        <v>1625000</v>
      </c>
    </row>
    <row r="1266" spans="1:21" s="88" customFormat="1" ht="15" customHeight="1">
      <c r="A1266" s="382"/>
      <c r="J1266" s="106"/>
      <c r="K1266" s="106"/>
      <c r="M1266" s="196"/>
      <c r="N1266" s="369"/>
      <c r="O1266" s="164"/>
      <c r="P1266" s="164"/>
      <c r="Q1266" s="196"/>
      <c r="R1266" s="196"/>
      <c r="S1266" s="196"/>
      <c r="T1266" s="196"/>
      <c r="U1266" s="196"/>
    </row>
    <row r="1267" spans="1:21" s="128" customFormat="1" ht="24" customHeight="1">
      <c r="A1267" s="141"/>
      <c r="J1267" s="141"/>
      <c r="K1267" s="141"/>
      <c r="L1267" s="128" t="s">
        <v>1008</v>
      </c>
      <c r="M1267" s="280">
        <f t="shared" ref="M1267:O1267" si="214">SUM(M1264:M1266)</f>
        <v>3552451</v>
      </c>
      <c r="N1267" s="297">
        <f t="shared" si="214"/>
        <v>3708527</v>
      </c>
      <c r="O1267" s="281">
        <f t="shared" si="214"/>
        <v>3900313</v>
      </c>
      <c r="P1267" s="281">
        <f>SUM(P1264:P1266)</f>
        <v>3912307</v>
      </c>
      <c r="Q1267" s="280">
        <f>SUM(Q1264:Q1266)</f>
        <v>4051430</v>
      </c>
      <c r="R1267" s="280">
        <f t="shared" ref="R1267:U1267" si="215">SUM(R1264:R1266)</f>
        <v>4110457</v>
      </c>
      <c r="S1267" s="280">
        <f t="shared" si="215"/>
        <v>4210457</v>
      </c>
      <c r="T1267" s="280">
        <f t="shared" si="215"/>
        <v>4310457</v>
      </c>
      <c r="U1267" s="280">
        <f t="shared" si="215"/>
        <v>4410457</v>
      </c>
    </row>
    <row r="1268" spans="1:21" s="103" customFormat="1" ht="24" customHeight="1">
      <c r="A1268" s="141"/>
      <c r="J1268" s="105"/>
      <c r="K1268" s="105"/>
      <c r="M1268" s="203">
        <f>(M1267-3415461)/3415461</f>
        <v>4.0108787657068844E-2</v>
      </c>
      <c r="N1268" s="446">
        <f>(N1267-M1267)/M1267</f>
        <v>4.3934736890107705E-2</v>
      </c>
      <c r="O1268" s="157"/>
      <c r="P1268" s="157">
        <f>(P1267-N1267)/N1267</f>
        <v>5.4949040414159045E-2</v>
      </c>
      <c r="Q1268" s="203">
        <f>(Q1267-P1267)/P1267</f>
        <v>3.5560348408240967E-2</v>
      </c>
      <c r="R1268" s="203">
        <f>(R1267-Q1267)/Q1267</f>
        <v>1.4569423635605205E-2</v>
      </c>
      <c r="S1268" s="203">
        <f>(S1267-R1267)/R1267</f>
        <v>2.4328195137426324E-2</v>
      </c>
      <c r="T1268" s="203">
        <f>(T1267-S1267)/S1267</f>
        <v>2.3750390990811686E-2</v>
      </c>
      <c r="U1268" s="203">
        <f>(U1267-T1267)/T1267</f>
        <v>2.3199396258911757E-2</v>
      </c>
    </row>
    <row r="1269" spans="1:21" s="486" customFormat="1" ht="24" customHeight="1">
      <c r="A1269" s="487"/>
      <c r="B1269" s="488"/>
      <c r="C1269" s="488"/>
      <c r="D1269" s="488"/>
      <c r="E1269" s="488"/>
      <c r="F1269" s="488"/>
      <c r="G1269" s="488"/>
      <c r="H1269" s="488"/>
      <c r="I1269" s="488"/>
      <c r="J1269" s="488"/>
      <c r="K1269" s="488"/>
      <c r="L1269" s="488"/>
      <c r="M1269" s="485"/>
      <c r="N1269" s="485"/>
      <c r="O1269" s="526"/>
      <c r="P1269" s="526"/>
      <c r="Q1269" s="485"/>
      <c r="R1269" s="489"/>
      <c r="S1269" s="489"/>
      <c r="T1269" s="489"/>
      <c r="U1269" s="489"/>
    </row>
    <row r="1270" spans="1:21" s="88" customFormat="1" ht="24" customHeight="1">
      <c r="A1270" s="382"/>
      <c r="G1270" s="131"/>
      <c r="H1270" s="131"/>
      <c r="I1270" s="131"/>
      <c r="J1270" s="131"/>
      <c r="K1270" s="131"/>
      <c r="L1270" s="131" t="s">
        <v>452</v>
      </c>
      <c r="M1270" s="310">
        <f t="shared" ref="M1270:U1270" si="216">M1009</f>
        <v>820513</v>
      </c>
      <c r="N1270" s="301">
        <f t="shared" si="216"/>
        <v>900817</v>
      </c>
      <c r="O1270" s="300">
        <f t="shared" si="216"/>
        <v>995347</v>
      </c>
      <c r="P1270" s="300">
        <f t="shared" si="216"/>
        <v>1004354</v>
      </c>
      <c r="Q1270" s="310">
        <f t="shared" si="216"/>
        <v>1066623</v>
      </c>
      <c r="R1270" s="310">
        <f t="shared" si="216"/>
        <v>1114621</v>
      </c>
      <c r="S1270" s="310">
        <f t="shared" si="216"/>
        <v>1159206</v>
      </c>
      <c r="T1270" s="310">
        <f t="shared" si="216"/>
        <v>1199778</v>
      </c>
      <c r="U1270" s="310">
        <f t="shared" si="216"/>
        <v>1235771</v>
      </c>
    </row>
    <row r="1271" spans="1:21" s="88" customFormat="1" ht="24" customHeight="1">
      <c r="A1271" s="382"/>
      <c r="G1271" s="131"/>
      <c r="H1271" s="131"/>
      <c r="I1271" s="131"/>
      <c r="J1271" s="131"/>
      <c r="K1271" s="131"/>
      <c r="L1271" s="131" t="s">
        <v>394</v>
      </c>
      <c r="M1271" s="237">
        <f t="shared" ref="M1271:U1271" si="217">M1010</f>
        <v>845334</v>
      </c>
      <c r="N1271" s="454">
        <f t="shared" si="217"/>
        <v>860125</v>
      </c>
      <c r="O1271" s="238">
        <f t="shared" si="217"/>
        <v>861408</v>
      </c>
      <c r="P1271" s="238">
        <f t="shared" si="217"/>
        <v>864034</v>
      </c>
      <c r="Q1271" s="237">
        <f t="shared" si="217"/>
        <v>0</v>
      </c>
      <c r="R1271" s="237">
        <f t="shared" si="217"/>
        <v>0</v>
      </c>
      <c r="S1271" s="237">
        <f t="shared" si="217"/>
        <v>0</v>
      </c>
      <c r="T1271" s="237">
        <f t="shared" si="217"/>
        <v>0</v>
      </c>
      <c r="U1271" s="237">
        <f t="shared" si="217"/>
        <v>0</v>
      </c>
    </row>
    <row r="1272" spans="1:21" s="88" customFormat="1" ht="24" customHeight="1">
      <c r="A1272" s="382"/>
      <c r="G1272" s="131"/>
      <c r="H1272" s="131"/>
      <c r="I1272" s="131"/>
      <c r="J1272" s="131"/>
      <c r="K1272" s="131"/>
      <c r="L1272" s="132" t="s">
        <v>892</v>
      </c>
      <c r="M1272" s="280">
        <f t="shared" ref="M1272:N1272" si="218">M1270+M1271</f>
        <v>1665847</v>
      </c>
      <c r="N1272" s="297">
        <f t="shared" si="218"/>
        <v>1760942</v>
      </c>
      <c r="O1272" s="281">
        <f t="shared" ref="O1272:P1272" si="219">O1270+O1271</f>
        <v>1856755</v>
      </c>
      <c r="P1272" s="281">
        <f t="shared" si="219"/>
        <v>1868388</v>
      </c>
      <c r="Q1272" s="280">
        <f t="shared" ref="Q1272:U1272" si="220">Q1270+Q1271</f>
        <v>1066623</v>
      </c>
      <c r="R1272" s="280">
        <f t="shared" si="220"/>
        <v>1114621</v>
      </c>
      <c r="S1272" s="280">
        <f t="shared" si="220"/>
        <v>1159206</v>
      </c>
      <c r="T1272" s="280">
        <f t="shared" si="220"/>
        <v>1199778</v>
      </c>
      <c r="U1272" s="280">
        <f t="shared" si="220"/>
        <v>1235771</v>
      </c>
    </row>
    <row r="1273" spans="1:21" s="88" customFormat="1" ht="24" customHeight="1">
      <c r="A1273" s="382"/>
      <c r="G1273" s="131"/>
      <c r="H1273" s="131"/>
      <c r="I1273" s="131"/>
      <c r="J1273" s="131"/>
      <c r="K1273" s="131"/>
      <c r="L1273" s="132"/>
      <c r="M1273" s="240"/>
      <c r="N1273" s="472"/>
      <c r="O1273" s="241"/>
      <c r="P1273" s="241"/>
      <c r="Q1273" s="240"/>
      <c r="R1273" s="240"/>
      <c r="S1273" s="240"/>
      <c r="T1273" s="240"/>
      <c r="U1273" s="240"/>
    </row>
    <row r="1274" spans="1:21" s="88" customFormat="1" ht="24" customHeight="1">
      <c r="A1274" s="382"/>
      <c r="G1274" s="131"/>
      <c r="H1274" s="131"/>
      <c r="I1274" s="131"/>
      <c r="J1274" s="131"/>
      <c r="K1274" s="131"/>
      <c r="L1274" s="132" t="s">
        <v>898</v>
      </c>
      <c r="M1274" s="314">
        <f t="shared" ref="M1274:U1274" si="221">M284+M301</f>
        <v>42501</v>
      </c>
      <c r="N1274" s="440">
        <f t="shared" si="221"/>
        <v>45032</v>
      </c>
      <c r="O1274" s="326">
        <f t="shared" si="221"/>
        <v>45000</v>
      </c>
      <c r="P1274" s="326">
        <f t="shared" si="221"/>
        <v>45056</v>
      </c>
      <c r="Q1274" s="314">
        <f t="shared" si="221"/>
        <v>46000</v>
      </c>
      <c r="R1274" s="314">
        <f t="shared" si="221"/>
        <v>47000</v>
      </c>
      <c r="S1274" s="314">
        <f t="shared" si="221"/>
        <v>48000</v>
      </c>
      <c r="T1274" s="314">
        <f t="shared" si="221"/>
        <v>48000</v>
      </c>
      <c r="U1274" s="314">
        <f t="shared" si="221"/>
        <v>48000</v>
      </c>
    </row>
    <row r="1275" spans="1:21" s="88" customFormat="1" ht="24" customHeight="1">
      <c r="A1275" s="382"/>
      <c r="G1275" s="131"/>
      <c r="H1275" s="131"/>
      <c r="I1275" s="131"/>
      <c r="J1275" s="131"/>
      <c r="K1275" s="131"/>
      <c r="L1275" s="132"/>
      <c r="M1275" s="204">
        <f>(M1274-36397)/36397</f>
        <v>0.1677061296260681</v>
      </c>
      <c r="N1275" s="271">
        <f>(N1274-M1274)/M1274</f>
        <v>5.9551539963765561E-2</v>
      </c>
      <c r="O1275" s="242"/>
      <c r="P1275" s="242">
        <f>(P1274-N1274)/N1274</f>
        <v>5.3295434357790016E-4</v>
      </c>
      <c r="Q1275" s="204">
        <f>(Q1274-P1274)/P1274</f>
        <v>2.0951704545454544E-2</v>
      </c>
      <c r="R1275" s="204">
        <f>(R1274-Q1274)/Q1274</f>
        <v>2.1739130434782608E-2</v>
      </c>
      <c r="S1275" s="204">
        <v>0</v>
      </c>
      <c r="T1275" s="204">
        <v>0</v>
      </c>
      <c r="U1275" s="204">
        <v>0</v>
      </c>
    </row>
    <row r="1276" spans="1:21" s="88" customFormat="1" ht="24" customHeight="1">
      <c r="A1276" s="382"/>
      <c r="G1276" s="131"/>
      <c r="H1276" s="131"/>
      <c r="I1276" s="131"/>
      <c r="J1276" s="131"/>
      <c r="K1276" s="131"/>
      <c r="L1276" s="132"/>
      <c r="M1276" s="240"/>
      <c r="N1276" s="472"/>
      <c r="O1276" s="241"/>
      <c r="P1276" s="241"/>
      <c r="Q1276" s="240"/>
      <c r="R1276" s="240"/>
      <c r="S1276" s="240"/>
      <c r="T1276" s="240"/>
      <c r="U1276" s="240"/>
    </row>
    <row r="1277" spans="1:21" s="88" customFormat="1" ht="24" customHeight="1">
      <c r="A1277" s="382"/>
      <c r="G1277" s="131"/>
      <c r="H1277" s="131"/>
      <c r="I1277" s="131"/>
      <c r="J1277" s="131"/>
      <c r="K1277" s="131"/>
      <c r="L1277" s="141" t="s">
        <v>899</v>
      </c>
      <c r="M1277" s="314">
        <f t="shared" ref="M1277:U1277" si="222">M1113+M1145+M1171</f>
        <v>430630</v>
      </c>
      <c r="N1277" s="440">
        <f t="shared" si="222"/>
        <v>493718</v>
      </c>
      <c r="O1277" s="326">
        <f t="shared" si="222"/>
        <v>506061</v>
      </c>
      <c r="P1277" s="326">
        <f t="shared" si="222"/>
        <v>668316</v>
      </c>
      <c r="Q1277" s="314">
        <f t="shared" si="222"/>
        <v>942704</v>
      </c>
      <c r="R1277" s="314">
        <f t="shared" si="222"/>
        <v>966272</v>
      </c>
      <c r="S1277" s="314">
        <f t="shared" si="222"/>
        <v>990429</v>
      </c>
      <c r="T1277" s="314">
        <f t="shared" si="222"/>
        <v>1015190</v>
      </c>
      <c r="U1277" s="314">
        <f t="shared" si="222"/>
        <v>1040569</v>
      </c>
    </row>
    <row r="1278" spans="1:21" s="88" customFormat="1" ht="24" customHeight="1">
      <c r="A1278" s="382"/>
      <c r="G1278" s="131"/>
      <c r="H1278" s="131"/>
      <c r="I1278" s="131"/>
      <c r="J1278" s="131"/>
      <c r="K1278" s="131"/>
      <c r="L1278" s="132"/>
      <c r="M1278" s="204">
        <f>(M1277-425925)/425925</f>
        <v>1.1046545753360334E-2</v>
      </c>
      <c r="N1278" s="271">
        <f>(N1277-M1277)/M1277</f>
        <v>0.14650163713628869</v>
      </c>
      <c r="O1278" s="242"/>
      <c r="P1278" s="242">
        <f>(P1277-N1277)/N1277</f>
        <v>0.35363912192790214</v>
      </c>
      <c r="Q1278" s="204">
        <f>(Q1277-P1277)/P1277</f>
        <v>0.41056625907504835</v>
      </c>
      <c r="R1278" s="204">
        <f>(R1277-Q1277)/Q1277</f>
        <v>2.5000424311342691E-2</v>
      </c>
      <c r="S1278" s="204">
        <v>0</v>
      </c>
      <c r="T1278" s="204">
        <v>0</v>
      </c>
      <c r="U1278" s="204">
        <v>0</v>
      </c>
    </row>
    <row r="1279" spans="1:21" s="88" customFormat="1" ht="24" customHeight="1">
      <c r="A1279" s="382"/>
      <c r="G1279" s="131"/>
      <c r="H1279" s="131"/>
      <c r="I1279" s="131"/>
      <c r="J1279" s="131"/>
      <c r="K1279" s="131"/>
      <c r="L1279" s="132"/>
      <c r="M1279" s="240"/>
      <c r="N1279" s="472"/>
      <c r="O1279" s="241"/>
      <c r="P1279" s="241"/>
      <c r="Q1279" s="240"/>
      <c r="R1279" s="240"/>
      <c r="S1279" s="240"/>
      <c r="T1279" s="240"/>
      <c r="U1279" s="240"/>
    </row>
    <row r="1280" spans="1:21" s="88" customFormat="1" ht="24" customHeight="1">
      <c r="A1280" s="382"/>
      <c r="G1280" s="131"/>
      <c r="H1280" s="131"/>
      <c r="I1280" s="131"/>
      <c r="J1280" s="131"/>
      <c r="K1280" s="131"/>
      <c r="L1280" s="132" t="s">
        <v>900</v>
      </c>
      <c r="M1280" s="314">
        <f t="shared" ref="M1280:U1280" si="223">M27</f>
        <v>115949</v>
      </c>
      <c r="N1280" s="440">
        <f t="shared" si="223"/>
        <v>120588</v>
      </c>
      <c r="O1280" s="326">
        <f t="shared" si="223"/>
        <v>120000</v>
      </c>
      <c r="P1280" s="326">
        <f t="shared" si="223"/>
        <v>125619</v>
      </c>
      <c r="Q1280" s="314">
        <f t="shared" si="223"/>
        <v>125000</v>
      </c>
      <c r="R1280" s="314">
        <f t="shared" si="223"/>
        <v>125000</v>
      </c>
      <c r="S1280" s="314">
        <f t="shared" si="223"/>
        <v>125000</v>
      </c>
      <c r="T1280" s="314">
        <f t="shared" si="223"/>
        <v>125000</v>
      </c>
      <c r="U1280" s="314">
        <f t="shared" si="223"/>
        <v>125000</v>
      </c>
    </row>
    <row r="1281" spans="1:123" s="88" customFormat="1" ht="24" customHeight="1">
      <c r="A1281" s="382"/>
      <c r="G1281" s="131"/>
      <c r="H1281" s="131"/>
      <c r="I1281" s="131"/>
      <c r="J1281" s="131"/>
      <c r="K1281" s="131"/>
      <c r="L1281" s="132"/>
      <c r="M1281" s="204">
        <f>(M1280-54872)/54872</f>
        <v>1.1130813529669048</v>
      </c>
      <c r="N1281" s="271">
        <f>(N1280-M1280)/M1280</f>
        <v>4.0008969460711176E-2</v>
      </c>
      <c r="O1281" s="242"/>
      <c r="P1281" s="242">
        <f>(P1280-N1280)/N1280</f>
        <v>4.1720569210866754E-2</v>
      </c>
      <c r="Q1281" s="204">
        <f>(Q1280-P1280)/P1280</f>
        <v>-4.9275985320691934E-3</v>
      </c>
      <c r="R1281" s="204">
        <f>(R1280-Q1280)/Q1280</f>
        <v>0</v>
      </c>
      <c r="S1281" s="204">
        <v>0</v>
      </c>
      <c r="T1281" s="204">
        <v>0</v>
      </c>
      <c r="U1281" s="204">
        <v>0</v>
      </c>
    </row>
    <row r="1282" spans="1:123" s="88" customFormat="1" ht="24" customHeight="1">
      <c r="A1282" s="382"/>
      <c r="G1282" s="382"/>
      <c r="H1282" s="382"/>
      <c r="I1282" s="382"/>
      <c r="J1282" s="382"/>
      <c r="K1282" s="382"/>
      <c r="L1282" s="382"/>
      <c r="M1282" s="189"/>
      <c r="N1282" s="189"/>
      <c r="O1282" s="148"/>
      <c r="P1282" s="148"/>
      <c r="Q1282" s="189"/>
      <c r="R1282" s="189"/>
      <c r="S1282" s="189"/>
      <c r="T1282" s="189"/>
      <c r="U1282" s="189"/>
    </row>
    <row r="1283" spans="1:123" s="88" customFormat="1" ht="24" customHeight="1">
      <c r="A1283" s="382"/>
      <c r="B1283" s="91"/>
      <c r="G1283" s="382"/>
      <c r="H1283" s="382"/>
      <c r="I1283" s="382"/>
      <c r="J1283" s="382"/>
      <c r="K1283" s="382"/>
      <c r="L1283" s="382" t="s">
        <v>893</v>
      </c>
      <c r="M1283" s="315">
        <f t="shared" ref="M1283:U1283" si="224">M1267+M1272+M1274+M1277+M1280</f>
        <v>5807378</v>
      </c>
      <c r="N1283" s="473">
        <f t="shared" si="224"/>
        <v>6128807</v>
      </c>
      <c r="O1283" s="327">
        <f t="shared" si="224"/>
        <v>6428129</v>
      </c>
      <c r="P1283" s="327">
        <f t="shared" si="224"/>
        <v>6619686</v>
      </c>
      <c r="Q1283" s="315">
        <f t="shared" si="224"/>
        <v>6231757</v>
      </c>
      <c r="R1283" s="315">
        <f t="shared" si="224"/>
        <v>6363350</v>
      </c>
      <c r="S1283" s="315">
        <f t="shared" si="224"/>
        <v>6533092</v>
      </c>
      <c r="T1283" s="315">
        <f t="shared" si="224"/>
        <v>6698425</v>
      </c>
      <c r="U1283" s="315">
        <f t="shared" si="224"/>
        <v>6859797</v>
      </c>
    </row>
    <row r="1284" spans="1:123" s="88" customFormat="1" ht="24" customHeight="1">
      <c r="A1284" s="382"/>
      <c r="G1284" s="382"/>
      <c r="H1284" s="382"/>
      <c r="I1284" s="382"/>
      <c r="J1284" s="382"/>
      <c r="K1284" s="382"/>
      <c r="L1284" s="382"/>
      <c r="M1284" s="203">
        <f>(M1283-5544463)/5544463</f>
        <v>4.7419380380029588E-2</v>
      </c>
      <c r="N1284" s="446">
        <f>(N1283-M1283)/M1283</f>
        <v>5.5348386139149199E-2</v>
      </c>
      <c r="O1284" s="157"/>
      <c r="P1284" s="157">
        <f>(P1283-N1283)/N1283</f>
        <v>8.0093727865798353E-2</v>
      </c>
      <c r="Q1284" s="203">
        <f>(Q1283-P1283)/P1283</f>
        <v>-5.8602326454759338E-2</v>
      </c>
      <c r="R1284" s="203">
        <f>(R1283-Q1283)/Q1283</f>
        <v>2.1116516577908927E-2</v>
      </c>
      <c r="S1284" s="203">
        <f>(S1283-R1283)/R1283</f>
        <v>2.6674943229588188E-2</v>
      </c>
      <c r="T1284" s="203">
        <f>(T1283-S1283)/S1283</f>
        <v>2.5307006238393704E-2</v>
      </c>
      <c r="U1284" s="203">
        <f>(U1283-T1283)/T1283</f>
        <v>2.4091036325703429E-2</v>
      </c>
    </row>
    <row r="1285" spans="1:123" s="88" customFormat="1" ht="24" customHeight="1">
      <c r="A1285" s="382"/>
      <c r="G1285" s="382"/>
      <c r="H1285" s="382"/>
      <c r="I1285" s="382"/>
      <c r="J1285" s="382"/>
      <c r="K1285" s="382"/>
      <c r="L1285" s="382"/>
      <c r="M1285" s="203"/>
      <c r="N1285" s="471"/>
      <c r="O1285" s="157"/>
      <c r="P1285" s="157"/>
      <c r="Q1285" s="203"/>
      <c r="R1285" s="203"/>
      <c r="S1285" s="203"/>
      <c r="T1285" s="203"/>
      <c r="U1285" s="203"/>
    </row>
    <row r="1286" spans="1:123" s="88" customFormat="1" ht="24" customHeight="1">
      <c r="A1286" s="382"/>
      <c r="G1286" s="518" t="s">
        <v>1006</v>
      </c>
      <c r="H1286" s="518"/>
      <c r="I1286" s="518"/>
      <c r="J1286" s="518"/>
      <c r="K1286" s="518"/>
      <c r="L1286" s="518"/>
      <c r="M1286" s="316">
        <f t="shared" ref="M1286:N1286" si="225">M1287+M1288</f>
        <v>4618420</v>
      </c>
      <c r="N1286" s="474">
        <f t="shared" si="225"/>
        <v>3359799</v>
      </c>
      <c r="O1286" s="328">
        <f>O1287+O1288</f>
        <v>5177967</v>
      </c>
      <c r="P1286" s="328">
        <f>P1287+P1288</f>
        <v>3924167</v>
      </c>
      <c r="Q1286" s="316">
        <f>Q1287+Q1288</f>
        <v>8409279</v>
      </c>
      <c r="R1286" s="316">
        <f t="shared" ref="R1286:U1286" si="226">R1287+R1288</f>
        <v>9461484</v>
      </c>
      <c r="S1286" s="316">
        <f>S1287+S1288</f>
        <v>44408367</v>
      </c>
      <c r="T1286" s="316">
        <f t="shared" si="226"/>
        <v>7796271</v>
      </c>
      <c r="U1286" s="316">
        <f t="shared" si="226"/>
        <v>7766642</v>
      </c>
    </row>
    <row r="1287" spans="1:123" s="88" customFormat="1" ht="24" customHeight="1">
      <c r="A1287" s="382"/>
      <c r="G1287" s="512" t="s">
        <v>826</v>
      </c>
      <c r="H1287" s="512"/>
      <c r="I1287" s="512"/>
      <c r="J1287" s="512"/>
      <c r="K1287" s="512"/>
      <c r="L1287" s="512"/>
      <c r="M1287" s="5">
        <f t="shared" ref="M1287:U1287" si="227">M414+M573+M585+M764+M755+M858+M1131+M737+M626+M1128+M743+M483+M486+M489+M861+M740+M746+M752+M758+M411+M749+M761+M1180</f>
        <v>3934753</v>
      </c>
      <c r="N1287" s="5">
        <f t="shared" si="227"/>
        <v>2594679</v>
      </c>
      <c r="O1287" s="243">
        <f t="shared" si="227"/>
        <v>2954816</v>
      </c>
      <c r="P1287" s="243">
        <f t="shared" si="227"/>
        <v>2954816</v>
      </c>
      <c r="Q1287" s="5">
        <f t="shared" si="227"/>
        <v>4216415</v>
      </c>
      <c r="R1287" s="5">
        <f t="shared" si="227"/>
        <v>3474770</v>
      </c>
      <c r="S1287" s="5">
        <f t="shared" si="227"/>
        <v>38419368</v>
      </c>
      <c r="T1287" s="5">
        <f t="shared" si="227"/>
        <v>3517993</v>
      </c>
      <c r="U1287" s="5">
        <f t="shared" si="227"/>
        <v>3627023</v>
      </c>
    </row>
    <row r="1288" spans="1:123" s="88" customFormat="1" ht="24" customHeight="1">
      <c r="A1288" s="382"/>
      <c r="G1288" s="512" t="s">
        <v>827</v>
      </c>
      <c r="H1288" s="512"/>
      <c r="I1288" s="512"/>
      <c r="J1288" s="512"/>
      <c r="K1288" s="512"/>
      <c r="L1288" s="512"/>
      <c r="M1288" s="5">
        <f t="shared" ref="M1288:U1288" si="228">M415+M574+M586+M765+M756+M859+M1132+M738+M627+M1129+M744+M484+M487+M490+M862+M741+M747+M753+M759+M412+M750+M762</f>
        <v>683667</v>
      </c>
      <c r="N1288" s="5">
        <f t="shared" si="228"/>
        <v>765120</v>
      </c>
      <c r="O1288" s="243">
        <f t="shared" si="228"/>
        <v>2223151</v>
      </c>
      <c r="P1288" s="243">
        <f t="shared" si="228"/>
        <v>969351</v>
      </c>
      <c r="Q1288" s="5">
        <f t="shared" si="228"/>
        <v>4192864</v>
      </c>
      <c r="R1288" s="5">
        <f t="shared" si="228"/>
        <v>5986714</v>
      </c>
      <c r="S1288" s="5">
        <f t="shared" si="228"/>
        <v>5988999</v>
      </c>
      <c r="T1288" s="5">
        <f t="shared" si="228"/>
        <v>4278278</v>
      </c>
      <c r="U1288" s="5">
        <f t="shared" si="228"/>
        <v>4139619</v>
      </c>
    </row>
    <row r="1289" spans="1:123" s="88" customFormat="1" ht="24" customHeight="1">
      <c r="A1289" s="382"/>
      <c r="G1289" s="384"/>
      <c r="H1289" s="384"/>
      <c r="I1289" s="384"/>
      <c r="J1289" s="384"/>
      <c r="K1289" s="384"/>
      <c r="L1289" s="384"/>
      <c r="M1289" s="5"/>
      <c r="N1289" s="5"/>
      <c r="O1289" s="243"/>
      <c r="P1289" s="243"/>
      <c r="Q1289" s="5"/>
      <c r="R1289" s="5"/>
      <c r="S1289" s="5"/>
      <c r="T1289" s="5"/>
      <c r="U1289" s="5"/>
    </row>
    <row r="1290" spans="1:123" s="88" customFormat="1" ht="24" customHeight="1">
      <c r="A1290" s="382"/>
      <c r="M1290" s="188"/>
      <c r="N1290" s="188"/>
      <c r="O1290" s="161"/>
      <c r="P1290" s="161"/>
      <c r="Q1290" s="188"/>
      <c r="R1290" s="188"/>
      <c r="S1290" s="188"/>
      <c r="T1290" s="188"/>
      <c r="U1290" s="188"/>
    </row>
    <row r="1291" spans="1:123" s="1" customFormat="1" ht="24" customHeight="1">
      <c r="A1291" s="384"/>
      <c r="H1291" s="6" t="s">
        <v>788</v>
      </c>
      <c r="I1291" s="121"/>
      <c r="J1291" s="121"/>
      <c r="K1291" s="121"/>
      <c r="M1291" s="282">
        <f t="shared" ref="M1291:U1291" si="229">M35+M348</f>
        <v>1012856</v>
      </c>
      <c r="N1291" s="278">
        <f t="shared" si="229"/>
        <v>1036698</v>
      </c>
      <c r="O1291" s="279">
        <f t="shared" si="229"/>
        <v>600000</v>
      </c>
      <c r="P1291" s="279">
        <f t="shared" si="229"/>
        <v>800000</v>
      </c>
      <c r="Q1291" s="282">
        <f t="shared" si="229"/>
        <v>650000</v>
      </c>
      <c r="R1291" s="282">
        <f t="shared" si="229"/>
        <v>600000</v>
      </c>
      <c r="S1291" s="282">
        <f t="shared" si="229"/>
        <v>550000</v>
      </c>
      <c r="T1291" s="282">
        <f t="shared" si="229"/>
        <v>500000</v>
      </c>
      <c r="U1291" s="282">
        <f t="shared" si="229"/>
        <v>500000</v>
      </c>
    </row>
    <row r="1292" spans="1:123" s="1" customFormat="1" ht="24" customHeight="1">
      <c r="A1292" s="384"/>
      <c r="H1292" s="6"/>
      <c r="I1292" s="121"/>
      <c r="J1292" s="121"/>
      <c r="K1292" s="121"/>
      <c r="M1292" s="193"/>
      <c r="N1292" s="193"/>
      <c r="O1292" s="150"/>
      <c r="P1292" s="150"/>
      <c r="Q1292" s="193"/>
      <c r="R1292" s="193"/>
      <c r="S1292" s="193"/>
      <c r="T1292" s="193"/>
      <c r="U1292" s="193"/>
    </row>
    <row r="1293" spans="1:123" s="109" customFormat="1" ht="24" customHeight="1">
      <c r="A1293" s="383"/>
      <c r="B1293" s="513" t="s">
        <v>844</v>
      </c>
      <c r="C1293" s="513"/>
      <c r="D1293" s="513"/>
      <c r="E1293" s="513"/>
      <c r="F1293" s="513"/>
      <c r="G1293" s="513"/>
      <c r="H1293" s="513"/>
      <c r="I1293" s="513"/>
      <c r="J1293" s="513"/>
      <c r="K1293" s="513"/>
      <c r="L1293" s="513"/>
      <c r="M1293" s="234"/>
      <c r="N1293" s="234"/>
      <c r="O1293" s="234"/>
      <c r="P1293" s="234"/>
      <c r="Q1293" s="234"/>
      <c r="R1293" s="170"/>
      <c r="S1293" s="170"/>
      <c r="T1293" s="170"/>
      <c r="U1293" s="170"/>
      <c r="V1293" s="110"/>
      <c r="W1293" s="110"/>
      <c r="X1293" s="110"/>
      <c r="Y1293" s="110"/>
      <c r="Z1293" s="110"/>
      <c r="AA1293" s="110"/>
      <c r="AB1293" s="110"/>
      <c r="AC1293" s="110"/>
      <c r="AD1293" s="110"/>
      <c r="AE1293" s="110"/>
      <c r="AF1293" s="110"/>
      <c r="AG1293" s="110"/>
      <c r="AH1293" s="110"/>
      <c r="AI1293" s="110"/>
      <c r="AJ1293" s="110"/>
      <c r="AK1293" s="110"/>
      <c r="AL1293" s="110"/>
      <c r="AM1293" s="110"/>
      <c r="AN1293" s="110"/>
      <c r="AO1293" s="110"/>
      <c r="AP1293" s="110"/>
      <c r="AQ1293" s="110"/>
      <c r="AR1293" s="110"/>
      <c r="AS1293" s="110"/>
      <c r="AT1293" s="110"/>
      <c r="AU1293" s="110"/>
      <c r="AV1293" s="110"/>
      <c r="AW1293" s="110"/>
      <c r="AX1293" s="110"/>
      <c r="AY1293" s="110"/>
      <c r="AZ1293" s="110"/>
      <c r="BA1293" s="110"/>
      <c r="BB1293" s="110"/>
      <c r="BC1293" s="110"/>
      <c r="BD1293" s="110"/>
      <c r="BE1293" s="110"/>
      <c r="BF1293" s="110"/>
      <c r="BG1293" s="110"/>
      <c r="BH1293" s="110"/>
      <c r="BI1293" s="110"/>
      <c r="BJ1293" s="110"/>
      <c r="BK1293" s="110"/>
      <c r="BL1293" s="110"/>
      <c r="BM1293" s="110"/>
      <c r="BN1293" s="110"/>
      <c r="BO1293" s="110"/>
      <c r="BP1293" s="110"/>
      <c r="BQ1293" s="110"/>
      <c r="BR1293" s="110"/>
      <c r="BS1293" s="110"/>
      <c r="BT1293" s="110"/>
      <c r="BU1293" s="110"/>
      <c r="BV1293" s="110"/>
      <c r="BW1293" s="110"/>
      <c r="BX1293" s="110"/>
      <c r="BY1293" s="110"/>
      <c r="BZ1293" s="110"/>
      <c r="CA1293" s="110"/>
      <c r="CB1293" s="110"/>
      <c r="CC1293" s="110"/>
      <c r="CD1293" s="110"/>
      <c r="CE1293" s="110"/>
      <c r="CF1293" s="110"/>
      <c r="CG1293" s="110"/>
      <c r="CH1293" s="110"/>
      <c r="CI1293" s="110"/>
      <c r="CJ1293" s="110"/>
      <c r="CK1293" s="110"/>
      <c r="CL1293" s="110"/>
      <c r="CM1293" s="110"/>
      <c r="CN1293" s="110"/>
      <c r="CO1293" s="110"/>
      <c r="CP1293" s="110"/>
      <c r="CQ1293" s="110"/>
      <c r="CR1293" s="110"/>
      <c r="CS1293" s="110"/>
      <c r="CT1293" s="110"/>
      <c r="CU1293" s="110"/>
      <c r="CV1293" s="110"/>
      <c r="CW1293" s="110"/>
      <c r="CX1293" s="110"/>
      <c r="CY1293" s="110"/>
      <c r="CZ1293" s="110"/>
      <c r="DA1293" s="110"/>
      <c r="DB1293" s="110"/>
      <c r="DC1293" s="110"/>
      <c r="DD1293" s="110"/>
      <c r="DE1293" s="110"/>
      <c r="DF1293" s="110"/>
      <c r="DG1293" s="110"/>
      <c r="DH1293" s="110"/>
      <c r="DI1293" s="110"/>
      <c r="DJ1293" s="110"/>
      <c r="DK1293" s="110"/>
      <c r="DL1293" s="110"/>
      <c r="DM1293" s="110"/>
      <c r="DN1293" s="110"/>
      <c r="DO1293" s="110"/>
      <c r="DP1293" s="110"/>
      <c r="DQ1293" s="110"/>
      <c r="DR1293" s="110"/>
      <c r="DS1293" s="110"/>
    </row>
    <row r="1294" spans="1:123" s="88" customFormat="1" ht="24" customHeight="1">
      <c r="A1294" s="382"/>
      <c r="J1294" s="514" t="s">
        <v>546</v>
      </c>
      <c r="K1294" s="514"/>
      <c r="L1294" s="94" t="s">
        <v>567</v>
      </c>
      <c r="M1294" s="188"/>
      <c r="N1294" s="188"/>
      <c r="O1294" s="161"/>
      <c r="P1294" s="161"/>
      <c r="Q1294" s="188"/>
      <c r="R1294" s="188"/>
      <c r="S1294" s="188"/>
      <c r="T1294" s="188"/>
      <c r="U1294" s="188"/>
    </row>
    <row r="1295" spans="1:123" s="88" customFormat="1" ht="24" customHeight="1">
      <c r="A1295" s="382"/>
      <c r="L1295" s="88" t="s">
        <v>663</v>
      </c>
      <c r="M1295" s="310">
        <f t="shared" ref="M1295:U1295" si="230">M58+M85+M108+M109+M110+M111+M153+M183+M672+M810+M932+M961+M459+M542</f>
        <v>7390119</v>
      </c>
      <c r="N1295" s="301">
        <f t="shared" si="230"/>
        <v>7984580</v>
      </c>
      <c r="O1295" s="300">
        <f t="shared" si="230"/>
        <v>9307417</v>
      </c>
      <c r="P1295" s="300">
        <f t="shared" si="230"/>
        <v>8770808</v>
      </c>
      <c r="Q1295" s="310">
        <f t="shared" si="230"/>
        <v>10235328</v>
      </c>
      <c r="R1295" s="310">
        <f t="shared" si="230"/>
        <v>10843376</v>
      </c>
      <c r="S1295" s="310">
        <f t="shared" si="230"/>
        <v>11220177</v>
      </c>
      <c r="T1295" s="310">
        <f t="shared" si="230"/>
        <v>11556783</v>
      </c>
      <c r="U1295" s="310">
        <f t="shared" si="230"/>
        <v>11903488</v>
      </c>
    </row>
    <row r="1296" spans="1:123" s="88" customFormat="1" ht="24" customHeight="1">
      <c r="A1296" s="382"/>
      <c r="L1296" s="88" t="s">
        <v>664</v>
      </c>
      <c r="M1296" s="188">
        <f t="shared" ref="M1296:U1296" si="231">M114+M185+M674+M934+M227+M460</f>
        <v>140265</v>
      </c>
      <c r="N1296" s="188">
        <f t="shared" si="231"/>
        <v>152219</v>
      </c>
      <c r="O1296" s="161">
        <f t="shared" si="231"/>
        <v>190000</v>
      </c>
      <c r="P1296" s="161">
        <f t="shared" si="231"/>
        <v>189250</v>
      </c>
      <c r="Q1296" s="188">
        <f t="shared" si="231"/>
        <v>204000</v>
      </c>
      <c r="R1296" s="188">
        <f t="shared" si="231"/>
        <v>192000</v>
      </c>
      <c r="S1296" s="188">
        <f t="shared" si="231"/>
        <v>184000</v>
      </c>
      <c r="T1296" s="188">
        <f t="shared" si="231"/>
        <v>184000</v>
      </c>
      <c r="U1296" s="188">
        <f t="shared" si="231"/>
        <v>184000</v>
      </c>
    </row>
    <row r="1297" spans="1:123" s="88" customFormat="1" ht="24" customHeight="1">
      <c r="A1297" s="382"/>
      <c r="L1297" s="88" t="s">
        <v>665</v>
      </c>
      <c r="M1297" s="233">
        <f t="shared" ref="M1297:U1297" si="232">M55+M56+M57+M112+M113+M933+M963+M964+M965+M673+M962+M184+M59</f>
        <v>307348</v>
      </c>
      <c r="N1297" s="233">
        <f t="shared" si="232"/>
        <v>423465</v>
      </c>
      <c r="O1297" s="244">
        <f t="shared" si="232"/>
        <v>532968</v>
      </c>
      <c r="P1297" s="244">
        <f t="shared" si="232"/>
        <v>443683</v>
      </c>
      <c r="Q1297" s="233">
        <f t="shared" si="232"/>
        <v>477160</v>
      </c>
      <c r="R1297" s="233">
        <f t="shared" si="232"/>
        <v>479374</v>
      </c>
      <c r="S1297" s="233">
        <f t="shared" si="232"/>
        <v>481614</v>
      </c>
      <c r="T1297" s="233">
        <f t="shared" si="232"/>
        <v>483879</v>
      </c>
      <c r="U1297" s="233">
        <f t="shared" si="232"/>
        <v>486168</v>
      </c>
    </row>
    <row r="1298" spans="1:123" s="94" customFormat="1" ht="24" customHeight="1">
      <c r="A1298" s="382"/>
      <c r="L1298" s="94" t="s">
        <v>642</v>
      </c>
      <c r="M1298" s="280">
        <f t="shared" ref="M1298:N1298" si="233">SUM(M1295:M1297)</f>
        <v>7837732</v>
      </c>
      <c r="N1298" s="297">
        <f t="shared" si="233"/>
        <v>8560264</v>
      </c>
      <c r="O1298" s="281">
        <f t="shared" ref="O1298:P1298" si="234">SUM(O1295:O1297)</f>
        <v>10030385</v>
      </c>
      <c r="P1298" s="281">
        <f t="shared" si="234"/>
        <v>9403741</v>
      </c>
      <c r="Q1298" s="280">
        <f t="shared" ref="Q1298:U1298" si="235">SUM(Q1295:Q1297)</f>
        <v>10916488</v>
      </c>
      <c r="R1298" s="280">
        <f t="shared" si="235"/>
        <v>11514750</v>
      </c>
      <c r="S1298" s="280">
        <f t="shared" si="235"/>
        <v>11885791</v>
      </c>
      <c r="T1298" s="280">
        <f t="shared" si="235"/>
        <v>12224662</v>
      </c>
      <c r="U1298" s="280">
        <f t="shared" si="235"/>
        <v>12573656</v>
      </c>
    </row>
    <row r="1299" spans="1:123" s="88" customFormat="1" ht="24" customHeight="1">
      <c r="A1299" s="382"/>
      <c r="M1299" s="188"/>
      <c r="N1299" s="188"/>
      <c r="O1299" s="161"/>
      <c r="P1299" s="161"/>
      <c r="Q1299" s="188"/>
      <c r="R1299" s="188"/>
      <c r="S1299" s="188"/>
      <c r="T1299" s="188"/>
      <c r="U1299" s="188"/>
    </row>
    <row r="1300" spans="1:123" s="88" customFormat="1" ht="24" customHeight="1">
      <c r="A1300" s="382"/>
      <c r="J1300" s="498" t="s">
        <v>547</v>
      </c>
      <c r="K1300" s="498"/>
      <c r="L1300" s="94" t="s">
        <v>567</v>
      </c>
      <c r="M1300" s="188"/>
      <c r="N1300" s="188"/>
      <c r="O1300" s="161"/>
      <c r="P1300" s="161"/>
      <c r="Q1300" s="188"/>
      <c r="R1300" s="188"/>
      <c r="S1300" s="188"/>
      <c r="T1300" s="188"/>
      <c r="U1300" s="188"/>
    </row>
    <row r="1301" spans="1:123" s="88" customFormat="1" ht="24" customHeight="1">
      <c r="A1301" s="382"/>
      <c r="L1301" s="88" t="s">
        <v>663</v>
      </c>
      <c r="M1301" s="310">
        <f t="shared" ref="M1301:U1301" si="236">M1031</f>
        <v>307963</v>
      </c>
      <c r="N1301" s="301">
        <f t="shared" si="236"/>
        <v>288848</v>
      </c>
      <c r="O1301" s="300">
        <f t="shared" si="236"/>
        <v>305573</v>
      </c>
      <c r="P1301" s="300">
        <f t="shared" si="236"/>
        <v>300000</v>
      </c>
      <c r="Q1301" s="310">
        <f t="shared" si="236"/>
        <v>372594</v>
      </c>
      <c r="R1301" s="310">
        <f t="shared" si="236"/>
        <v>380682</v>
      </c>
      <c r="S1301" s="310">
        <f t="shared" si="236"/>
        <v>392102</v>
      </c>
      <c r="T1301" s="310">
        <f t="shared" si="236"/>
        <v>403865</v>
      </c>
      <c r="U1301" s="310">
        <f t="shared" si="236"/>
        <v>415981</v>
      </c>
    </row>
    <row r="1302" spans="1:123" s="88" customFormat="1" ht="24" customHeight="1">
      <c r="A1302" s="382"/>
      <c r="L1302" s="88" t="s">
        <v>665</v>
      </c>
      <c r="M1302" s="233">
        <f t="shared" ref="M1302:U1302" si="237">M1032</f>
        <v>161256</v>
      </c>
      <c r="N1302" s="246">
        <f t="shared" si="237"/>
        <v>154427</v>
      </c>
      <c r="O1302" s="245">
        <f t="shared" si="237"/>
        <v>186000</v>
      </c>
      <c r="P1302" s="245">
        <f t="shared" si="237"/>
        <v>175000</v>
      </c>
      <c r="Q1302" s="246">
        <f t="shared" si="237"/>
        <v>228000</v>
      </c>
      <c r="R1302" s="246">
        <f t="shared" si="237"/>
        <v>235000</v>
      </c>
      <c r="S1302" s="246">
        <f t="shared" si="237"/>
        <v>242000</v>
      </c>
      <c r="T1302" s="246">
        <f t="shared" si="237"/>
        <v>249000</v>
      </c>
      <c r="U1302" s="246">
        <f t="shared" si="237"/>
        <v>257000</v>
      </c>
    </row>
    <row r="1303" spans="1:123" s="94" customFormat="1" ht="24" customHeight="1">
      <c r="A1303" s="382"/>
      <c r="L1303" s="94" t="s">
        <v>642</v>
      </c>
      <c r="M1303" s="280">
        <f t="shared" ref="M1303:N1303" si="238">SUM(M1301:M1302)</f>
        <v>469219</v>
      </c>
      <c r="N1303" s="297">
        <f t="shared" si="238"/>
        <v>443275</v>
      </c>
      <c r="O1303" s="281">
        <f t="shared" ref="O1303:P1303" si="239">SUM(O1301:O1302)</f>
        <v>491573</v>
      </c>
      <c r="P1303" s="281">
        <f t="shared" si="239"/>
        <v>475000</v>
      </c>
      <c r="Q1303" s="280">
        <f t="shared" ref="Q1303:U1303" si="240">SUM(Q1301:Q1302)</f>
        <v>600594</v>
      </c>
      <c r="R1303" s="280">
        <f t="shared" si="240"/>
        <v>615682</v>
      </c>
      <c r="S1303" s="280">
        <f t="shared" si="240"/>
        <v>634102</v>
      </c>
      <c r="T1303" s="280">
        <f t="shared" si="240"/>
        <v>652865</v>
      </c>
      <c r="U1303" s="280">
        <f t="shared" si="240"/>
        <v>672981</v>
      </c>
    </row>
    <row r="1304" spans="1:123" s="88" customFormat="1" ht="24" customHeight="1">
      <c r="A1304" s="382"/>
      <c r="M1304" s="188"/>
      <c r="N1304" s="188"/>
      <c r="O1304" s="161"/>
      <c r="P1304" s="161"/>
      <c r="Q1304" s="188"/>
      <c r="R1304" s="188"/>
      <c r="S1304" s="188"/>
      <c r="T1304" s="188"/>
      <c r="U1304" s="188"/>
    </row>
    <row r="1305" spans="1:123" s="88" customFormat="1" ht="24" customHeight="1">
      <c r="A1305" s="382"/>
      <c r="J1305" s="498" t="s">
        <v>642</v>
      </c>
      <c r="K1305" s="498"/>
      <c r="L1305" s="94" t="s">
        <v>567</v>
      </c>
      <c r="M1305" s="188"/>
      <c r="N1305" s="188"/>
      <c r="O1305" s="161"/>
      <c r="P1305" s="161"/>
      <c r="Q1305" s="188"/>
      <c r="R1305" s="188"/>
      <c r="S1305" s="188"/>
      <c r="T1305" s="188"/>
      <c r="U1305" s="188"/>
    </row>
    <row r="1306" spans="1:123" s="88" customFormat="1" ht="24" customHeight="1">
      <c r="A1306" s="382"/>
      <c r="L1306" s="88" t="s">
        <v>663</v>
      </c>
      <c r="M1306" s="310">
        <f t="shared" ref="M1306:U1306" si="241">M1295+M1301</f>
        <v>7698082</v>
      </c>
      <c r="N1306" s="301">
        <f t="shared" si="241"/>
        <v>8273428</v>
      </c>
      <c r="O1306" s="300">
        <f t="shared" si="241"/>
        <v>9612990</v>
      </c>
      <c r="P1306" s="300">
        <f t="shared" si="241"/>
        <v>9070808</v>
      </c>
      <c r="Q1306" s="310">
        <f t="shared" si="241"/>
        <v>10607922</v>
      </c>
      <c r="R1306" s="310">
        <f t="shared" si="241"/>
        <v>11224058</v>
      </c>
      <c r="S1306" s="310">
        <f t="shared" si="241"/>
        <v>11612279</v>
      </c>
      <c r="T1306" s="310">
        <f t="shared" si="241"/>
        <v>11960648</v>
      </c>
      <c r="U1306" s="310">
        <f t="shared" si="241"/>
        <v>12319469</v>
      </c>
    </row>
    <row r="1307" spans="1:123" s="88" customFormat="1" ht="24" customHeight="1">
      <c r="A1307" s="382"/>
      <c r="L1307" s="88" t="s">
        <v>664</v>
      </c>
      <c r="M1307" s="188">
        <f t="shared" ref="M1307:U1307" si="242">M1296</f>
        <v>140265</v>
      </c>
      <c r="N1307" s="188">
        <f t="shared" si="242"/>
        <v>152219</v>
      </c>
      <c r="O1307" s="161">
        <f t="shared" si="242"/>
        <v>190000</v>
      </c>
      <c r="P1307" s="161">
        <f t="shared" si="242"/>
        <v>189250</v>
      </c>
      <c r="Q1307" s="188">
        <f t="shared" si="242"/>
        <v>204000</v>
      </c>
      <c r="R1307" s="188">
        <f t="shared" si="242"/>
        <v>192000</v>
      </c>
      <c r="S1307" s="188">
        <f t="shared" si="242"/>
        <v>184000</v>
      </c>
      <c r="T1307" s="188">
        <f t="shared" si="242"/>
        <v>184000</v>
      </c>
      <c r="U1307" s="188">
        <f t="shared" si="242"/>
        <v>184000</v>
      </c>
    </row>
    <row r="1308" spans="1:123" s="88" customFormat="1" ht="24" customHeight="1">
      <c r="A1308" s="382"/>
      <c r="L1308" s="88" t="s">
        <v>665</v>
      </c>
      <c r="M1308" s="233">
        <f t="shared" ref="M1308:U1308" si="243">M1297+M1302</f>
        <v>468604</v>
      </c>
      <c r="N1308" s="233">
        <f t="shared" si="243"/>
        <v>577892</v>
      </c>
      <c r="O1308" s="244">
        <f t="shared" si="243"/>
        <v>718968</v>
      </c>
      <c r="P1308" s="244">
        <f t="shared" si="243"/>
        <v>618683</v>
      </c>
      <c r="Q1308" s="233">
        <f t="shared" si="243"/>
        <v>705160</v>
      </c>
      <c r="R1308" s="233">
        <f t="shared" si="243"/>
        <v>714374</v>
      </c>
      <c r="S1308" s="233">
        <f t="shared" si="243"/>
        <v>723614</v>
      </c>
      <c r="T1308" s="233">
        <f t="shared" si="243"/>
        <v>732879</v>
      </c>
      <c r="U1308" s="233">
        <f t="shared" si="243"/>
        <v>743168</v>
      </c>
    </row>
    <row r="1309" spans="1:123" s="94" customFormat="1" ht="24" customHeight="1">
      <c r="A1309" s="382"/>
      <c r="L1309" s="94" t="s">
        <v>642</v>
      </c>
      <c r="M1309" s="280">
        <f t="shared" ref="M1309:N1309" si="244">SUM(M1306:M1308)</f>
        <v>8306951</v>
      </c>
      <c r="N1309" s="297">
        <f t="shared" si="244"/>
        <v>9003539</v>
      </c>
      <c r="O1309" s="281">
        <f t="shared" ref="O1309:P1309" si="245">SUM(O1306:O1308)</f>
        <v>10521958</v>
      </c>
      <c r="P1309" s="281">
        <f t="shared" si="245"/>
        <v>9878741</v>
      </c>
      <c r="Q1309" s="280">
        <f t="shared" ref="Q1309:U1309" si="246">SUM(Q1306:Q1308)</f>
        <v>11517082</v>
      </c>
      <c r="R1309" s="280">
        <f t="shared" si="246"/>
        <v>12130432</v>
      </c>
      <c r="S1309" s="280">
        <f t="shared" si="246"/>
        <v>12519893</v>
      </c>
      <c r="T1309" s="280">
        <f t="shared" si="246"/>
        <v>12877527</v>
      </c>
      <c r="U1309" s="280">
        <f t="shared" si="246"/>
        <v>13246637</v>
      </c>
    </row>
    <row r="1310" spans="1:123" s="110" customFormat="1" ht="24" customHeight="1">
      <c r="A1310" s="126"/>
      <c r="M1310" s="247"/>
      <c r="N1310" s="247"/>
      <c r="O1310" s="248"/>
      <c r="P1310" s="248"/>
      <c r="Q1310" s="247"/>
      <c r="R1310" s="247"/>
      <c r="S1310" s="247"/>
      <c r="T1310" s="247"/>
      <c r="U1310" s="247"/>
    </row>
    <row r="1311" spans="1:123" s="109" customFormat="1" ht="24" customHeight="1">
      <c r="A1311" s="383"/>
      <c r="B1311" s="513" t="s">
        <v>884</v>
      </c>
      <c r="C1311" s="513"/>
      <c r="D1311" s="513"/>
      <c r="E1311" s="513"/>
      <c r="F1311" s="513"/>
      <c r="G1311" s="513"/>
      <c r="H1311" s="513"/>
      <c r="I1311" s="513"/>
      <c r="J1311" s="513"/>
      <c r="K1311" s="513"/>
      <c r="L1311" s="513"/>
      <c r="M1311" s="234"/>
      <c r="N1311" s="234"/>
      <c r="O1311" s="234"/>
      <c r="P1311" s="234"/>
      <c r="Q1311" s="234"/>
      <c r="R1311" s="170"/>
      <c r="S1311" s="170"/>
      <c r="T1311" s="170"/>
      <c r="U1311" s="170"/>
      <c r="V1311" s="110"/>
      <c r="W1311" s="110"/>
      <c r="X1311" s="110"/>
      <c r="Y1311" s="110"/>
      <c r="Z1311" s="110"/>
      <c r="AA1311" s="110"/>
      <c r="AB1311" s="110"/>
      <c r="AC1311" s="110"/>
      <c r="AD1311" s="110"/>
      <c r="AE1311" s="110"/>
      <c r="AF1311" s="110"/>
      <c r="AG1311" s="110"/>
      <c r="AH1311" s="110"/>
      <c r="AI1311" s="110"/>
      <c r="AJ1311" s="110"/>
      <c r="AK1311" s="110"/>
      <c r="AL1311" s="110"/>
      <c r="AM1311" s="110"/>
      <c r="AN1311" s="110"/>
      <c r="AO1311" s="110"/>
      <c r="AP1311" s="110"/>
      <c r="AQ1311" s="110"/>
      <c r="AR1311" s="110"/>
      <c r="AS1311" s="110"/>
      <c r="AT1311" s="110"/>
      <c r="AU1311" s="110"/>
      <c r="AV1311" s="110"/>
      <c r="AW1311" s="110"/>
      <c r="AX1311" s="110"/>
      <c r="AY1311" s="110"/>
      <c r="AZ1311" s="110"/>
      <c r="BA1311" s="110"/>
      <c r="BB1311" s="110"/>
      <c r="BC1311" s="110"/>
      <c r="BD1311" s="110"/>
      <c r="BE1311" s="110"/>
      <c r="BF1311" s="110"/>
      <c r="BG1311" s="110"/>
      <c r="BH1311" s="110"/>
      <c r="BI1311" s="110"/>
      <c r="BJ1311" s="110"/>
      <c r="BK1311" s="110"/>
      <c r="BL1311" s="110"/>
      <c r="BM1311" s="110"/>
      <c r="BN1311" s="110"/>
      <c r="BO1311" s="110"/>
      <c r="BP1311" s="110"/>
      <c r="BQ1311" s="110"/>
      <c r="BR1311" s="110"/>
      <c r="BS1311" s="110"/>
      <c r="BT1311" s="110"/>
      <c r="BU1311" s="110"/>
      <c r="BV1311" s="110"/>
      <c r="BW1311" s="110"/>
      <c r="BX1311" s="110"/>
      <c r="BY1311" s="110"/>
      <c r="BZ1311" s="110"/>
      <c r="CA1311" s="110"/>
      <c r="CB1311" s="110"/>
      <c r="CC1311" s="110"/>
      <c r="CD1311" s="110"/>
      <c r="CE1311" s="110"/>
      <c r="CF1311" s="110"/>
      <c r="CG1311" s="110"/>
      <c r="CH1311" s="110"/>
      <c r="CI1311" s="110"/>
      <c r="CJ1311" s="110"/>
      <c r="CK1311" s="110"/>
      <c r="CL1311" s="110"/>
      <c r="CM1311" s="110"/>
      <c r="CN1311" s="110"/>
      <c r="CO1311" s="110"/>
      <c r="CP1311" s="110"/>
      <c r="CQ1311" s="110"/>
      <c r="CR1311" s="110"/>
      <c r="CS1311" s="110"/>
      <c r="CT1311" s="110"/>
      <c r="CU1311" s="110"/>
      <c r="CV1311" s="110"/>
      <c r="CW1311" s="110"/>
      <c r="CX1311" s="110"/>
      <c r="CY1311" s="110"/>
      <c r="CZ1311" s="110"/>
      <c r="DA1311" s="110"/>
      <c r="DB1311" s="110"/>
      <c r="DC1311" s="110"/>
      <c r="DD1311" s="110"/>
      <c r="DE1311" s="110"/>
      <c r="DF1311" s="110"/>
      <c r="DG1311" s="110"/>
      <c r="DH1311" s="110"/>
      <c r="DI1311" s="110"/>
      <c r="DJ1311" s="110"/>
      <c r="DK1311" s="110"/>
      <c r="DL1311" s="110"/>
      <c r="DM1311" s="110"/>
      <c r="DN1311" s="110"/>
      <c r="DO1311" s="110"/>
      <c r="DP1311" s="110"/>
      <c r="DQ1311" s="110"/>
      <c r="DR1311" s="110"/>
      <c r="DS1311" s="110"/>
    </row>
    <row r="1312" spans="1:123" s="110" customFormat="1" ht="24" customHeight="1">
      <c r="A1312" s="126"/>
      <c r="J1312" s="514" t="s">
        <v>546</v>
      </c>
      <c r="K1312" s="514"/>
      <c r="L1312" s="94" t="s">
        <v>568</v>
      </c>
      <c r="M1312" s="247"/>
      <c r="N1312" s="247"/>
      <c r="O1312" s="248"/>
      <c r="P1312" s="248"/>
      <c r="Q1312" s="247"/>
      <c r="R1312" s="247"/>
      <c r="S1312" s="247"/>
      <c r="T1312" s="247"/>
      <c r="U1312" s="247"/>
    </row>
    <row r="1313" spans="1:21" s="110" customFormat="1" ht="24" customHeight="1">
      <c r="A1313" s="126"/>
      <c r="J1313" s="88"/>
      <c r="K1313" s="88"/>
      <c r="L1313" s="88" t="s">
        <v>885</v>
      </c>
      <c r="M1313" s="275">
        <f t="shared" ref="M1313:U1313" si="247">M60+M86+M115+M155+M186+M675+M811+M935+M966+M461+M543</f>
        <v>349205</v>
      </c>
      <c r="N1313" s="283">
        <f t="shared" si="247"/>
        <v>298134</v>
      </c>
      <c r="O1313" s="329">
        <f t="shared" si="247"/>
        <v>338689</v>
      </c>
      <c r="P1313" s="329">
        <f t="shared" si="247"/>
        <v>330386</v>
      </c>
      <c r="Q1313" s="275">
        <f t="shared" si="247"/>
        <v>434885</v>
      </c>
      <c r="R1313" s="275">
        <f t="shared" si="247"/>
        <v>471592</v>
      </c>
      <c r="S1313" s="275">
        <f t="shared" si="247"/>
        <v>502176</v>
      </c>
      <c r="T1313" s="275">
        <f t="shared" si="247"/>
        <v>532968</v>
      </c>
      <c r="U1313" s="275">
        <f t="shared" si="247"/>
        <v>565146</v>
      </c>
    </row>
    <row r="1314" spans="1:21" s="110" customFormat="1" ht="24" customHeight="1">
      <c r="A1314" s="126"/>
      <c r="J1314" s="88"/>
      <c r="K1314" s="88"/>
      <c r="L1314" s="88" t="s">
        <v>787</v>
      </c>
      <c r="M1314" s="5">
        <f t="shared" ref="M1314:U1314" si="248">M116</f>
        <v>1334771</v>
      </c>
      <c r="N1314" s="5">
        <f t="shared" si="248"/>
        <v>1378837</v>
      </c>
      <c r="O1314" s="243">
        <f t="shared" si="248"/>
        <v>1386265</v>
      </c>
      <c r="P1314" s="243">
        <f t="shared" si="248"/>
        <v>1386285</v>
      </c>
      <c r="Q1314" s="5">
        <f t="shared" si="248"/>
        <v>1465973</v>
      </c>
      <c r="R1314" s="5">
        <f t="shared" si="248"/>
        <v>1475000</v>
      </c>
      <c r="S1314" s="5">
        <f t="shared" si="248"/>
        <v>1525000</v>
      </c>
      <c r="T1314" s="5">
        <f t="shared" si="248"/>
        <v>1575000</v>
      </c>
      <c r="U1314" s="5">
        <f t="shared" si="248"/>
        <v>1625000</v>
      </c>
    </row>
    <row r="1315" spans="1:21" s="110" customFormat="1" ht="24" customHeight="1">
      <c r="A1315" s="126"/>
      <c r="J1315" s="88"/>
      <c r="K1315" s="88"/>
      <c r="L1315" s="88" t="s">
        <v>886</v>
      </c>
      <c r="M1315" s="190">
        <f t="shared" ref="M1315:U1315" si="249">M61+M87+M117+M156+M187+M676+M812+M936+M967+M462+M544</f>
        <v>581744</v>
      </c>
      <c r="N1315" s="190">
        <f t="shared" si="249"/>
        <v>635771</v>
      </c>
      <c r="O1315" s="249">
        <f t="shared" si="249"/>
        <v>742779</v>
      </c>
      <c r="P1315" s="249">
        <f t="shared" si="249"/>
        <v>714595</v>
      </c>
      <c r="Q1315" s="190">
        <f t="shared" si="249"/>
        <v>807659</v>
      </c>
      <c r="R1315" s="190">
        <f t="shared" si="249"/>
        <v>854268</v>
      </c>
      <c r="S1315" s="190">
        <f t="shared" si="249"/>
        <v>883835</v>
      </c>
      <c r="T1315" s="190">
        <f t="shared" si="249"/>
        <v>910351</v>
      </c>
      <c r="U1315" s="190">
        <f t="shared" si="249"/>
        <v>937662</v>
      </c>
    </row>
    <row r="1316" spans="1:21" s="110" customFormat="1" ht="24" customHeight="1">
      <c r="A1316" s="126"/>
      <c r="J1316" s="94"/>
      <c r="K1316" s="94"/>
      <c r="L1316" s="94" t="s">
        <v>642</v>
      </c>
      <c r="M1316" s="282">
        <f t="shared" ref="M1316:N1316" si="250">SUM(M1313:M1315)</f>
        <v>2265720</v>
      </c>
      <c r="N1316" s="278">
        <f t="shared" si="250"/>
        <v>2312742</v>
      </c>
      <c r="O1316" s="279">
        <f t="shared" ref="O1316:P1316" si="251">SUM(O1313:O1315)</f>
        <v>2467733</v>
      </c>
      <c r="P1316" s="279">
        <f t="shared" si="251"/>
        <v>2431266</v>
      </c>
      <c r="Q1316" s="282">
        <f t="shared" ref="Q1316:U1316" si="252">SUM(Q1313:Q1315)</f>
        <v>2708517</v>
      </c>
      <c r="R1316" s="282">
        <f t="shared" si="252"/>
        <v>2800860</v>
      </c>
      <c r="S1316" s="282">
        <f t="shared" si="252"/>
        <v>2911011</v>
      </c>
      <c r="T1316" s="282">
        <f t="shared" si="252"/>
        <v>3018319</v>
      </c>
      <c r="U1316" s="282">
        <f t="shared" si="252"/>
        <v>3127808</v>
      </c>
    </row>
    <row r="1317" spans="1:21" s="110" customFormat="1" ht="24" customHeight="1">
      <c r="A1317" s="126"/>
      <c r="J1317" s="88"/>
      <c r="K1317" s="88"/>
      <c r="L1317" s="88"/>
      <c r="M1317" s="5"/>
      <c r="N1317" s="5"/>
      <c r="O1317" s="243"/>
      <c r="P1317" s="243"/>
      <c r="Q1317" s="5"/>
      <c r="R1317" s="5"/>
      <c r="S1317" s="5"/>
      <c r="T1317" s="5"/>
      <c r="U1317" s="5"/>
    </row>
    <row r="1318" spans="1:21" s="110" customFormat="1" ht="24" customHeight="1">
      <c r="A1318" s="126"/>
      <c r="J1318" s="514" t="s">
        <v>547</v>
      </c>
      <c r="K1318" s="514"/>
      <c r="L1318" s="94" t="s">
        <v>568</v>
      </c>
      <c r="M1318" s="5"/>
      <c r="N1318" s="5"/>
      <c r="O1318" s="243"/>
      <c r="P1318" s="243"/>
      <c r="Q1318" s="5"/>
      <c r="R1318" s="5"/>
      <c r="S1318" s="5"/>
      <c r="T1318" s="5"/>
      <c r="U1318" s="5"/>
    </row>
    <row r="1319" spans="1:21" s="110" customFormat="1" ht="24" customHeight="1">
      <c r="A1319" s="126"/>
      <c r="J1319" s="88"/>
      <c r="K1319" s="88"/>
      <c r="L1319" s="88" t="s">
        <v>885</v>
      </c>
      <c r="M1319" s="275">
        <f t="shared" ref="M1319:U1319" si="253">M1033</f>
        <v>24289</v>
      </c>
      <c r="N1319" s="283">
        <f t="shared" si="253"/>
        <v>18514</v>
      </c>
      <c r="O1319" s="329">
        <f t="shared" si="253"/>
        <v>19635</v>
      </c>
      <c r="P1319" s="329">
        <f t="shared" si="253"/>
        <v>19635</v>
      </c>
      <c r="Q1319" s="275">
        <f t="shared" si="253"/>
        <v>26870</v>
      </c>
      <c r="R1319" s="275">
        <f t="shared" si="253"/>
        <v>26305</v>
      </c>
      <c r="S1319" s="275">
        <f t="shared" si="253"/>
        <v>27878</v>
      </c>
      <c r="T1319" s="275">
        <f t="shared" si="253"/>
        <v>29603</v>
      </c>
      <c r="U1319" s="275">
        <f t="shared" si="253"/>
        <v>31407</v>
      </c>
    </row>
    <row r="1320" spans="1:21" s="110" customFormat="1" ht="24" customHeight="1">
      <c r="A1320" s="126"/>
      <c r="J1320" s="88"/>
      <c r="K1320" s="88"/>
      <c r="L1320" s="88" t="s">
        <v>886</v>
      </c>
      <c r="M1320" s="190">
        <f t="shared" ref="M1320:U1320" si="254">M1034</f>
        <v>34436</v>
      </c>
      <c r="N1320" s="190">
        <f t="shared" si="254"/>
        <v>33302</v>
      </c>
      <c r="O1320" s="249">
        <f t="shared" si="254"/>
        <v>36497</v>
      </c>
      <c r="P1320" s="249">
        <f t="shared" si="254"/>
        <v>36497</v>
      </c>
      <c r="Q1320" s="190">
        <f t="shared" si="254"/>
        <v>44467</v>
      </c>
      <c r="R1320" s="190">
        <f t="shared" si="254"/>
        <v>47100</v>
      </c>
      <c r="S1320" s="190">
        <f t="shared" si="254"/>
        <v>48509</v>
      </c>
      <c r="T1320" s="190">
        <f t="shared" si="254"/>
        <v>49944</v>
      </c>
      <c r="U1320" s="190">
        <f t="shared" si="254"/>
        <v>51483</v>
      </c>
    </row>
    <row r="1321" spans="1:21" s="110" customFormat="1" ht="24" customHeight="1">
      <c r="A1321" s="126"/>
      <c r="J1321" s="94"/>
      <c r="K1321" s="94"/>
      <c r="L1321" s="94" t="s">
        <v>642</v>
      </c>
      <c r="M1321" s="282">
        <f t="shared" ref="M1321:N1321" si="255">SUM(M1319:M1320)</f>
        <v>58725</v>
      </c>
      <c r="N1321" s="278">
        <f t="shared" si="255"/>
        <v>51816</v>
      </c>
      <c r="O1321" s="279">
        <f t="shared" ref="O1321:P1321" si="256">SUM(O1319:O1320)</f>
        <v>56132</v>
      </c>
      <c r="P1321" s="279">
        <f t="shared" si="256"/>
        <v>56132</v>
      </c>
      <c r="Q1321" s="282">
        <f t="shared" ref="Q1321:U1321" si="257">SUM(Q1319:Q1320)</f>
        <v>71337</v>
      </c>
      <c r="R1321" s="282">
        <f t="shared" si="257"/>
        <v>73405</v>
      </c>
      <c r="S1321" s="282">
        <f t="shared" si="257"/>
        <v>76387</v>
      </c>
      <c r="T1321" s="282">
        <f t="shared" si="257"/>
        <v>79547</v>
      </c>
      <c r="U1321" s="282">
        <f t="shared" si="257"/>
        <v>82890</v>
      </c>
    </row>
    <row r="1322" spans="1:21" s="110" customFormat="1" ht="24" customHeight="1">
      <c r="A1322" s="126"/>
      <c r="J1322" s="88"/>
      <c r="K1322" s="88"/>
      <c r="L1322" s="88"/>
      <c r="M1322" s="5"/>
      <c r="N1322" s="5"/>
      <c r="O1322" s="243"/>
      <c r="P1322" s="243"/>
      <c r="Q1322" s="5"/>
      <c r="R1322" s="5"/>
      <c r="S1322" s="5"/>
      <c r="T1322" s="5"/>
      <c r="U1322" s="5"/>
    </row>
    <row r="1323" spans="1:21" s="110" customFormat="1" ht="24" customHeight="1">
      <c r="A1323" s="126"/>
      <c r="J1323" s="514" t="s">
        <v>642</v>
      </c>
      <c r="K1323" s="514"/>
      <c r="L1323" s="94" t="s">
        <v>568</v>
      </c>
      <c r="M1323" s="5"/>
      <c r="N1323" s="5"/>
      <c r="O1323" s="243"/>
      <c r="P1323" s="243"/>
      <c r="Q1323" s="5"/>
      <c r="R1323" s="5"/>
      <c r="S1323" s="5"/>
      <c r="T1323" s="5"/>
      <c r="U1323" s="5"/>
    </row>
    <row r="1324" spans="1:21" s="110" customFormat="1" ht="24" customHeight="1">
      <c r="A1324" s="126"/>
      <c r="J1324" s="88"/>
      <c r="K1324" s="88"/>
      <c r="L1324" s="88" t="s">
        <v>885</v>
      </c>
      <c r="M1324" s="275">
        <f t="shared" ref="M1324:U1324" si="258">M1313+M1319</f>
        <v>373494</v>
      </c>
      <c r="N1324" s="283">
        <f t="shared" si="258"/>
        <v>316648</v>
      </c>
      <c r="O1324" s="329">
        <f t="shared" si="258"/>
        <v>358324</v>
      </c>
      <c r="P1324" s="329">
        <f t="shared" si="258"/>
        <v>350021</v>
      </c>
      <c r="Q1324" s="275">
        <f t="shared" si="258"/>
        <v>461755</v>
      </c>
      <c r="R1324" s="275">
        <f t="shared" si="258"/>
        <v>497897</v>
      </c>
      <c r="S1324" s="275">
        <f t="shared" si="258"/>
        <v>530054</v>
      </c>
      <c r="T1324" s="275">
        <f t="shared" si="258"/>
        <v>562571</v>
      </c>
      <c r="U1324" s="275">
        <f t="shared" si="258"/>
        <v>596553</v>
      </c>
    </row>
    <row r="1325" spans="1:21" s="110" customFormat="1" ht="24" customHeight="1">
      <c r="A1325" s="126"/>
      <c r="J1325" s="88"/>
      <c r="K1325" s="88"/>
      <c r="L1325" s="88" t="s">
        <v>787</v>
      </c>
      <c r="M1325" s="5">
        <f t="shared" ref="M1325:U1325" si="259">M1314</f>
        <v>1334771</v>
      </c>
      <c r="N1325" s="5">
        <f t="shared" si="259"/>
        <v>1378837</v>
      </c>
      <c r="O1325" s="243">
        <f t="shared" si="259"/>
        <v>1386265</v>
      </c>
      <c r="P1325" s="243">
        <f t="shared" si="259"/>
        <v>1386285</v>
      </c>
      <c r="Q1325" s="5">
        <f t="shared" si="259"/>
        <v>1465973</v>
      </c>
      <c r="R1325" s="5">
        <f t="shared" si="259"/>
        <v>1475000</v>
      </c>
      <c r="S1325" s="5">
        <f t="shared" si="259"/>
        <v>1525000</v>
      </c>
      <c r="T1325" s="5">
        <f t="shared" si="259"/>
        <v>1575000</v>
      </c>
      <c r="U1325" s="5">
        <f t="shared" si="259"/>
        <v>1625000</v>
      </c>
    </row>
    <row r="1326" spans="1:21" s="110" customFormat="1" ht="24" customHeight="1">
      <c r="A1326" s="126"/>
      <c r="J1326" s="88"/>
      <c r="K1326" s="88"/>
      <c r="L1326" s="88" t="s">
        <v>886</v>
      </c>
      <c r="M1326" s="190">
        <f t="shared" ref="M1326:U1326" si="260">M1315+M1320</f>
        <v>616180</v>
      </c>
      <c r="N1326" s="190">
        <f t="shared" si="260"/>
        <v>669073</v>
      </c>
      <c r="O1326" s="249">
        <f t="shared" si="260"/>
        <v>779276</v>
      </c>
      <c r="P1326" s="249">
        <f t="shared" si="260"/>
        <v>751092</v>
      </c>
      <c r="Q1326" s="190">
        <f t="shared" si="260"/>
        <v>852126</v>
      </c>
      <c r="R1326" s="190">
        <f t="shared" si="260"/>
        <v>901368</v>
      </c>
      <c r="S1326" s="190">
        <f t="shared" si="260"/>
        <v>932344</v>
      </c>
      <c r="T1326" s="190">
        <f t="shared" si="260"/>
        <v>960295</v>
      </c>
      <c r="U1326" s="190">
        <f t="shared" si="260"/>
        <v>989145</v>
      </c>
    </row>
    <row r="1327" spans="1:21" s="110" customFormat="1" ht="24" customHeight="1">
      <c r="A1327" s="126"/>
      <c r="J1327" s="94"/>
      <c r="K1327" s="94"/>
      <c r="L1327" s="94" t="s">
        <v>642</v>
      </c>
      <c r="M1327" s="282">
        <f t="shared" ref="M1327:N1327" si="261">SUM(M1324:M1326)</f>
        <v>2324445</v>
      </c>
      <c r="N1327" s="278">
        <f t="shared" si="261"/>
        <v>2364558</v>
      </c>
      <c r="O1327" s="279">
        <f t="shared" ref="O1327:P1327" si="262">SUM(O1324:O1326)</f>
        <v>2523865</v>
      </c>
      <c r="P1327" s="279">
        <f t="shared" si="262"/>
        <v>2487398</v>
      </c>
      <c r="Q1327" s="282">
        <f t="shared" ref="Q1327:U1327" si="263">SUM(Q1324:Q1326)</f>
        <v>2779854</v>
      </c>
      <c r="R1327" s="282">
        <f t="shared" si="263"/>
        <v>2874265</v>
      </c>
      <c r="S1327" s="282">
        <f t="shared" si="263"/>
        <v>2987398</v>
      </c>
      <c r="T1327" s="282">
        <f t="shared" si="263"/>
        <v>3097866</v>
      </c>
      <c r="U1327" s="282">
        <f t="shared" si="263"/>
        <v>3210698</v>
      </c>
    </row>
    <row r="1328" spans="1:21" s="88" customFormat="1" ht="24" customHeight="1">
      <c r="A1328" s="382"/>
      <c r="M1328" s="188"/>
      <c r="N1328" s="188"/>
      <c r="O1328" s="161"/>
      <c r="P1328" s="161"/>
      <c r="Q1328" s="188"/>
      <c r="R1328" s="188"/>
      <c r="S1328" s="188"/>
      <c r="T1328" s="188"/>
      <c r="U1328" s="188"/>
    </row>
    <row r="1329" spans="1:21" s="109" customFormat="1" ht="24" customHeight="1">
      <c r="A1329" s="383"/>
      <c r="B1329" s="513" t="s">
        <v>1388</v>
      </c>
      <c r="C1329" s="513"/>
      <c r="D1329" s="513"/>
      <c r="E1329" s="513"/>
      <c r="F1329" s="513"/>
      <c r="G1329" s="513"/>
      <c r="H1329" s="513"/>
      <c r="I1329" s="513"/>
      <c r="J1329" s="513"/>
      <c r="K1329" s="513"/>
      <c r="L1329" s="513"/>
      <c r="M1329" s="170"/>
      <c r="N1329" s="170"/>
      <c r="O1329" s="170"/>
      <c r="P1329" s="170"/>
      <c r="Q1329" s="170"/>
      <c r="R1329" s="170"/>
      <c r="S1329" s="170"/>
      <c r="T1329" s="170"/>
      <c r="U1329" s="170"/>
    </row>
    <row r="1330" spans="1:21" s="88" customFormat="1" ht="24" customHeight="1">
      <c r="A1330" s="382"/>
      <c r="H1330" s="510" t="s">
        <v>834</v>
      </c>
      <c r="I1330" s="510"/>
      <c r="J1330" s="510"/>
      <c r="K1330" s="510"/>
      <c r="L1330" s="510"/>
      <c r="M1330" s="317">
        <f>SUM(M1331:M1332)</f>
        <v>1654891</v>
      </c>
      <c r="N1330" s="475">
        <f t="shared" ref="N1330" si="264">SUM(N1331:N1332)</f>
        <v>1859480</v>
      </c>
      <c r="O1330" s="330">
        <f>SUM(O1331:O1332)</f>
        <v>1872000</v>
      </c>
      <c r="P1330" s="330">
        <f>SUM(P1331:P1332)</f>
        <v>1654748</v>
      </c>
      <c r="Q1330" s="317">
        <f>SUM(Q1331:Q1332)</f>
        <v>1680000</v>
      </c>
      <c r="R1330" s="317">
        <f t="shared" ref="R1330:U1330" si="265">SUM(R1331:R1332)</f>
        <v>1680000</v>
      </c>
      <c r="S1330" s="317">
        <f t="shared" si="265"/>
        <v>1630000</v>
      </c>
      <c r="T1330" s="317">
        <f t="shared" si="265"/>
        <v>1630000</v>
      </c>
      <c r="U1330" s="317">
        <f t="shared" si="265"/>
        <v>1630000</v>
      </c>
    </row>
    <row r="1331" spans="1:21" s="88" customFormat="1" ht="24" customHeight="1">
      <c r="A1331" s="382"/>
      <c r="L1331" s="88" t="s">
        <v>543</v>
      </c>
      <c r="M1331" s="196">
        <f t="shared" ref="M1331:U1331" si="266">M330</f>
        <v>1000000</v>
      </c>
      <c r="N1331" s="369">
        <f t="shared" si="266"/>
        <v>952369</v>
      </c>
      <c r="O1331" s="164">
        <f t="shared" si="266"/>
        <v>1000000</v>
      </c>
      <c r="P1331" s="164">
        <f t="shared" si="266"/>
        <v>1000000</v>
      </c>
      <c r="Q1331" s="196">
        <f t="shared" si="266"/>
        <v>1325000</v>
      </c>
      <c r="R1331" s="196">
        <f t="shared" si="266"/>
        <v>1000741</v>
      </c>
      <c r="S1331" s="196">
        <f t="shared" si="266"/>
        <v>1176131</v>
      </c>
      <c r="T1331" s="196">
        <f t="shared" si="266"/>
        <v>1199404</v>
      </c>
      <c r="U1331" s="196">
        <f t="shared" si="266"/>
        <v>1223144</v>
      </c>
    </row>
    <row r="1332" spans="1:21" s="88" customFormat="1" ht="24" customHeight="1">
      <c r="A1332" s="382"/>
      <c r="L1332" s="88" t="s">
        <v>620</v>
      </c>
      <c r="M1332" s="196">
        <f t="shared" ref="M1332:U1332" si="267">M385</f>
        <v>654891</v>
      </c>
      <c r="N1332" s="369">
        <f t="shared" si="267"/>
        <v>907111</v>
      </c>
      <c r="O1332" s="164">
        <f t="shared" si="267"/>
        <v>872000</v>
      </c>
      <c r="P1332" s="164">
        <f t="shared" si="267"/>
        <v>654748</v>
      </c>
      <c r="Q1332" s="196">
        <f t="shared" si="267"/>
        <v>355000</v>
      </c>
      <c r="R1332" s="196">
        <f t="shared" si="267"/>
        <v>679259</v>
      </c>
      <c r="S1332" s="196">
        <f t="shared" si="267"/>
        <v>453869</v>
      </c>
      <c r="T1332" s="196">
        <f t="shared" si="267"/>
        <v>430596</v>
      </c>
      <c r="U1332" s="196">
        <f t="shared" si="267"/>
        <v>406856</v>
      </c>
    </row>
    <row r="1333" spans="1:21" s="88" customFormat="1" ht="24" customHeight="1">
      <c r="A1333" s="382"/>
      <c r="M1333" s="196"/>
      <c r="N1333" s="369"/>
      <c r="O1333" s="164"/>
      <c r="P1333" s="164"/>
      <c r="Q1333" s="196"/>
      <c r="R1333" s="196"/>
      <c r="S1333" s="196"/>
      <c r="T1333" s="196"/>
      <c r="U1333" s="196"/>
    </row>
    <row r="1334" spans="1:21" s="88" customFormat="1" ht="24" customHeight="1">
      <c r="A1334" s="382"/>
      <c r="H1334" s="517" t="s">
        <v>1389</v>
      </c>
      <c r="I1334" s="517"/>
      <c r="J1334" s="517"/>
      <c r="K1334" s="517"/>
      <c r="L1334" s="517"/>
      <c r="M1334" s="317">
        <f>M1335+M1337</f>
        <v>0</v>
      </c>
      <c r="N1334" s="475">
        <f t="shared" ref="N1334" si="268">N1335+N1337</f>
        <v>0</v>
      </c>
      <c r="O1334" s="330">
        <f>O1335+O1337</f>
        <v>3750000</v>
      </c>
      <c r="P1334" s="330">
        <f>P1335+P1337</f>
        <v>4075766</v>
      </c>
      <c r="Q1334" s="317">
        <f>Q1335+Q1337</f>
        <v>3810565</v>
      </c>
      <c r="R1334" s="404">
        <f t="shared" ref="R1334:U1334" si="269">R1335+R1337</f>
        <v>-5643000</v>
      </c>
      <c r="S1334" s="317">
        <f t="shared" si="269"/>
        <v>2365000</v>
      </c>
      <c r="T1334" s="317">
        <f t="shared" si="269"/>
        <v>0</v>
      </c>
      <c r="U1334" s="317">
        <f t="shared" si="269"/>
        <v>0</v>
      </c>
    </row>
    <row r="1335" spans="1:21" s="88" customFormat="1" ht="24" customHeight="1">
      <c r="A1335" s="382"/>
      <c r="H1335" s="409"/>
      <c r="I1335" s="409"/>
      <c r="J1335" s="409"/>
      <c r="K1335" s="409"/>
      <c r="L1335" s="88" t="s">
        <v>620</v>
      </c>
      <c r="M1335" s="218">
        <f t="shared" ref="M1335:U1335" si="270">M386</f>
        <v>0</v>
      </c>
      <c r="N1335" s="457">
        <f t="shared" si="270"/>
        <v>0</v>
      </c>
      <c r="O1335" s="400">
        <f t="shared" si="270"/>
        <v>3750000</v>
      </c>
      <c r="P1335" s="400">
        <f t="shared" si="270"/>
        <v>4075766</v>
      </c>
      <c r="Q1335" s="218">
        <f t="shared" si="270"/>
        <v>3810565</v>
      </c>
      <c r="R1335" s="218">
        <f t="shared" si="270"/>
        <v>3357000</v>
      </c>
      <c r="S1335" s="218">
        <f t="shared" si="270"/>
        <v>2365000</v>
      </c>
      <c r="T1335" s="218">
        <f t="shared" si="270"/>
        <v>0</v>
      </c>
      <c r="U1335" s="218">
        <f t="shared" si="270"/>
        <v>0</v>
      </c>
    </row>
    <row r="1336" spans="1:21" s="88" customFormat="1" ht="24" customHeight="1">
      <c r="A1336" s="382"/>
      <c r="H1336" s="409"/>
      <c r="I1336" s="409"/>
      <c r="J1336" s="409"/>
      <c r="K1336" s="409"/>
      <c r="L1336" s="370" t="s">
        <v>563</v>
      </c>
      <c r="M1336" s="401">
        <v>0</v>
      </c>
      <c r="N1336" s="403">
        <v>0</v>
      </c>
      <c r="O1336" s="402">
        <v>0</v>
      </c>
      <c r="P1336" s="402">
        <v>-583686</v>
      </c>
      <c r="Q1336" s="401">
        <v>0</v>
      </c>
      <c r="R1336" s="401">
        <v>0</v>
      </c>
      <c r="S1336" s="401">
        <f t="shared" ref="S1336:U1337" si="271">-S362+-S363+S371</f>
        <v>0</v>
      </c>
      <c r="T1336" s="401">
        <f t="shared" si="271"/>
        <v>0</v>
      </c>
      <c r="U1336" s="401">
        <f t="shared" si="271"/>
        <v>0</v>
      </c>
    </row>
    <row r="1337" spans="1:21" s="88" customFormat="1" ht="24" customHeight="1">
      <c r="A1337" s="382"/>
      <c r="H1337" s="409"/>
      <c r="I1337" s="409"/>
      <c r="J1337" s="409"/>
      <c r="K1337" s="409"/>
      <c r="L1337" s="370" t="s">
        <v>1247</v>
      </c>
      <c r="M1337" s="401">
        <v>0</v>
      </c>
      <c r="N1337" s="403">
        <v>0</v>
      </c>
      <c r="O1337" s="402">
        <v>0</v>
      </c>
      <c r="P1337" s="402">
        <v>0</v>
      </c>
      <c r="Q1337" s="401">
        <v>0</v>
      </c>
      <c r="R1337" s="401">
        <f>-R363+-R364+R372</f>
        <v>-9000000</v>
      </c>
      <c r="S1337" s="401">
        <f t="shared" si="271"/>
        <v>0</v>
      </c>
      <c r="T1337" s="401">
        <f t="shared" si="271"/>
        <v>0</v>
      </c>
      <c r="U1337" s="401">
        <f t="shared" si="271"/>
        <v>0</v>
      </c>
    </row>
    <row r="1338" spans="1:21" s="88" customFormat="1" ht="24" customHeight="1">
      <c r="A1338" s="382"/>
      <c r="M1338" s="196"/>
      <c r="N1338" s="369"/>
      <c r="O1338" s="164"/>
      <c r="P1338" s="164"/>
      <c r="Q1338" s="196"/>
      <c r="R1338" s="196"/>
      <c r="S1338" s="196"/>
      <c r="T1338" s="196"/>
      <c r="U1338" s="196"/>
    </row>
    <row r="1339" spans="1:21" s="88" customFormat="1" ht="24" customHeight="1">
      <c r="A1339" s="382"/>
      <c r="H1339" s="510" t="s">
        <v>1396</v>
      </c>
      <c r="I1339" s="510"/>
      <c r="J1339" s="510"/>
      <c r="K1339" s="510"/>
      <c r="L1339" s="510"/>
      <c r="M1339" s="317">
        <f>M1340+M1341</f>
        <v>0</v>
      </c>
      <c r="N1339" s="475">
        <f t="shared" ref="N1339" si="272">N1340+N1341</f>
        <v>0</v>
      </c>
      <c r="O1339" s="330">
        <f>O1340+O1341</f>
        <v>52000</v>
      </c>
      <c r="P1339" s="330">
        <f>P1340+P1341</f>
        <v>0</v>
      </c>
      <c r="Q1339" s="317">
        <f>Q1340+Q1341</f>
        <v>30000</v>
      </c>
      <c r="R1339" s="317">
        <f>R1340+R1341</f>
        <v>495400</v>
      </c>
      <c r="S1339" s="317">
        <f t="shared" ref="S1339:U1339" si="273">S1340+S1341</f>
        <v>0</v>
      </c>
      <c r="T1339" s="317">
        <f t="shared" si="273"/>
        <v>0</v>
      </c>
      <c r="U1339" s="317">
        <f t="shared" si="273"/>
        <v>0</v>
      </c>
    </row>
    <row r="1340" spans="1:21" s="88" customFormat="1" ht="24" customHeight="1">
      <c r="A1340" s="382"/>
      <c r="H1340" s="409"/>
      <c r="I1340" s="409"/>
      <c r="J1340" s="409"/>
      <c r="K1340" s="409"/>
      <c r="L1340" s="88" t="s">
        <v>620</v>
      </c>
      <c r="M1340" s="218">
        <f t="shared" ref="M1340:U1340" si="274">M409</f>
        <v>0</v>
      </c>
      <c r="N1340" s="457">
        <f t="shared" si="274"/>
        <v>0</v>
      </c>
      <c r="O1340" s="400">
        <f t="shared" si="274"/>
        <v>52000</v>
      </c>
      <c r="P1340" s="400">
        <f t="shared" si="274"/>
        <v>0</v>
      </c>
      <c r="Q1340" s="218">
        <f t="shared" si="274"/>
        <v>30000</v>
      </c>
      <c r="R1340" s="218">
        <f t="shared" si="274"/>
        <v>667000</v>
      </c>
      <c r="S1340" s="218">
        <f t="shared" si="274"/>
        <v>0</v>
      </c>
      <c r="T1340" s="218">
        <f t="shared" si="274"/>
        <v>0</v>
      </c>
      <c r="U1340" s="218">
        <f t="shared" si="274"/>
        <v>0</v>
      </c>
    </row>
    <row r="1341" spans="1:21" s="88" customFormat="1" ht="24" customHeight="1">
      <c r="A1341" s="382"/>
      <c r="H1341" s="409"/>
      <c r="I1341" s="409"/>
      <c r="J1341" s="409"/>
      <c r="K1341" s="409"/>
      <c r="L1341" s="370" t="s">
        <v>563</v>
      </c>
      <c r="M1341" s="401">
        <f t="shared" ref="M1341:U1341" si="275">-M355</f>
        <v>0</v>
      </c>
      <c r="N1341" s="403">
        <f t="shared" si="275"/>
        <v>0</v>
      </c>
      <c r="O1341" s="402">
        <f t="shared" si="275"/>
        <v>0</v>
      </c>
      <c r="P1341" s="402">
        <f t="shared" si="275"/>
        <v>0</v>
      </c>
      <c r="Q1341" s="403">
        <f t="shared" si="275"/>
        <v>0</v>
      </c>
      <c r="R1341" s="401">
        <f t="shared" si="275"/>
        <v>-171600</v>
      </c>
      <c r="S1341" s="401">
        <f t="shared" si="275"/>
        <v>0</v>
      </c>
      <c r="T1341" s="401">
        <f t="shared" si="275"/>
        <v>0</v>
      </c>
      <c r="U1341" s="401">
        <f t="shared" si="275"/>
        <v>0</v>
      </c>
    </row>
    <row r="1342" spans="1:21" s="88" customFormat="1" ht="24" customHeight="1">
      <c r="A1342" s="382"/>
      <c r="H1342" s="409"/>
      <c r="I1342" s="409"/>
      <c r="J1342" s="409"/>
      <c r="K1342" s="409"/>
      <c r="L1342" s="370"/>
      <c r="M1342" s="401"/>
      <c r="N1342" s="403"/>
      <c r="O1342" s="402"/>
      <c r="P1342" s="402"/>
      <c r="Q1342" s="403"/>
      <c r="R1342" s="401"/>
      <c r="S1342" s="401"/>
      <c r="T1342" s="401"/>
      <c r="U1342" s="401"/>
    </row>
    <row r="1343" spans="1:21" s="88" customFormat="1" ht="24" customHeight="1">
      <c r="A1343" s="382"/>
      <c r="H1343" s="510" t="s">
        <v>1245</v>
      </c>
      <c r="I1343" s="510"/>
      <c r="J1343" s="510"/>
      <c r="K1343" s="510"/>
      <c r="L1343" s="510"/>
      <c r="M1343" s="404">
        <f>SUM(M1344:M1348)</f>
        <v>-5554</v>
      </c>
      <c r="N1343" s="476">
        <f t="shared" ref="N1343" si="276">SUM(N1344:N1348)</f>
        <v>0</v>
      </c>
      <c r="O1343" s="330">
        <f>SUM(O1344:O1348)</f>
        <v>0</v>
      </c>
      <c r="P1343" s="330">
        <f>SUM(P1344:P1348)</f>
        <v>0</v>
      </c>
      <c r="Q1343" s="317">
        <f>SUM(Q1344:Q1348)</f>
        <v>0</v>
      </c>
      <c r="R1343" s="317">
        <f t="shared" ref="R1343:U1343" si="277">SUM(R1344:R1348)</f>
        <v>0</v>
      </c>
      <c r="S1343" s="317">
        <f t="shared" si="277"/>
        <v>0</v>
      </c>
      <c r="T1343" s="317">
        <f>SUM(T1344:T1348)</f>
        <v>0</v>
      </c>
      <c r="U1343" s="317">
        <f t="shared" si="277"/>
        <v>0</v>
      </c>
    </row>
    <row r="1344" spans="1:21" s="88" customFormat="1" ht="24" customHeight="1">
      <c r="A1344" s="382"/>
      <c r="J1344" s="88" t="s">
        <v>1005</v>
      </c>
      <c r="M1344" s="196">
        <f t="shared" ref="M1344:U1344" si="278">M383</f>
        <v>448532</v>
      </c>
      <c r="N1344" s="369">
        <f t="shared" si="278"/>
        <v>0</v>
      </c>
      <c r="O1344" s="164">
        <f t="shared" si="278"/>
        <v>0</v>
      </c>
      <c r="P1344" s="164">
        <f t="shared" si="278"/>
        <v>0</v>
      </c>
      <c r="Q1344" s="196">
        <f t="shared" si="278"/>
        <v>0</v>
      </c>
      <c r="R1344" s="196">
        <f t="shared" si="278"/>
        <v>0</v>
      </c>
      <c r="S1344" s="196">
        <f t="shared" si="278"/>
        <v>0</v>
      </c>
      <c r="T1344" s="196">
        <f t="shared" si="278"/>
        <v>0</v>
      </c>
      <c r="U1344" s="196">
        <f t="shared" si="278"/>
        <v>0</v>
      </c>
    </row>
    <row r="1345" spans="1:21" s="88" customFormat="1" ht="24" customHeight="1">
      <c r="A1345" s="382"/>
      <c r="J1345" s="88" t="s">
        <v>1181</v>
      </c>
      <c r="L1345" s="1"/>
      <c r="M1345" s="196">
        <f t="shared" ref="M1345:U1345" si="279">M405</f>
        <v>101671</v>
      </c>
      <c r="N1345" s="369">
        <f t="shared" si="279"/>
        <v>15738</v>
      </c>
      <c r="O1345" s="164">
        <f t="shared" si="279"/>
        <v>835000</v>
      </c>
      <c r="P1345" s="164">
        <f t="shared" si="279"/>
        <v>0</v>
      </c>
      <c r="Q1345" s="196">
        <f t="shared" si="279"/>
        <v>835000</v>
      </c>
      <c r="R1345" s="196">
        <f t="shared" si="279"/>
        <v>0</v>
      </c>
      <c r="S1345" s="196">
        <f t="shared" si="279"/>
        <v>0</v>
      </c>
      <c r="T1345" s="196">
        <f t="shared" si="279"/>
        <v>0</v>
      </c>
      <c r="U1345" s="196">
        <f t="shared" si="279"/>
        <v>0</v>
      </c>
    </row>
    <row r="1346" spans="1:21" s="88" customFormat="1" ht="24" customHeight="1">
      <c r="A1346" s="382"/>
      <c r="J1346" s="88" t="s">
        <v>1180</v>
      </c>
      <c r="L1346" s="1"/>
      <c r="M1346" s="196">
        <f t="shared" ref="M1346:U1346" si="280">M406</f>
        <v>420836</v>
      </c>
      <c r="N1346" s="369">
        <f t="shared" si="280"/>
        <v>546</v>
      </c>
      <c r="O1346" s="164">
        <f t="shared" si="280"/>
        <v>0</v>
      </c>
      <c r="P1346" s="164">
        <f t="shared" si="280"/>
        <v>0</v>
      </c>
      <c r="Q1346" s="196">
        <f t="shared" si="280"/>
        <v>0</v>
      </c>
      <c r="R1346" s="196">
        <f t="shared" si="280"/>
        <v>0</v>
      </c>
      <c r="S1346" s="196">
        <f t="shared" si="280"/>
        <v>0</v>
      </c>
      <c r="T1346" s="196">
        <f t="shared" si="280"/>
        <v>0</v>
      </c>
      <c r="U1346" s="196">
        <f t="shared" si="280"/>
        <v>0</v>
      </c>
    </row>
    <row r="1347" spans="1:21" s="88" customFormat="1" ht="24" customHeight="1">
      <c r="A1347" s="382"/>
      <c r="J1347" s="93" t="s">
        <v>1385</v>
      </c>
      <c r="L1347" s="1"/>
      <c r="M1347" s="196">
        <f t="shared" ref="M1347:U1347" si="281">M391</f>
        <v>0</v>
      </c>
      <c r="N1347" s="369">
        <f t="shared" si="281"/>
        <v>0</v>
      </c>
      <c r="O1347" s="164">
        <f t="shared" si="281"/>
        <v>125000</v>
      </c>
      <c r="P1347" s="164">
        <f t="shared" si="281"/>
        <v>114500</v>
      </c>
      <c r="Q1347" s="196">
        <f t="shared" si="281"/>
        <v>215000</v>
      </c>
      <c r="R1347" s="196">
        <f t="shared" si="281"/>
        <v>225000</v>
      </c>
      <c r="S1347" s="196">
        <f t="shared" si="281"/>
        <v>200000</v>
      </c>
      <c r="T1347" s="196">
        <f t="shared" si="281"/>
        <v>780650</v>
      </c>
      <c r="U1347" s="196">
        <f t="shared" si="281"/>
        <v>0</v>
      </c>
    </row>
    <row r="1348" spans="1:21" s="88" customFormat="1" ht="24" customHeight="1">
      <c r="A1348" s="382"/>
      <c r="J1348" s="370" t="s">
        <v>563</v>
      </c>
      <c r="M1348" s="250">
        <f t="shared" ref="M1348:U1348" si="282">-M354</f>
        <v>-976593</v>
      </c>
      <c r="N1348" s="477">
        <f t="shared" si="282"/>
        <v>-16284</v>
      </c>
      <c r="O1348" s="251">
        <f t="shared" si="282"/>
        <v>-960000</v>
      </c>
      <c r="P1348" s="251">
        <f t="shared" si="282"/>
        <v>-114500</v>
      </c>
      <c r="Q1348" s="250">
        <f t="shared" si="282"/>
        <v>-1050000</v>
      </c>
      <c r="R1348" s="250">
        <f t="shared" si="282"/>
        <v>-225000</v>
      </c>
      <c r="S1348" s="250">
        <f t="shared" si="282"/>
        <v>-200000</v>
      </c>
      <c r="T1348" s="250">
        <f t="shared" si="282"/>
        <v>-780650</v>
      </c>
      <c r="U1348" s="250">
        <f t="shared" si="282"/>
        <v>0</v>
      </c>
    </row>
    <row r="1349" spans="1:21" s="88" customFormat="1" ht="24" customHeight="1">
      <c r="A1349" s="382"/>
      <c r="L1349" s="250"/>
      <c r="M1349" s="250"/>
      <c r="N1349" s="477"/>
      <c r="O1349" s="251"/>
      <c r="P1349" s="251"/>
      <c r="Q1349" s="250"/>
      <c r="R1349" s="250"/>
      <c r="S1349" s="250"/>
      <c r="T1349" s="250"/>
      <c r="U1349" s="250"/>
    </row>
    <row r="1350" spans="1:21" s="88" customFormat="1" ht="24" customHeight="1">
      <c r="A1350" s="382"/>
      <c r="E1350" s="510" t="s">
        <v>1467</v>
      </c>
      <c r="F1350" s="510"/>
      <c r="G1350" s="510"/>
      <c r="H1350" s="510"/>
      <c r="I1350" s="510"/>
      <c r="J1350" s="510"/>
      <c r="K1350" s="510"/>
      <c r="L1350" s="510"/>
      <c r="M1350" s="317">
        <f>M1351</f>
        <v>0</v>
      </c>
      <c r="N1350" s="317">
        <f>N1351</f>
        <v>0</v>
      </c>
      <c r="O1350" s="330">
        <f t="shared" ref="O1350:P1350" si="283">O1351</f>
        <v>0</v>
      </c>
      <c r="P1350" s="330">
        <f t="shared" si="283"/>
        <v>0</v>
      </c>
      <c r="Q1350" s="317">
        <f>Q1351</f>
        <v>0</v>
      </c>
      <c r="R1350" s="317">
        <f t="shared" ref="R1350:U1350" si="284">R1351</f>
        <v>0</v>
      </c>
      <c r="S1350" s="317">
        <f t="shared" si="284"/>
        <v>60000</v>
      </c>
      <c r="T1350" s="317">
        <f t="shared" si="284"/>
        <v>699000</v>
      </c>
      <c r="U1350" s="317">
        <f t="shared" si="284"/>
        <v>0</v>
      </c>
    </row>
    <row r="1351" spans="1:21" s="88" customFormat="1" ht="24" customHeight="1">
      <c r="A1351" s="382"/>
      <c r="H1351" s="409"/>
      <c r="I1351" s="409"/>
      <c r="J1351" s="409"/>
      <c r="K1351" s="409"/>
      <c r="L1351" s="88" t="s">
        <v>620</v>
      </c>
      <c r="M1351" s="218">
        <f t="shared" ref="M1351:U1351" si="285">M401</f>
        <v>0</v>
      </c>
      <c r="N1351" s="218">
        <f t="shared" si="285"/>
        <v>0</v>
      </c>
      <c r="O1351" s="400">
        <f t="shared" si="285"/>
        <v>0</v>
      </c>
      <c r="P1351" s="400">
        <f t="shared" si="285"/>
        <v>0</v>
      </c>
      <c r="Q1351" s="218">
        <f t="shared" si="285"/>
        <v>0</v>
      </c>
      <c r="R1351" s="218">
        <f t="shared" si="285"/>
        <v>0</v>
      </c>
      <c r="S1351" s="218">
        <f t="shared" si="285"/>
        <v>60000</v>
      </c>
      <c r="T1351" s="218">
        <f t="shared" si="285"/>
        <v>699000</v>
      </c>
      <c r="U1351" s="218">
        <f t="shared" si="285"/>
        <v>0</v>
      </c>
    </row>
    <row r="1352" spans="1:21" s="88" customFormat="1" ht="24" customHeight="1">
      <c r="A1352" s="382"/>
      <c r="L1352" s="250"/>
      <c r="M1352" s="250"/>
      <c r="N1352" s="477"/>
      <c r="O1352" s="251"/>
      <c r="P1352" s="251"/>
      <c r="Q1352" s="250"/>
      <c r="R1352" s="250"/>
      <c r="S1352" s="250"/>
      <c r="T1352" s="250"/>
      <c r="U1352" s="250"/>
    </row>
    <row r="1353" spans="1:21" s="88" customFormat="1" ht="24" customHeight="1">
      <c r="A1353" s="382"/>
      <c r="E1353" s="510" t="s">
        <v>1468</v>
      </c>
      <c r="F1353" s="510"/>
      <c r="G1353" s="510"/>
      <c r="H1353" s="510"/>
      <c r="I1353" s="510"/>
      <c r="J1353" s="510"/>
      <c r="K1353" s="510"/>
      <c r="L1353" s="510"/>
      <c r="M1353" s="317">
        <f>M1354+M1355</f>
        <v>0</v>
      </c>
      <c r="N1353" s="317">
        <f>N1354+N1355</f>
        <v>0</v>
      </c>
      <c r="O1353" s="330">
        <f t="shared" ref="O1353:P1353" si="286">O1354+O1355</f>
        <v>0</v>
      </c>
      <c r="P1353" s="330">
        <f t="shared" si="286"/>
        <v>0</v>
      </c>
      <c r="Q1353" s="317">
        <f>Q1354+Q1355</f>
        <v>75000</v>
      </c>
      <c r="R1353" s="317">
        <f t="shared" ref="R1353:U1353" si="287">R1354+R1355</f>
        <v>0</v>
      </c>
      <c r="S1353" s="317">
        <f t="shared" si="287"/>
        <v>0</v>
      </c>
      <c r="T1353" s="317">
        <f t="shared" si="287"/>
        <v>0</v>
      </c>
      <c r="U1353" s="317">
        <f t="shared" si="287"/>
        <v>0</v>
      </c>
    </row>
    <row r="1354" spans="1:21" s="88" customFormat="1" ht="24" customHeight="1">
      <c r="A1354" s="382"/>
      <c r="H1354" s="409"/>
      <c r="I1354" s="409"/>
      <c r="J1354" s="409"/>
      <c r="K1354" s="409"/>
      <c r="L1354" s="88" t="s">
        <v>620</v>
      </c>
      <c r="M1354" s="218">
        <f t="shared" ref="M1354:U1354" si="288">M395</f>
        <v>0</v>
      </c>
      <c r="N1354" s="218">
        <f t="shared" si="288"/>
        <v>0</v>
      </c>
      <c r="O1354" s="400">
        <f t="shared" si="288"/>
        <v>0</v>
      </c>
      <c r="P1354" s="400">
        <f t="shared" si="288"/>
        <v>195000</v>
      </c>
      <c r="Q1354" s="218">
        <f t="shared" si="288"/>
        <v>2955000</v>
      </c>
      <c r="R1354" s="218">
        <f t="shared" si="288"/>
        <v>0</v>
      </c>
      <c r="S1354" s="218">
        <f t="shared" si="288"/>
        <v>0</v>
      </c>
      <c r="T1354" s="218">
        <f t="shared" si="288"/>
        <v>0</v>
      </c>
      <c r="U1354" s="218">
        <f t="shared" si="288"/>
        <v>0</v>
      </c>
    </row>
    <row r="1355" spans="1:21" s="88" customFormat="1" ht="24" customHeight="1">
      <c r="A1355" s="382"/>
      <c r="L1355" s="370" t="s">
        <v>563</v>
      </c>
      <c r="M1355" s="250">
        <f t="shared" ref="M1355:U1355" si="289">-M356</f>
        <v>0</v>
      </c>
      <c r="N1355" s="250">
        <f t="shared" si="289"/>
        <v>0</v>
      </c>
      <c r="O1355" s="251">
        <f t="shared" si="289"/>
        <v>0</v>
      </c>
      <c r="P1355" s="251">
        <f t="shared" si="289"/>
        <v>-195000</v>
      </c>
      <c r="Q1355" s="250">
        <f t="shared" si="289"/>
        <v>-2880000</v>
      </c>
      <c r="R1355" s="250">
        <f t="shared" si="289"/>
        <v>0</v>
      </c>
      <c r="S1355" s="250">
        <f t="shared" si="289"/>
        <v>0</v>
      </c>
      <c r="T1355" s="250">
        <f t="shared" si="289"/>
        <v>0</v>
      </c>
      <c r="U1355" s="250">
        <f t="shared" si="289"/>
        <v>0</v>
      </c>
    </row>
    <row r="1356" spans="1:21" s="88" customFormat="1" ht="24" customHeight="1">
      <c r="A1356" s="382"/>
      <c r="L1356" s="250"/>
      <c r="M1356" s="250"/>
      <c r="N1356" s="477"/>
      <c r="O1356" s="251"/>
      <c r="P1356" s="251"/>
      <c r="Q1356" s="250"/>
      <c r="R1356" s="250"/>
      <c r="S1356" s="250"/>
      <c r="T1356" s="250"/>
      <c r="U1356" s="250"/>
    </row>
    <row r="1357" spans="1:21" s="88" customFormat="1" ht="24" customHeight="1">
      <c r="A1357" s="382"/>
      <c r="H1357" s="510" t="s">
        <v>1386</v>
      </c>
      <c r="I1357" s="510"/>
      <c r="J1357" s="510"/>
      <c r="K1357" s="510"/>
      <c r="L1357" s="510"/>
      <c r="M1357" s="317">
        <f>M1358+M1359+M1360</f>
        <v>0</v>
      </c>
      <c r="N1357" s="475">
        <f t="shared" ref="N1357" si="290">N1358+N1359+N1360</f>
        <v>0</v>
      </c>
      <c r="O1357" s="330">
        <f>O1358+O1359+O1360</f>
        <v>150000</v>
      </c>
      <c r="P1357" s="330">
        <f>P1358+P1359+P1360</f>
        <v>0</v>
      </c>
      <c r="Q1357" s="317">
        <f>Q1358+Q1359+Q1360</f>
        <v>171908</v>
      </c>
      <c r="R1357" s="317">
        <f t="shared" ref="R1357:U1357" si="291">R1358+R1359+R1360</f>
        <v>0</v>
      </c>
      <c r="S1357" s="317">
        <f t="shared" si="291"/>
        <v>42977</v>
      </c>
      <c r="T1357" s="317">
        <f t="shared" si="291"/>
        <v>0</v>
      </c>
      <c r="U1357" s="317">
        <f t="shared" si="291"/>
        <v>0</v>
      </c>
    </row>
    <row r="1358" spans="1:21" s="88" customFormat="1" ht="24" customHeight="1">
      <c r="A1358" s="382"/>
      <c r="H1358" s="409"/>
      <c r="I1358" s="409"/>
      <c r="J1358" s="409"/>
      <c r="K1358" s="409"/>
      <c r="L1358" s="88" t="s">
        <v>620</v>
      </c>
      <c r="M1358" s="218">
        <f t="shared" ref="M1358:U1358" si="292">M389</f>
        <v>0</v>
      </c>
      <c r="N1358" s="457">
        <f t="shared" si="292"/>
        <v>0</v>
      </c>
      <c r="O1358" s="400">
        <f t="shared" si="292"/>
        <v>150000</v>
      </c>
      <c r="P1358" s="400">
        <f t="shared" si="292"/>
        <v>0</v>
      </c>
      <c r="Q1358" s="218">
        <f t="shared" si="292"/>
        <v>171908</v>
      </c>
      <c r="R1358" s="218">
        <f t="shared" si="292"/>
        <v>0</v>
      </c>
      <c r="S1358" s="218">
        <f t="shared" si="292"/>
        <v>42977</v>
      </c>
      <c r="T1358" s="218">
        <f t="shared" si="292"/>
        <v>0</v>
      </c>
      <c r="U1358" s="218">
        <f t="shared" si="292"/>
        <v>0</v>
      </c>
    </row>
    <row r="1359" spans="1:21" s="88" customFormat="1" ht="24" customHeight="1">
      <c r="A1359" s="382"/>
      <c r="H1359" s="409"/>
      <c r="I1359" s="409"/>
      <c r="J1359" s="409"/>
      <c r="K1359" s="409"/>
      <c r="L1359" s="88" t="s">
        <v>458</v>
      </c>
      <c r="M1359" s="218">
        <f t="shared" ref="M1359:U1359" si="293">M726</f>
        <v>0</v>
      </c>
      <c r="N1359" s="457">
        <f t="shared" si="293"/>
        <v>40706</v>
      </c>
      <c r="O1359" s="400">
        <f t="shared" si="293"/>
        <v>1090000</v>
      </c>
      <c r="P1359" s="400">
        <f t="shared" si="293"/>
        <v>90000</v>
      </c>
      <c r="Q1359" s="218">
        <f t="shared" si="293"/>
        <v>1200000</v>
      </c>
      <c r="R1359" s="218">
        <f t="shared" si="293"/>
        <v>0</v>
      </c>
      <c r="S1359" s="218">
        <f t="shared" si="293"/>
        <v>0</v>
      </c>
      <c r="T1359" s="218">
        <f t="shared" si="293"/>
        <v>0</v>
      </c>
      <c r="U1359" s="218">
        <f t="shared" si="293"/>
        <v>0</v>
      </c>
    </row>
    <row r="1360" spans="1:21" s="88" customFormat="1" ht="24" customHeight="1">
      <c r="A1360" s="382"/>
      <c r="H1360" s="409"/>
      <c r="I1360" s="409"/>
      <c r="J1360" s="409"/>
      <c r="K1360" s="409"/>
      <c r="L1360" s="370" t="s">
        <v>563</v>
      </c>
      <c r="M1360" s="401">
        <f t="shared" ref="M1360:U1360" si="294">-M649</f>
        <v>0</v>
      </c>
      <c r="N1360" s="403">
        <f t="shared" si="294"/>
        <v>-40706</v>
      </c>
      <c r="O1360" s="402">
        <f t="shared" si="294"/>
        <v>-1090000</v>
      </c>
      <c r="P1360" s="402">
        <f t="shared" si="294"/>
        <v>-90000</v>
      </c>
      <c r="Q1360" s="401">
        <f t="shared" si="294"/>
        <v>-1200000</v>
      </c>
      <c r="R1360" s="401">
        <f t="shared" si="294"/>
        <v>0</v>
      </c>
      <c r="S1360" s="401">
        <f t="shared" si="294"/>
        <v>0</v>
      </c>
      <c r="T1360" s="401">
        <f t="shared" si="294"/>
        <v>0</v>
      </c>
      <c r="U1360" s="401">
        <f t="shared" si="294"/>
        <v>0</v>
      </c>
    </row>
    <row r="1361" spans="1:21" s="88" customFormat="1" ht="24" customHeight="1">
      <c r="A1361" s="382"/>
      <c r="L1361" s="250"/>
      <c r="M1361" s="250"/>
      <c r="N1361" s="477"/>
      <c r="O1361" s="251"/>
      <c r="P1361" s="251"/>
      <c r="Q1361" s="250"/>
      <c r="R1361" s="250"/>
      <c r="S1361" s="250"/>
      <c r="T1361" s="250"/>
      <c r="U1361" s="250"/>
    </row>
    <row r="1362" spans="1:21" s="88" customFormat="1" ht="24" customHeight="1">
      <c r="A1362" s="382"/>
      <c r="H1362" s="510" t="s">
        <v>1387</v>
      </c>
      <c r="I1362" s="510"/>
      <c r="J1362" s="510"/>
      <c r="K1362" s="510"/>
      <c r="L1362" s="510"/>
      <c r="M1362" s="317">
        <f>M1363+M1364+M1365</f>
        <v>0</v>
      </c>
      <c r="N1362" s="475">
        <f t="shared" ref="N1362" si="295">N1363+N1364+N1365</f>
        <v>0</v>
      </c>
      <c r="O1362" s="330">
        <f>O1363+O1364+O1365</f>
        <v>2042000</v>
      </c>
      <c r="P1362" s="330">
        <f>P1363+P1364+P1365</f>
        <v>0</v>
      </c>
      <c r="Q1362" s="317">
        <f>Q1363+Q1364+Q1365</f>
        <v>3080000</v>
      </c>
      <c r="R1362" s="317">
        <f t="shared" ref="R1362:U1362" si="296">R1363+R1364+R1365</f>
        <v>200000</v>
      </c>
      <c r="S1362" s="317">
        <f t="shared" si="296"/>
        <v>200000</v>
      </c>
      <c r="T1362" s="317">
        <f t="shared" si="296"/>
        <v>0</v>
      </c>
      <c r="U1362" s="317">
        <f t="shared" si="296"/>
        <v>0</v>
      </c>
    </row>
    <row r="1363" spans="1:21" s="88" customFormat="1" ht="24" customHeight="1">
      <c r="A1363" s="382"/>
      <c r="H1363" s="409"/>
      <c r="I1363" s="409"/>
      <c r="J1363" s="409"/>
      <c r="K1363" s="409"/>
      <c r="L1363" s="88" t="s">
        <v>620</v>
      </c>
      <c r="M1363" s="218">
        <f t="shared" ref="M1363:U1363" si="297">M390</f>
        <v>0</v>
      </c>
      <c r="N1363" s="457">
        <f t="shared" si="297"/>
        <v>0</v>
      </c>
      <c r="O1363" s="400">
        <f t="shared" si="297"/>
        <v>180000</v>
      </c>
      <c r="P1363" s="400">
        <f t="shared" si="297"/>
        <v>0</v>
      </c>
      <c r="Q1363" s="218">
        <f t="shared" si="297"/>
        <v>200000</v>
      </c>
      <c r="R1363" s="218">
        <f t="shared" si="297"/>
        <v>200000</v>
      </c>
      <c r="S1363" s="218">
        <f t="shared" si="297"/>
        <v>200000</v>
      </c>
      <c r="T1363" s="218">
        <f t="shared" si="297"/>
        <v>0</v>
      </c>
      <c r="U1363" s="218">
        <f t="shared" si="297"/>
        <v>0</v>
      </c>
    </row>
    <row r="1364" spans="1:21" s="88" customFormat="1" ht="24" customHeight="1">
      <c r="A1364" s="382"/>
      <c r="H1364" s="409"/>
      <c r="I1364" s="409"/>
      <c r="J1364" s="409"/>
      <c r="K1364" s="409"/>
      <c r="L1364" s="88" t="s">
        <v>458</v>
      </c>
      <c r="M1364" s="218">
        <f t="shared" ref="M1364:U1364" si="298">M727</f>
        <v>0</v>
      </c>
      <c r="N1364" s="457">
        <f t="shared" si="298"/>
        <v>0</v>
      </c>
      <c r="O1364" s="400">
        <f t="shared" si="298"/>
        <v>931000</v>
      </c>
      <c r="P1364" s="400">
        <f t="shared" si="298"/>
        <v>0</v>
      </c>
      <c r="Q1364" s="218">
        <f t="shared" si="298"/>
        <v>2400000</v>
      </c>
      <c r="R1364" s="218">
        <f t="shared" si="298"/>
        <v>0</v>
      </c>
      <c r="S1364" s="218">
        <f t="shared" si="298"/>
        <v>0</v>
      </c>
      <c r="T1364" s="218">
        <f t="shared" si="298"/>
        <v>0</v>
      </c>
      <c r="U1364" s="218">
        <f t="shared" si="298"/>
        <v>0</v>
      </c>
    </row>
    <row r="1365" spans="1:21" s="88" customFormat="1" ht="24" customHeight="1">
      <c r="A1365" s="382"/>
      <c r="H1365" s="409"/>
      <c r="I1365" s="409"/>
      <c r="J1365" s="409"/>
      <c r="K1365" s="409"/>
      <c r="L1365" s="88" t="s">
        <v>459</v>
      </c>
      <c r="M1365" s="218">
        <f t="shared" ref="M1365:U1365" si="299">M848</f>
        <v>0</v>
      </c>
      <c r="N1365" s="457">
        <f t="shared" si="299"/>
        <v>0</v>
      </c>
      <c r="O1365" s="400">
        <f t="shared" si="299"/>
        <v>931000</v>
      </c>
      <c r="P1365" s="400">
        <f t="shared" si="299"/>
        <v>0</v>
      </c>
      <c r="Q1365" s="218">
        <f t="shared" si="299"/>
        <v>480000</v>
      </c>
      <c r="R1365" s="218">
        <f t="shared" si="299"/>
        <v>0</v>
      </c>
      <c r="S1365" s="218">
        <f t="shared" si="299"/>
        <v>0</v>
      </c>
      <c r="T1365" s="218">
        <f t="shared" si="299"/>
        <v>0</v>
      </c>
      <c r="U1365" s="218">
        <f t="shared" si="299"/>
        <v>0</v>
      </c>
    </row>
    <row r="1366" spans="1:21" s="88" customFormat="1" ht="24" customHeight="1">
      <c r="A1366" s="382"/>
      <c r="L1366" s="250"/>
      <c r="M1366" s="250"/>
      <c r="N1366" s="477"/>
      <c r="O1366" s="251"/>
      <c r="P1366" s="251"/>
      <c r="Q1366" s="250"/>
      <c r="R1366" s="250"/>
      <c r="S1366" s="250"/>
      <c r="T1366" s="250"/>
      <c r="U1366" s="250"/>
    </row>
    <row r="1367" spans="1:21" s="88" customFormat="1" ht="24" customHeight="1">
      <c r="A1367" s="382"/>
      <c r="H1367" s="510" t="s">
        <v>1392</v>
      </c>
      <c r="I1367" s="510"/>
      <c r="J1367" s="510"/>
      <c r="K1367" s="510"/>
      <c r="L1367" s="510"/>
      <c r="M1367" s="317">
        <f t="shared" ref="M1367:U1367" si="300">SUM(M1368:M1368)</f>
        <v>0</v>
      </c>
      <c r="N1367" s="475">
        <f t="shared" si="300"/>
        <v>0</v>
      </c>
      <c r="O1367" s="330">
        <f>SUM(O1368:O1368)</f>
        <v>800000</v>
      </c>
      <c r="P1367" s="330">
        <f>SUM(P1368:P1368)</f>
        <v>740000</v>
      </c>
      <c r="Q1367" s="317">
        <f>SUM(Q1368:Q1368)</f>
        <v>1800000</v>
      </c>
      <c r="R1367" s="317">
        <f t="shared" si="300"/>
        <v>1000000</v>
      </c>
      <c r="S1367" s="317">
        <f t="shared" si="300"/>
        <v>0</v>
      </c>
      <c r="T1367" s="317">
        <f t="shared" si="300"/>
        <v>0</v>
      </c>
      <c r="U1367" s="317">
        <f t="shared" si="300"/>
        <v>0</v>
      </c>
    </row>
    <row r="1368" spans="1:21" s="88" customFormat="1" ht="24" customHeight="1">
      <c r="A1368" s="382"/>
      <c r="H1368" s="409"/>
      <c r="I1368" s="409"/>
      <c r="J1368" s="409"/>
      <c r="K1368" s="409"/>
      <c r="L1368" s="88" t="s">
        <v>458</v>
      </c>
      <c r="M1368" s="196">
        <f t="shared" ref="M1368:U1368" si="301">M685</f>
        <v>0</v>
      </c>
      <c r="N1368" s="369">
        <f t="shared" si="301"/>
        <v>0</v>
      </c>
      <c r="O1368" s="164">
        <f t="shared" si="301"/>
        <v>800000</v>
      </c>
      <c r="P1368" s="164">
        <f t="shared" si="301"/>
        <v>740000</v>
      </c>
      <c r="Q1368" s="196">
        <f t="shared" si="301"/>
        <v>1800000</v>
      </c>
      <c r="R1368" s="196">
        <f t="shared" si="301"/>
        <v>1000000</v>
      </c>
      <c r="S1368" s="196">
        <f t="shared" si="301"/>
        <v>0</v>
      </c>
      <c r="T1368" s="196">
        <f t="shared" si="301"/>
        <v>0</v>
      </c>
      <c r="U1368" s="196">
        <f t="shared" si="301"/>
        <v>0</v>
      </c>
    </row>
    <row r="1369" spans="1:21" s="88" customFormat="1" ht="24" customHeight="1">
      <c r="A1369" s="382"/>
      <c r="L1369" s="119"/>
      <c r="M1369" s="250"/>
      <c r="N1369" s="477"/>
      <c r="O1369" s="251"/>
      <c r="P1369" s="251"/>
      <c r="Q1369" s="250"/>
      <c r="R1369" s="250"/>
      <c r="S1369" s="250"/>
      <c r="T1369" s="250"/>
      <c r="U1369" s="250"/>
    </row>
    <row r="1370" spans="1:21" s="88" customFormat="1" ht="24" customHeight="1">
      <c r="A1370" s="382"/>
      <c r="B1370" s="510" t="s">
        <v>1397</v>
      </c>
      <c r="C1370" s="510"/>
      <c r="D1370" s="510"/>
      <c r="E1370" s="510"/>
      <c r="F1370" s="510"/>
      <c r="G1370" s="510"/>
      <c r="H1370" s="510"/>
      <c r="I1370" s="510"/>
      <c r="J1370" s="510"/>
      <c r="K1370" s="510"/>
      <c r="L1370" s="510"/>
      <c r="M1370" s="317">
        <f>SUM(M1371:M1375)</f>
        <v>1541715</v>
      </c>
      <c r="N1370" s="483">
        <f t="shared" ref="N1370" si="302">SUM(N1371:N1375)</f>
        <v>385858</v>
      </c>
      <c r="O1370" s="371">
        <f>SUM(O1371:O1375)</f>
        <v>-6654708</v>
      </c>
      <c r="P1370" s="484">
        <f>SUM(P1371:P1375)</f>
        <v>1424628</v>
      </c>
      <c r="Q1370" s="422">
        <f>SUM(Q1371:Q1375)</f>
        <v>38200777</v>
      </c>
      <c r="R1370" s="317">
        <f>SUM(R1371:R1375)</f>
        <v>350000</v>
      </c>
      <c r="S1370" s="404">
        <f t="shared" ref="S1370:U1370" si="303">SUM(S1371:S1375)</f>
        <v>-34399000</v>
      </c>
      <c r="T1370" s="317">
        <f t="shared" si="303"/>
        <v>2302130</v>
      </c>
      <c r="U1370" s="422">
        <f t="shared" si="303"/>
        <v>1382130</v>
      </c>
    </row>
    <row r="1371" spans="1:21" s="88" customFormat="1" ht="24" customHeight="1">
      <c r="A1371" s="382"/>
      <c r="H1371" s="409"/>
      <c r="I1371" s="409"/>
      <c r="J1371" s="409"/>
      <c r="K1371" s="409"/>
      <c r="L1371" s="88" t="s">
        <v>458</v>
      </c>
      <c r="M1371" s="196">
        <f t="shared" ref="M1371:U1371" si="304">M724+M719+M725+M684</f>
        <v>1541715</v>
      </c>
      <c r="N1371" s="196">
        <f t="shared" si="304"/>
        <v>10808602</v>
      </c>
      <c r="O1371" s="164">
        <f t="shared" si="304"/>
        <v>22219127</v>
      </c>
      <c r="P1371" s="164">
        <f t="shared" si="304"/>
        <v>27651829</v>
      </c>
      <c r="Q1371" s="196">
        <f t="shared" si="304"/>
        <v>95553562</v>
      </c>
      <c r="R1371" s="196">
        <f t="shared" si="304"/>
        <v>48808048</v>
      </c>
      <c r="S1371" s="196">
        <f t="shared" si="304"/>
        <v>5590200</v>
      </c>
      <c r="T1371" s="196">
        <f t="shared" si="304"/>
        <v>2905130</v>
      </c>
      <c r="U1371" s="196">
        <f t="shared" si="304"/>
        <v>1382130</v>
      </c>
    </row>
    <row r="1372" spans="1:21" s="88" customFormat="1" ht="24" customHeight="1">
      <c r="A1372" s="382"/>
      <c r="H1372" s="409"/>
      <c r="I1372" s="409"/>
      <c r="J1372" s="409"/>
      <c r="K1372" s="409"/>
      <c r="L1372" s="370" t="s">
        <v>1391</v>
      </c>
      <c r="M1372" s="250">
        <f t="shared" ref="M1372:U1372" si="305">-M638+-M639</f>
        <v>0</v>
      </c>
      <c r="N1372" s="477">
        <f t="shared" si="305"/>
        <v>-325000</v>
      </c>
      <c r="O1372" s="251">
        <f t="shared" si="305"/>
        <v>-300000</v>
      </c>
      <c r="P1372" s="251">
        <f t="shared" si="305"/>
        <v>0</v>
      </c>
      <c r="Q1372" s="250">
        <f t="shared" si="305"/>
        <v>-300000</v>
      </c>
      <c r="R1372" s="250">
        <f t="shared" si="305"/>
        <v>-300000</v>
      </c>
      <c r="S1372" s="250">
        <f t="shared" si="305"/>
        <v>0</v>
      </c>
      <c r="T1372" s="250">
        <f t="shared" si="305"/>
        <v>0</v>
      </c>
      <c r="U1372" s="250">
        <f t="shared" si="305"/>
        <v>0</v>
      </c>
    </row>
    <row r="1373" spans="1:21" s="88" customFormat="1" ht="24" customHeight="1">
      <c r="A1373" s="382"/>
      <c r="H1373" s="409"/>
      <c r="I1373" s="409"/>
      <c r="J1373" s="409"/>
      <c r="K1373" s="409"/>
      <c r="L1373" s="370" t="s">
        <v>1327</v>
      </c>
      <c r="M1373" s="250">
        <f t="shared" ref="M1373:U1373" si="306">-M661</f>
        <v>0</v>
      </c>
      <c r="N1373" s="477">
        <f t="shared" si="306"/>
        <v>0</v>
      </c>
      <c r="O1373" s="251">
        <f t="shared" si="306"/>
        <v>-5500000</v>
      </c>
      <c r="P1373" s="251">
        <f t="shared" si="306"/>
        <v>0</v>
      </c>
      <c r="Q1373" s="250">
        <f t="shared" si="306"/>
        <v>-43548010</v>
      </c>
      <c r="R1373" s="250">
        <f t="shared" si="306"/>
        <v>-42656048</v>
      </c>
      <c r="S1373" s="250">
        <f t="shared" si="306"/>
        <v>-39003200</v>
      </c>
      <c r="T1373" s="250">
        <f t="shared" si="306"/>
        <v>-603000</v>
      </c>
      <c r="U1373" s="250">
        <f t="shared" si="306"/>
        <v>0</v>
      </c>
    </row>
    <row r="1374" spans="1:21" s="88" customFormat="1" ht="24" customHeight="1">
      <c r="A1374" s="382"/>
      <c r="H1374" s="409"/>
      <c r="I1374" s="409"/>
      <c r="J1374" s="409"/>
      <c r="K1374" s="409"/>
      <c r="L1374" s="370" t="s">
        <v>1469</v>
      </c>
      <c r="M1374" s="250">
        <f t="shared" ref="M1374:U1374" si="307">-M659</f>
        <v>0</v>
      </c>
      <c r="N1374" s="250">
        <f t="shared" si="307"/>
        <v>0</v>
      </c>
      <c r="O1374" s="251">
        <f t="shared" si="307"/>
        <v>0</v>
      </c>
      <c r="P1374" s="251">
        <f t="shared" si="307"/>
        <v>-783000</v>
      </c>
      <c r="Q1374" s="250">
        <f t="shared" si="307"/>
        <v>-13504775</v>
      </c>
      <c r="R1374" s="250">
        <f t="shared" si="307"/>
        <v>-5502000</v>
      </c>
      <c r="S1374" s="250">
        <f t="shared" si="307"/>
        <v>-986000</v>
      </c>
      <c r="T1374" s="250">
        <f t="shared" si="307"/>
        <v>0</v>
      </c>
      <c r="U1374" s="250">
        <f t="shared" si="307"/>
        <v>0</v>
      </c>
    </row>
    <row r="1375" spans="1:21" s="88" customFormat="1" ht="24" customHeight="1">
      <c r="A1375" s="382"/>
      <c r="H1375" s="409"/>
      <c r="I1375" s="409"/>
      <c r="J1375" s="409"/>
      <c r="K1375" s="409"/>
      <c r="L1375" s="370" t="s">
        <v>1247</v>
      </c>
      <c r="M1375" s="250">
        <f t="shared" ref="M1375:U1375" si="308">-M657+-M658</f>
        <v>0</v>
      </c>
      <c r="N1375" s="250">
        <f t="shared" si="308"/>
        <v>-10097744</v>
      </c>
      <c r="O1375" s="251">
        <f t="shared" si="308"/>
        <v>-23073835</v>
      </c>
      <c r="P1375" s="251">
        <f t="shared" si="308"/>
        <v>-25444201</v>
      </c>
      <c r="Q1375" s="250">
        <f t="shared" si="308"/>
        <v>0</v>
      </c>
      <c r="R1375" s="250">
        <f t="shared" si="308"/>
        <v>0</v>
      </c>
      <c r="S1375" s="250">
        <f t="shared" si="308"/>
        <v>0</v>
      </c>
      <c r="T1375" s="250">
        <f t="shared" si="308"/>
        <v>0</v>
      </c>
      <c r="U1375" s="250">
        <f t="shared" si="308"/>
        <v>0</v>
      </c>
    </row>
    <row r="1376" spans="1:21" s="88" customFormat="1" ht="24" customHeight="1">
      <c r="A1376" s="382"/>
      <c r="H1376" s="409"/>
      <c r="I1376" s="409"/>
      <c r="J1376" s="409"/>
      <c r="K1376" s="409"/>
      <c r="M1376" s="196"/>
      <c r="N1376" s="369"/>
      <c r="O1376" s="164"/>
      <c r="P1376" s="164"/>
      <c r="Q1376" s="196"/>
      <c r="R1376" s="196"/>
      <c r="S1376" s="196"/>
      <c r="T1376" s="196"/>
      <c r="U1376" s="196"/>
    </row>
    <row r="1377" spans="1:21" s="88" customFormat="1" ht="24" customHeight="1">
      <c r="A1377" s="382"/>
      <c r="H1377" s="510" t="s">
        <v>1393</v>
      </c>
      <c r="I1377" s="510"/>
      <c r="J1377" s="510"/>
      <c r="K1377" s="510"/>
      <c r="L1377" s="510"/>
      <c r="M1377" s="317">
        <f>SUM(M1378:M1380)</f>
        <v>0</v>
      </c>
      <c r="N1377" s="475">
        <f t="shared" ref="N1377" si="309">SUM(N1378:N1380)</f>
        <v>0</v>
      </c>
      <c r="O1377" s="330">
        <f>SUM(O1378:O1380)</f>
        <v>0</v>
      </c>
      <c r="P1377" s="330">
        <f>SUM(P1378:P1380)</f>
        <v>0</v>
      </c>
      <c r="Q1377" s="317">
        <f>SUM(Q1378:Q1380)</f>
        <v>0</v>
      </c>
      <c r="R1377" s="317">
        <f t="shared" ref="R1377:U1377" si="310">SUM(R1378:R1380)</f>
        <v>0</v>
      </c>
      <c r="S1377" s="317">
        <f t="shared" si="310"/>
        <v>0</v>
      </c>
      <c r="T1377" s="317">
        <f t="shared" si="310"/>
        <v>0</v>
      </c>
      <c r="U1377" s="317">
        <f t="shared" si="310"/>
        <v>0</v>
      </c>
    </row>
    <row r="1378" spans="1:21" s="88" customFormat="1" ht="24" customHeight="1">
      <c r="A1378" s="382"/>
      <c r="L1378" s="88" t="s">
        <v>458</v>
      </c>
      <c r="M1378" s="196">
        <f t="shared" ref="M1378:U1378" si="311">M723</f>
        <v>0</v>
      </c>
      <c r="N1378" s="369">
        <f t="shared" si="311"/>
        <v>179336</v>
      </c>
      <c r="O1378" s="164">
        <f t="shared" si="311"/>
        <v>9295000</v>
      </c>
      <c r="P1378" s="164">
        <f t="shared" si="311"/>
        <v>4231532</v>
      </c>
      <c r="Q1378" s="196">
        <f t="shared" si="311"/>
        <v>1100000</v>
      </c>
      <c r="R1378" s="196">
        <f t="shared" si="311"/>
        <v>0</v>
      </c>
      <c r="S1378" s="196">
        <f t="shared" si="311"/>
        <v>0</v>
      </c>
      <c r="T1378" s="196">
        <f t="shared" si="311"/>
        <v>0</v>
      </c>
      <c r="U1378" s="196">
        <f t="shared" si="311"/>
        <v>0</v>
      </c>
    </row>
    <row r="1379" spans="1:21" s="88" customFormat="1" ht="24" customHeight="1">
      <c r="A1379" s="382"/>
      <c r="L1379" s="88" t="s">
        <v>459</v>
      </c>
      <c r="M1379" s="196">
        <f t="shared" ref="M1379:U1379" si="312">M846</f>
        <v>0</v>
      </c>
      <c r="N1379" s="369">
        <f t="shared" si="312"/>
        <v>70592</v>
      </c>
      <c r="O1379" s="164">
        <f t="shared" si="312"/>
        <v>2380500</v>
      </c>
      <c r="P1379" s="164">
        <f t="shared" si="312"/>
        <v>2380500</v>
      </c>
      <c r="Q1379" s="196">
        <f t="shared" si="312"/>
        <v>1777500</v>
      </c>
      <c r="R1379" s="196">
        <f t="shared" si="312"/>
        <v>0</v>
      </c>
      <c r="S1379" s="196">
        <f t="shared" si="312"/>
        <v>0</v>
      </c>
      <c r="T1379" s="196">
        <f t="shared" si="312"/>
        <v>0</v>
      </c>
      <c r="U1379" s="196">
        <f t="shared" si="312"/>
        <v>0</v>
      </c>
    </row>
    <row r="1380" spans="1:21" s="88" customFormat="1" ht="24" customHeight="1">
      <c r="A1380" s="382"/>
      <c r="L1380" s="370" t="s">
        <v>563</v>
      </c>
      <c r="M1380" s="250">
        <f t="shared" ref="M1380:U1380" si="313">-M723+-M846</f>
        <v>0</v>
      </c>
      <c r="N1380" s="477">
        <f t="shared" si="313"/>
        <v>-249928</v>
      </c>
      <c r="O1380" s="251">
        <f t="shared" si="313"/>
        <v>-11675500</v>
      </c>
      <c r="P1380" s="251">
        <f t="shared" si="313"/>
        <v>-6612032</v>
      </c>
      <c r="Q1380" s="250">
        <f t="shared" si="313"/>
        <v>-2877500</v>
      </c>
      <c r="R1380" s="250">
        <f t="shared" si="313"/>
        <v>0</v>
      </c>
      <c r="S1380" s="250">
        <f t="shared" si="313"/>
        <v>0</v>
      </c>
      <c r="T1380" s="250">
        <f t="shared" si="313"/>
        <v>0</v>
      </c>
      <c r="U1380" s="250">
        <f t="shared" si="313"/>
        <v>0</v>
      </c>
    </row>
    <row r="1381" spans="1:21" s="88" customFormat="1" ht="24" customHeight="1">
      <c r="A1381" s="382"/>
      <c r="H1381" s="409"/>
      <c r="I1381" s="409"/>
      <c r="J1381" s="409"/>
      <c r="K1381" s="409"/>
      <c r="M1381" s="196"/>
      <c r="N1381" s="369"/>
      <c r="O1381" s="164"/>
      <c r="P1381" s="164"/>
      <c r="Q1381" s="196"/>
      <c r="R1381" s="196"/>
      <c r="S1381" s="196"/>
      <c r="T1381" s="196"/>
      <c r="U1381" s="196"/>
    </row>
    <row r="1382" spans="1:21" s="88" customFormat="1" ht="24" customHeight="1">
      <c r="A1382" s="382"/>
      <c r="H1382" s="510" t="s">
        <v>1395</v>
      </c>
      <c r="I1382" s="510"/>
      <c r="J1382" s="510"/>
      <c r="K1382" s="510"/>
      <c r="L1382" s="510"/>
      <c r="M1382" s="317">
        <f>M1383</f>
        <v>0</v>
      </c>
      <c r="N1382" s="475">
        <f t="shared" ref="N1382" si="314">N1383</f>
        <v>8406</v>
      </c>
      <c r="O1382" s="330">
        <f>O1383</f>
        <v>560000</v>
      </c>
      <c r="P1382" s="330">
        <f>P1383</f>
        <v>50000</v>
      </c>
      <c r="Q1382" s="317">
        <f>Q1383</f>
        <v>1145000</v>
      </c>
      <c r="R1382" s="317">
        <f>R1383</f>
        <v>0</v>
      </c>
      <c r="S1382" s="317">
        <f t="shared" ref="S1382:U1382" si="315">S1383</f>
        <v>0</v>
      </c>
      <c r="T1382" s="317">
        <f t="shared" si="315"/>
        <v>0</v>
      </c>
      <c r="U1382" s="317">
        <f t="shared" si="315"/>
        <v>0</v>
      </c>
    </row>
    <row r="1383" spans="1:21" s="88" customFormat="1" ht="24" customHeight="1">
      <c r="A1383" s="382"/>
      <c r="H1383" s="409"/>
      <c r="I1383" s="409"/>
      <c r="J1383" s="409"/>
      <c r="K1383" s="409"/>
      <c r="L1383" s="88" t="s">
        <v>458</v>
      </c>
      <c r="M1383" s="218">
        <f t="shared" ref="M1383:U1383" si="316">M733</f>
        <v>0</v>
      </c>
      <c r="N1383" s="457">
        <f t="shared" si="316"/>
        <v>8406</v>
      </c>
      <c r="O1383" s="400">
        <f t="shared" si="316"/>
        <v>560000</v>
      </c>
      <c r="P1383" s="400">
        <f t="shared" si="316"/>
        <v>50000</v>
      </c>
      <c r="Q1383" s="218">
        <f t="shared" si="316"/>
        <v>1145000</v>
      </c>
      <c r="R1383" s="218">
        <f t="shared" si="316"/>
        <v>0</v>
      </c>
      <c r="S1383" s="218">
        <f t="shared" si="316"/>
        <v>0</v>
      </c>
      <c r="T1383" s="218">
        <f t="shared" si="316"/>
        <v>0</v>
      </c>
      <c r="U1383" s="218">
        <f t="shared" si="316"/>
        <v>0</v>
      </c>
    </row>
    <row r="1384" spans="1:21" s="88" customFormat="1" ht="24" customHeight="1">
      <c r="A1384" s="382"/>
      <c r="H1384" s="409"/>
      <c r="I1384" s="409"/>
      <c r="J1384" s="409"/>
      <c r="K1384" s="409"/>
      <c r="M1384" s="196"/>
      <c r="N1384" s="369"/>
      <c r="O1384" s="164"/>
      <c r="P1384" s="164"/>
      <c r="Q1384" s="196"/>
      <c r="R1384" s="196"/>
      <c r="S1384" s="196"/>
      <c r="T1384" s="196"/>
      <c r="U1384" s="196"/>
    </row>
    <row r="1385" spans="1:21" s="88" customFormat="1" ht="24" customHeight="1">
      <c r="A1385" s="382"/>
      <c r="H1385" s="510" t="s">
        <v>1244</v>
      </c>
      <c r="I1385" s="510"/>
      <c r="J1385" s="510"/>
      <c r="K1385" s="510"/>
      <c r="L1385" s="510"/>
      <c r="M1385" s="317">
        <f>M1386</f>
        <v>70379</v>
      </c>
      <c r="N1385" s="475">
        <f t="shared" ref="N1385" si="317">N1386</f>
        <v>288575</v>
      </c>
      <c r="O1385" s="330">
        <f>O1386</f>
        <v>440000</v>
      </c>
      <c r="P1385" s="330">
        <f>P1386</f>
        <v>25000</v>
      </c>
      <c r="Q1385" s="317">
        <f>Q1386</f>
        <v>460000</v>
      </c>
      <c r="R1385" s="317">
        <f>R1386</f>
        <v>245000</v>
      </c>
      <c r="S1385" s="317">
        <f t="shared" ref="S1385:U1385" si="318">S1386</f>
        <v>440000</v>
      </c>
      <c r="T1385" s="317">
        <f t="shared" si="318"/>
        <v>440000</v>
      </c>
      <c r="U1385" s="317">
        <f t="shared" si="318"/>
        <v>440000</v>
      </c>
    </row>
    <row r="1386" spans="1:21" s="88" customFormat="1" ht="24" customHeight="1">
      <c r="A1386" s="382"/>
      <c r="H1386" s="409"/>
      <c r="I1386" s="409"/>
      <c r="J1386" s="409"/>
      <c r="K1386" s="409"/>
      <c r="L1386" s="88" t="s">
        <v>459</v>
      </c>
      <c r="M1386" s="218">
        <f t="shared" ref="M1386:U1386" si="319">M847</f>
        <v>70379</v>
      </c>
      <c r="N1386" s="457">
        <f t="shared" si="319"/>
        <v>288575</v>
      </c>
      <c r="O1386" s="400">
        <f t="shared" si="319"/>
        <v>440000</v>
      </c>
      <c r="P1386" s="400">
        <f t="shared" si="319"/>
        <v>25000</v>
      </c>
      <c r="Q1386" s="218">
        <f t="shared" si="319"/>
        <v>460000</v>
      </c>
      <c r="R1386" s="218">
        <f t="shared" si="319"/>
        <v>245000</v>
      </c>
      <c r="S1386" s="218">
        <f t="shared" si="319"/>
        <v>440000</v>
      </c>
      <c r="T1386" s="218">
        <f t="shared" si="319"/>
        <v>440000</v>
      </c>
      <c r="U1386" s="218">
        <f t="shared" si="319"/>
        <v>440000</v>
      </c>
    </row>
    <row r="1387" spans="1:21" s="88" customFormat="1" ht="24" customHeight="1">
      <c r="A1387" s="382"/>
      <c r="H1387" s="409"/>
      <c r="I1387" s="409"/>
      <c r="J1387" s="409"/>
      <c r="K1387" s="409"/>
      <c r="M1387" s="196"/>
      <c r="N1387" s="369"/>
      <c r="O1387" s="164"/>
      <c r="P1387" s="164"/>
      <c r="Q1387" s="196"/>
      <c r="R1387" s="196"/>
      <c r="S1387" s="196"/>
      <c r="T1387" s="196"/>
      <c r="U1387" s="196"/>
    </row>
    <row r="1388" spans="1:21" s="88" customFormat="1" ht="24" customHeight="1">
      <c r="A1388" s="382"/>
      <c r="H1388" s="510" t="s">
        <v>1398</v>
      </c>
      <c r="I1388" s="510"/>
      <c r="J1388" s="510"/>
      <c r="K1388" s="510"/>
      <c r="L1388" s="510"/>
      <c r="M1388" s="317">
        <f>SUM(M1389:M1390)</f>
        <v>1396685</v>
      </c>
      <c r="N1388" s="475">
        <f t="shared" ref="N1388" si="320">SUM(N1389:N1390)</f>
        <v>126406</v>
      </c>
      <c r="O1388" s="371">
        <f>SUM(O1389:O1390)</f>
        <v>-32895983</v>
      </c>
      <c r="P1388" s="371">
        <f>SUM(P1389:P1390)</f>
        <v>-37587643</v>
      </c>
      <c r="Q1388" s="422">
        <f>SUM(Q1389:Q1390)</f>
        <v>26052187</v>
      </c>
      <c r="R1388" s="422">
        <f t="shared" ref="R1388" si="321">SUM(R1389:R1390)</f>
        <v>5699124</v>
      </c>
      <c r="S1388" s="317">
        <f t="shared" ref="S1388" si="322">SUM(S1389:S1390)</f>
        <v>0</v>
      </c>
      <c r="T1388" s="317">
        <f t="shared" ref="T1388" si="323">SUM(T1389:T1390)</f>
        <v>0</v>
      </c>
      <c r="U1388" s="317">
        <f>SUM(U1389:U1390)</f>
        <v>0</v>
      </c>
    </row>
    <row r="1389" spans="1:21" s="88" customFormat="1" ht="24" customHeight="1">
      <c r="A1389" s="382"/>
      <c r="H1389" s="409"/>
      <c r="I1389" s="409"/>
      <c r="J1389" s="409"/>
      <c r="K1389" s="409"/>
      <c r="L1389" s="88" t="s">
        <v>1246</v>
      </c>
      <c r="M1389" s="196">
        <f>M481</f>
        <v>1396685</v>
      </c>
      <c r="N1389" s="369">
        <f>N481</f>
        <v>126406</v>
      </c>
      <c r="O1389" s="164">
        <f>O481+O467</f>
        <v>7104017</v>
      </c>
      <c r="P1389" s="164">
        <f>P481+P467</f>
        <v>2412357</v>
      </c>
      <c r="Q1389" s="196">
        <f>Q481+Q467</f>
        <v>26052187</v>
      </c>
      <c r="R1389" s="196">
        <f>R481</f>
        <v>5699124</v>
      </c>
      <c r="S1389" s="196">
        <f>S481</f>
        <v>0</v>
      </c>
      <c r="T1389" s="196">
        <f>T481</f>
        <v>0</v>
      </c>
      <c r="U1389" s="196">
        <f>U481</f>
        <v>0</v>
      </c>
    </row>
    <row r="1390" spans="1:21" s="88" customFormat="1" ht="24" customHeight="1">
      <c r="A1390" s="382"/>
      <c r="H1390" s="409"/>
      <c r="I1390" s="409"/>
      <c r="J1390" s="409"/>
      <c r="K1390" s="409"/>
      <c r="L1390" s="370" t="s">
        <v>1247</v>
      </c>
      <c r="M1390" s="250">
        <v>0</v>
      </c>
      <c r="N1390" s="477">
        <v>0</v>
      </c>
      <c r="O1390" s="251">
        <f>-O446+-O448+O467</f>
        <v>-40000000</v>
      </c>
      <c r="P1390" s="251">
        <f>-P446+-P448+P467</f>
        <v>-40000000</v>
      </c>
      <c r="Q1390" s="250">
        <v>0</v>
      </c>
      <c r="R1390" s="250">
        <f>-R446+-R448+R467</f>
        <v>0</v>
      </c>
      <c r="S1390" s="250">
        <v>0</v>
      </c>
      <c r="T1390" s="250">
        <v>0</v>
      </c>
      <c r="U1390" s="250">
        <v>0</v>
      </c>
    </row>
    <row r="1391" spans="1:21" s="88" customFormat="1" ht="24" customHeight="1">
      <c r="A1391" s="382"/>
      <c r="H1391" s="409"/>
      <c r="I1391" s="409"/>
      <c r="J1391" s="409"/>
      <c r="K1391" s="409"/>
      <c r="L1391" s="370"/>
      <c r="M1391" s="250"/>
      <c r="N1391" s="477"/>
      <c r="O1391" s="251"/>
      <c r="P1391" s="251"/>
      <c r="Q1391" s="250"/>
      <c r="R1391" s="250"/>
      <c r="S1391" s="250"/>
      <c r="T1391" s="250"/>
      <c r="U1391" s="250"/>
    </row>
    <row r="1392" spans="1:21" s="88" customFormat="1" ht="24" customHeight="1">
      <c r="A1392" s="382"/>
      <c r="H1392" s="510" t="s">
        <v>544</v>
      </c>
      <c r="I1392" s="510"/>
      <c r="J1392" s="510"/>
      <c r="K1392" s="510"/>
      <c r="L1392" s="510"/>
      <c r="M1392" s="317">
        <f>SUM(M1393:M1395)</f>
        <v>325510</v>
      </c>
      <c r="N1392" s="475">
        <f t="shared" ref="N1392" si="324">SUM(N1393:N1395)</f>
        <v>184605</v>
      </c>
      <c r="O1392" s="330">
        <f>SUM(O1393:O1395)</f>
        <v>222600</v>
      </c>
      <c r="P1392" s="330">
        <f>SUM(P1393:P1395)</f>
        <v>233365</v>
      </c>
      <c r="Q1392" s="317">
        <f>SUM(Q1393:Q1395)</f>
        <v>158000</v>
      </c>
      <c r="R1392" s="317">
        <f t="shared" ref="R1392:U1392" si="325">SUM(R1393:R1395)</f>
        <v>166742</v>
      </c>
      <c r="S1392" s="317">
        <f t="shared" si="325"/>
        <v>292120</v>
      </c>
      <c r="T1392" s="317">
        <f t="shared" si="325"/>
        <v>187352</v>
      </c>
      <c r="U1392" s="317">
        <f t="shared" si="325"/>
        <v>283593</v>
      </c>
    </row>
    <row r="1393" spans="1:21" s="88" customFormat="1" ht="24" customHeight="1">
      <c r="A1393" s="382"/>
      <c r="L1393" s="88" t="s">
        <v>1248</v>
      </c>
      <c r="M1393" s="196">
        <f t="shared" ref="M1393:U1393" si="326">M557</f>
        <v>179701</v>
      </c>
      <c r="N1393" s="369">
        <f t="shared" si="326"/>
        <v>139234</v>
      </c>
      <c r="O1393" s="164">
        <f t="shared" si="326"/>
        <v>222600</v>
      </c>
      <c r="P1393" s="164">
        <f t="shared" si="326"/>
        <v>222600</v>
      </c>
      <c r="Q1393" s="196">
        <f t="shared" si="326"/>
        <v>158000</v>
      </c>
      <c r="R1393" s="196">
        <f t="shared" si="326"/>
        <v>166742</v>
      </c>
      <c r="S1393" s="196">
        <f t="shared" si="326"/>
        <v>265120</v>
      </c>
      <c r="T1393" s="196">
        <f t="shared" si="326"/>
        <v>187352</v>
      </c>
      <c r="U1393" s="196">
        <f t="shared" si="326"/>
        <v>198593</v>
      </c>
    </row>
    <row r="1394" spans="1:21" s="88" customFormat="1" ht="24" customHeight="1">
      <c r="A1394" s="382"/>
      <c r="L1394" s="1" t="s">
        <v>1249</v>
      </c>
      <c r="M1394" s="196">
        <f t="shared" ref="M1394:U1394" si="327">M556</f>
        <v>145809</v>
      </c>
      <c r="N1394" s="369">
        <f t="shared" si="327"/>
        <v>285548</v>
      </c>
      <c r="O1394" s="164">
        <f t="shared" si="327"/>
        <v>0</v>
      </c>
      <c r="P1394" s="164">
        <f t="shared" si="327"/>
        <v>10765</v>
      </c>
      <c r="Q1394" s="196">
        <f t="shared" si="327"/>
        <v>0</v>
      </c>
      <c r="R1394" s="196">
        <f t="shared" si="327"/>
        <v>0</v>
      </c>
      <c r="S1394" s="196">
        <f t="shared" si="327"/>
        <v>27000</v>
      </c>
      <c r="T1394" s="196">
        <f t="shared" si="327"/>
        <v>0</v>
      </c>
      <c r="U1394" s="196">
        <f t="shared" si="327"/>
        <v>85000</v>
      </c>
    </row>
    <row r="1395" spans="1:21" s="88" customFormat="1" ht="24" customHeight="1">
      <c r="A1395" s="382"/>
      <c r="L1395" s="370" t="s">
        <v>1390</v>
      </c>
      <c r="M1395" s="250">
        <v>0</v>
      </c>
      <c r="N1395" s="477">
        <f>-N504</f>
        <v>-240177</v>
      </c>
      <c r="O1395" s="251">
        <v>0</v>
      </c>
      <c r="P1395" s="251">
        <v>0</v>
      </c>
      <c r="Q1395" s="250">
        <v>0</v>
      </c>
      <c r="R1395" s="250">
        <v>0</v>
      </c>
      <c r="S1395" s="250">
        <v>0</v>
      </c>
      <c r="T1395" s="250">
        <v>0</v>
      </c>
      <c r="U1395" s="250">
        <v>0</v>
      </c>
    </row>
    <row r="1396" spans="1:21" s="88" customFormat="1" ht="24" customHeight="1">
      <c r="A1396" s="382"/>
      <c r="J1396" s="370"/>
      <c r="L1396" s="370"/>
      <c r="M1396" s="250"/>
      <c r="N1396" s="477"/>
      <c r="O1396" s="251"/>
      <c r="P1396" s="251"/>
      <c r="Q1396" s="250"/>
      <c r="R1396" s="250"/>
      <c r="S1396" s="250"/>
      <c r="T1396" s="250"/>
      <c r="U1396" s="250"/>
    </row>
    <row r="1397" spans="1:21" s="88" customFormat="1" ht="24" customHeight="1">
      <c r="A1397" s="382"/>
      <c r="H1397" s="510" t="s">
        <v>619</v>
      </c>
      <c r="I1397" s="510"/>
      <c r="J1397" s="510"/>
      <c r="K1397" s="510"/>
      <c r="L1397" s="510"/>
      <c r="M1397" s="317">
        <f>SUM(M1398:M1399)</f>
        <v>654738</v>
      </c>
      <c r="N1397" s="475">
        <f t="shared" ref="N1397" si="328">SUM(N1398:N1399)</f>
        <v>1104182</v>
      </c>
      <c r="O1397" s="330">
        <f>SUM(O1398:O1399)</f>
        <v>2543000</v>
      </c>
      <c r="P1397" s="330">
        <f>SUM(P1398:P1399)</f>
        <v>2229340</v>
      </c>
      <c r="Q1397" s="317">
        <f>SUM(Q1398:Q1399)</f>
        <v>1252929</v>
      </c>
      <c r="R1397" s="317">
        <f t="shared" ref="R1397" si="329">SUM(R1398:R1399)</f>
        <v>742500</v>
      </c>
      <c r="S1397" s="317">
        <f t="shared" ref="S1397" si="330">SUM(S1398:S1399)</f>
        <v>927000</v>
      </c>
      <c r="T1397" s="317">
        <f t="shared" ref="T1397" si="331">SUM(T1398:T1399)</f>
        <v>407000</v>
      </c>
      <c r="U1397" s="317">
        <f t="shared" ref="U1397" si="332">SUM(U1398:U1399)</f>
        <v>137000</v>
      </c>
    </row>
    <row r="1398" spans="1:21" s="88" customFormat="1" ht="24" customHeight="1">
      <c r="A1398" s="382"/>
      <c r="L1398" s="88" t="s">
        <v>1248</v>
      </c>
      <c r="M1398" s="196">
        <f t="shared" ref="M1398:U1398" si="333">M571+M734+M852</f>
        <v>269982</v>
      </c>
      <c r="N1398" s="369">
        <f t="shared" si="333"/>
        <v>923814</v>
      </c>
      <c r="O1398" s="164">
        <f t="shared" si="333"/>
        <v>2236000</v>
      </c>
      <c r="P1398" s="164">
        <f t="shared" si="333"/>
        <v>1947542</v>
      </c>
      <c r="Q1398" s="196">
        <f t="shared" si="333"/>
        <v>1049929</v>
      </c>
      <c r="R1398" s="196">
        <f t="shared" si="333"/>
        <v>617500</v>
      </c>
      <c r="S1398" s="196">
        <f t="shared" si="333"/>
        <v>727000</v>
      </c>
      <c r="T1398" s="196">
        <f t="shared" si="333"/>
        <v>407000</v>
      </c>
      <c r="U1398" s="196">
        <f t="shared" si="333"/>
        <v>137000</v>
      </c>
    </row>
    <row r="1399" spans="1:21" s="88" customFormat="1" ht="24" customHeight="1">
      <c r="A1399" s="382"/>
      <c r="L1399" s="1" t="s">
        <v>1249</v>
      </c>
      <c r="M1399" s="196">
        <f t="shared" ref="M1399:U1399" si="334">M570+M730+M850</f>
        <v>384756</v>
      </c>
      <c r="N1399" s="369">
        <f t="shared" si="334"/>
        <v>180368</v>
      </c>
      <c r="O1399" s="164">
        <f t="shared" si="334"/>
        <v>307000</v>
      </c>
      <c r="P1399" s="164">
        <f t="shared" si="334"/>
        <v>281798</v>
      </c>
      <c r="Q1399" s="196">
        <f t="shared" si="334"/>
        <v>203000</v>
      </c>
      <c r="R1399" s="196">
        <f t="shared" si="334"/>
        <v>125000</v>
      </c>
      <c r="S1399" s="196">
        <f t="shared" si="334"/>
        <v>200000</v>
      </c>
      <c r="T1399" s="196">
        <f t="shared" si="334"/>
        <v>0</v>
      </c>
      <c r="U1399" s="196">
        <f t="shared" si="334"/>
        <v>0</v>
      </c>
    </row>
    <row r="1400" spans="1:21" s="88" customFormat="1" ht="24" customHeight="1">
      <c r="A1400" s="382"/>
      <c r="L1400" s="1"/>
      <c r="M1400" s="196"/>
      <c r="N1400" s="369"/>
      <c r="O1400" s="164"/>
      <c r="P1400" s="164"/>
      <c r="Q1400" s="196"/>
      <c r="R1400" s="196"/>
      <c r="S1400" s="196"/>
      <c r="T1400" s="196"/>
      <c r="U1400" s="196"/>
    </row>
    <row r="1401" spans="1:21" s="88" customFormat="1" ht="24" customHeight="1">
      <c r="A1401" s="382"/>
      <c r="H1401" s="510" t="s">
        <v>721</v>
      </c>
      <c r="I1401" s="510"/>
      <c r="J1401" s="510"/>
      <c r="K1401" s="510"/>
      <c r="L1401" s="510"/>
      <c r="M1401" s="317">
        <f>SUM(M1402:M1405)</f>
        <v>297318</v>
      </c>
      <c r="N1401" s="475">
        <f t="shared" ref="N1401" si="335">SUM(N1402:N1405)</f>
        <v>503162</v>
      </c>
      <c r="O1401" s="330">
        <f>SUM(O1402:O1405)</f>
        <v>499000</v>
      </c>
      <c r="P1401" s="330">
        <f>SUM(P1402:P1405)</f>
        <v>512930</v>
      </c>
      <c r="Q1401" s="317">
        <f>SUM(Q1402:Q1405)</f>
        <v>474900</v>
      </c>
      <c r="R1401" s="317">
        <f t="shared" ref="R1401:U1401" si="336">SUM(R1402:R1405)</f>
        <v>565000</v>
      </c>
      <c r="S1401" s="317">
        <f t="shared" si="336"/>
        <v>501000</v>
      </c>
      <c r="T1401" s="317">
        <f t="shared" si="336"/>
        <v>539000</v>
      </c>
      <c r="U1401" s="317">
        <f t="shared" si="336"/>
        <v>600000</v>
      </c>
    </row>
    <row r="1402" spans="1:21" s="88" customFormat="1" ht="24" customHeight="1">
      <c r="A1402" s="382"/>
      <c r="L1402" s="88" t="s">
        <v>1248</v>
      </c>
      <c r="M1402" s="196">
        <f t="shared" ref="M1402:U1402" si="337">M583</f>
        <v>204704</v>
      </c>
      <c r="N1402" s="369">
        <f t="shared" si="337"/>
        <v>38995</v>
      </c>
      <c r="O1402" s="164">
        <f t="shared" si="337"/>
        <v>94000</v>
      </c>
      <c r="P1402" s="164">
        <f t="shared" si="337"/>
        <v>91840</v>
      </c>
      <c r="Q1402" s="196">
        <f t="shared" si="337"/>
        <v>229000</v>
      </c>
      <c r="R1402" s="196">
        <f t="shared" si="337"/>
        <v>147000</v>
      </c>
      <c r="S1402" s="196">
        <f t="shared" si="337"/>
        <v>180000</v>
      </c>
      <c r="T1402" s="196">
        <f t="shared" si="337"/>
        <v>225000</v>
      </c>
      <c r="U1402" s="196">
        <f t="shared" si="337"/>
        <v>226000</v>
      </c>
    </row>
    <row r="1403" spans="1:21" s="88" customFormat="1" ht="24" customHeight="1">
      <c r="A1403" s="382"/>
      <c r="L1403" s="1" t="s">
        <v>1249</v>
      </c>
      <c r="M1403" s="196">
        <f t="shared" ref="M1403:U1403" si="338">M582</f>
        <v>55481</v>
      </c>
      <c r="N1403" s="369">
        <f t="shared" si="338"/>
        <v>90735</v>
      </c>
      <c r="O1403" s="164">
        <f t="shared" si="338"/>
        <v>219000</v>
      </c>
      <c r="P1403" s="164">
        <f t="shared" si="338"/>
        <v>192010</v>
      </c>
      <c r="Q1403" s="196">
        <f t="shared" si="338"/>
        <v>72000</v>
      </c>
      <c r="R1403" s="196">
        <f t="shared" si="338"/>
        <v>188000</v>
      </c>
      <c r="S1403" s="196">
        <f t="shared" si="338"/>
        <v>81000</v>
      </c>
      <c r="T1403" s="196">
        <f t="shared" si="338"/>
        <v>44000</v>
      </c>
      <c r="U1403" s="196">
        <f t="shared" si="338"/>
        <v>104000</v>
      </c>
    </row>
    <row r="1404" spans="1:21" s="88" customFormat="1" ht="24" customHeight="1">
      <c r="A1404" s="382"/>
      <c r="L1404" s="1" t="s">
        <v>1250</v>
      </c>
      <c r="M1404" s="196">
        <f t="shared" ref="M1404:U1404" si="339">M580</f>
        <v>81645</v>
      </c>
      <c r="N1404" s="369">
        <f t="shared" si="339"/>
        <v>425528</v>
      </c>
      <c r="O1404" s="164">
        <f t="shared" si="339"/>
        <v>186000</v>
      </c>
      <c r="P1404" s="164">
        <f t="shared" si="339"/>
        <v>229080</v>
      </c>
      <c r="Q1404" s="196">
        <f t="shared" si="339"/>
        <v>173900</v>
      </c>
      <c r="R1404" s="196">
        <f t="shared" si="339"/>
        <v>230000</v>
      </c>
      <c r="S1404" s="196">
        <f t="shared" si="339"/>
        <v>330000</v>
      </c>
      <c r="T1404" s="196">
        <f t="shared" si="339"/>
        <v>270000</v>
      </c>
      <c r="U1404" s="196">
        <f t="shared" si="339"/>
        <v>630000</v>
      </c>
    </row>
    <row r="1405" spans="1:21" s="88" customFormat="1" ht="24" customHeight="1">
      <c r="A1405" s="382"/>
      <c r="L1405" s="370" t="s">
        <v>563</v>
      </c>
      <c r="M1405" s="250">
        <f t="shared" ref="M1405:U1405" si="340">-M521</f>
        <v>-44512</v>
      </c>
      <c r="N1405" s="477">
        <f t="shared" si="340"/>
        <v>-52096</v>
      </c>
      <c r="O1405" s="251">
        <f t="shared" si="340"/>
        <v>0</v>
      </c>
      <c r="P1405" s="251">
        <f t="shared" si="340"/>
        <v>0</v>
      </c>
      <c r="Q1405" s="250">
        <f t="shared" si="340"/>
        <v>0</v>
      </c>
      <c r="R1405" s="250">
        <f t="shared" si="340"/>
        <v>0</v>
      </c>
      <c r="S1405" s="250">
        <f t="shared" si="340"/>
        <v>-90000</v>
      </c>
      <c r="T1405" s="250">
        <f t="shared" si="340"/>
        <v>0</v>
      </c>
      <c r="U1405" s="250">
        <f t="shared" si="340"/>
        <v>-360000</v>
      </c>
    </row>
    <row r="1406" spans="1:21" s="88" customFormat="1" ht="24" customHeight="1">
      <c r="A1406" s="382"/>
      <c r="L1406" s="1"/>
      <c r="M1406" s="196"/>
      <c r="N1406" s="369"/>
      <c r="O1406" s="164"/>
      <c r="P1406" s="164"/>
      <c r="Q1406" s="196"/>
      <c r="R1406" s="196"/>
      <c r="S1406" s="196"/>
      <c r="T1406" s="196"/>
      <c r="U1406" s="196"/>
    </row>
    <row r="1407" spans="1:21" s="88" customFormat="1" ht="24" customHeight="1">
      <c r="A1407" s="382"/>
      <c r="H1407" s="515" t="s">
        <v>1394</v>
      </c>
      <c r="I1407" s="515"/>
      <c r="J1407" s="515"/>
      <c r="K1407" s="515"/>
      <c r="L1407" s="515"/>
      <c r="M1407" s="317">
        <f>SUM(M1408:M1409)</f>
        <v>0</v>
      </c>
      <c r="N1407" s="475">
        <f t="shared" ref="N1407" si="341">SUM(N1408:N1409)</f>
        <v>0</v>
      </c>
      <c r="O1407" s="330">
        <f>SUM(O1408:O1409)</f>
        <v>398000</v>
      </c>
      <c r="P1407" s="330">
        <f>SUM(P1408:P1409)</f>
        <v>0</v>
      </c>
      <c r="Q1407" s="317">
        <f>SUM(Q1408:Q1409)</f>
        <v>425000</v>
      </c>
      <c r="R1407" s="317">
        <f t="shared" ref="R1407:U1407" si="342">SUM(R1408:R1409)</f>
        <v>3400000</v>
      </c>
      <c r="S1407" s="317">
        <f t="shared" si="342"/>
        <v>100000</v>
      </c>
      <c r="T1407" s="317">
        <f t="shared" si="342"/>
        <v>0</v>
      </c>
      <c r="U1407" s="317">
        <f t="shared" si="342"/>
        <v>0</v>
      </c>
    </row>
    <row r="1408" spans="1:21" s="88" customFormat="1" ht="24" customHeight="1">
      <c r="A1408" s="382"/>
      <c r="H1408" s="409"/>
      <c r="I1408" s="409"/>
      <c r="J1408" s="409"/>
      <c r="K1408" s="409"/>
      <c r="L1408" s="88" t="s">
        <v>458</v>
      </c>
      <c r="M1408" s="196">
        <f t="shared" ref="M1408:U1408" si="343">M728</f>
        <v>0</v>
      </c>
      <c r="N1408" s="369">
        <f t="shared" si="343"/>
        <v>0</v>
      </c>
      <c r="O1408" s="164">
        <f t="shared" si="343"/>
        <v>308000</v>
      </c>
      <c r="P1408" s="164">
        <f t="shared" si="343"/>
        <v>0</v>
      </c>
      <c r="Q1408" s="196">
        <f t="shared" si="343"/>
        <v>325000</v>
      </c>
      <c r="R1408" s="196">
        <f t="shared" si="343"/>
        <v>3300000</v>
      </c>
      <c r="S1408" s="196">
        <f t="shared" si="343"/>
        <v>0</v>
      </c>
      <c r="T1408" s="196">
        <f t="shared" si="343"/>
        <v>0</v>
      </c>
      <c r="U1408" s="196">
        <f t="shared" si="343"/>
        <v>0</v>
      </c>
    </row>
    <row r="1409" spans="1:21" s="88" customFormat="1" ht="24" customHeight="1">
      <c r="A1409" s="382"/>
      <c r="H1409" s="409"/>
      <c r="I1409" s="409"/>
      <c r="J1409" s="409"/>
      <c r="K1409" s="409"/>
      <c r="L1409" s="88" t="s">
        <v>620</v>
      </c>
      <c r="M1409" s="196">
        <f t="shared" ref="M1409:U1409" si="344">M393</f>
        <v>0</v>
      </c>
      <c r="N1409" s="369">
        <f t="shared" si="344"/>
        <v>0</v>
      </c>
      <c r="O1409" s="164">
        <f t="shared" si="344"/>
        <v>90000</v>
      </c>
      <c r="P1409" s="164">
        <f t="shared" si="344"/>
        <v>0</v>
      </c>
      <c r="Q1409" s="196">
        <f t="shared" si="344"/>
        <v>100000</v>
      </c>
      <c r="R1409" s="196">
        <f t="shared" si="344"/>
        <v>100000</v>
      </c>
      <c r="S1409" s="196">
        <f t="shared" si="344"/>
        <v>100000</v>
      </c>
      <c r="T1409" s="196">
        <f t="shared" si="344"/>
        <v>0</v>
      </c>
      <c r="U1409" s="196">
        <f t="shared" si="344"/>
        <v>0</v>
      </c>
    </row>
    <row r="1410" spans="1:21" s="88" customFormat="1" ht="24" customHeight="1">
      <c r="A1410" s="382"/>
      <c r="H1410" s="409"/>
      <c r="I1410" s="409"/>
      <c r="J1410" s="409"/>
      <c r="K1410" s="409"/>
      <c r="M1410" s="196"/>
      <c r="N1410" s="369"/>
      <c r="O1410" s="164"/>
      <c r="P1410" s="164"/>
      <c r="Q1410" s="196"/>
      <c r="R1410" s="196"/>
      <c r="S1410" s="196"/>
      <c r="T1410" s="196"/>
      <c r="U1410" s="196"/>
    </row>
    <row r="1411" spans="1:21" ht="24" customHeight="1">
      <c r="K1411" s="88"/>
      <c r="L1411" s="88"/>
      <c r="M1411" s="218"/>
      <c r="N1411" s="117"/>
      <c r="O1411" s="175"/>
      <c r="P1411" s="175"/>
    </row>
    <row r="1412" spans="1:21" s="118" customFormat="1" ht="35.1" customHeight="1">
      <c r="A1412" s="392"/>
      <c r="B1412" s="509" t="s">
        <v>1405</v>
      </c>
      <c r="C1412" s="509"/>
      <c r="D1412" s="509"/>
      <c r="E1412" s="509"/>
      <c r="F1412" s="509"/>
      <c r="G1412" s="509"/>
      <c r="H1412" s="509"/>
      <c r="I1412" s="509"/>
      <c r="J1412" s="509"/>
      <c r="K1412" s="509"/>
      <c r="L1412" s="509"/>
      <c r="M1412" s="509"/>
      <c r="N1412" s="509"/>
      <c r="O1412" s="509"/>
      <c r="P1412" s="509"/>
      <c r="Q1412" s="509"/>
      <c r="R1412" s="509"/>
      <c r="S1412" s="509"/>
      <c r="T1412" s="509"/>
      <c r="U1412" s="509"/>
    </row>
    <row r="1413" spans="1:21" ht="24" customHeight="1">
      <c r="N1413" s="86"/>
    </row>
    <row r="1414" spans="1:21" ht="24" customHeight="1">
      <c r="N1414" s="86"/>
    </row>
    <row r="1415" spans="1:21" ht="24" customHeight="1">
      <c r="N1415" s="86"/>
    </row>
    <row r="1416" spans="1:21" ht="24" customHeight="1">
      <c r="N1416" s="86"/>
    </row>
    <row r="1417" spans="1:21" ht="24" customHeight="1">
      <c r="N1417" s="86"/>
    </row>
    <row r="1418" spans="1:21" ht="24" customHeight="1">
      <c r="N1418" s="86"/>
    </row>
    <row r="1419" spans="1:21" ht="24" customHeight="1">
      <c r="N1419" s="86"/>
    </row>
    <row r="1420" spans="1:21" ht="24" customHeight="1">
      <c r="N1420" s="86"/>
    </row>
    <row r="1421" spans="1:21" ht="24" customHeight="1">
      <c r="N1421" s="86"/>
    </row>
    <row r="1422" spans="1:21" ht="24" customHeight="1">
      <c r="N1422" s="86"/>
    </row>
    <row r="1423" spans="1:21" ht="24" customHeight="1">
      <c r="N1423" s="86"/>
    </row>
    <row r="1424" spans="1:21" ht="24" customHeight="1">
      <c r="N1424" s="86"/>
    </row>
    <row r="1425" spans="14:14" ht="24" customHeight="1">
      <c r="N1425" s="86"/>
    </row>
    <row r="1426" spans="14:14" ht="24" customHeight="1">
      <c r="N1426" s="86"/>
    </row>
    <row r="1427" spans="14:14" ht="24" customHeight="1">
      <c r="N1427" s="86"/>
    </row>
    <row r="1428" spans="14:14" ht="24" customHeight="1">
      <c r="N1428" s="86"/>
    </row>
    <row r="1429" spans="14:14" ht="24" customHeight="1">
      <c r="N1429" s="86"/>
    </row>
    <row r="1430" spans="14:14" ht="24" customHeight="1">
      <c r="N1430" s="86"/>
    </row>
    <row r="1431" spans="14:14" ht="24" customHeight="1">
      <c r="N1431" s="86"/>
    </row>
    <row r="1432" spans="14:14" ht="24" customHeight="1">
      <c r="N1432" s="86"/>
    </row>
    <row r="1433" spans="14:14" ht="24" customHeight="1">
      <c r="N1433" s="86"/>
    </row>
    <row r="1434" spans="14:14" ht="24" customHeight="1">
      <c r="N1434" s="86"/>
    </row>
    <row r="1435" spans="14:14" ht="24" customHeight="1">
      <c r="N1435" s="86"/>
    </row>
    <row r="1436" spans="14:14" ht="24" customHeight="1">
      <c r="N1436" s="86"/>
    </row>
    <row r="1437" spans="14:14" ht="24" customHeight="1">
      <c r="N1437" s="86"/>
    </row>
    <row r="1438" spans="14:14" ht="24" customHeight="1">
      <c r="N1438" s="86"/>
    </row>
    <row r="1439" spans="14:14" ht="24" customHeight="1">
      <c r="N1439" s="86"/>
    </row>
    <row r="1440" spans="14:14" ht="24" customHeight="1">
      <c r="N1440" s="86"/>
    </row>
    <row r="1441" spans="14:14" ht="24" customHeight="1">
      <c r="N1441" s="86"/>
    </row>
    <row r="1442" spans="14:14" ht="24" customHeight="1">
      <c r="N1442" s="86"/>
    </row>
    <row r="1443" spans="14:14" ht="24" customHeight="1">
      <c r="N1443" s="86"/>
    </row>
    <row r="1444" spans="14:14" ht="24" customHeight="1">
      <c r="N1444" s="86"/>
    </row>
    <row r="1445" spans="14:14" ht="24" customHeight="1">
      <c r="N1445" s="86"/>
    </row>
    <row r="1446" spans="14:14" ht="24" customHeight="1">
      <c r="N1446" s="86"/>
    </row>
    <row r="1447" spans="14:14" ht="24" customHeight="1">
      <c r="N1447" s="86"/>
    </row>
    <row r="1448" spans="14:14" ht="24" customHeight="1">
      <c r="N1448" s="86"/>
    </row>
    <row r="1449" spans="14:14" ht="24" customHeight="1">
      <c r="N1449" s="86"/>
    </row>
    <row r="1450" spans="14:14" ht="24" customHeight="1">
      <c r="N1450" s="86"/>
    </row>
    <row r="1451" spans="14:14" ht="24" customHeight="1">
      <c r="N1451" s="86"/>
    </row>
    <row r="1452" spans="14:14" ht="24" customHeight="1">
      <c r="N1452" s="86"/>
    </row>
    <row r="1453" spans="14:14" ht="24" customHeight="1">
      <c r="N1453" s="86"/>
    </row>
    <row r="1454" spans="14:14" ht="24" customHeight="1">
      <c r="N1454" s="86"/>
    </row>
    <row r="1455" spans="14:14" ht="24" customHeight="1">
      <c r="N1455" s="86"/>
    </row>
    <row r="1456" spans="14:14" ht="24" customHeight="1">
      <c r="N1456" s="86"/>
    </row>
    <row r="1457" spans="14:14" ht="24" customHeight="1">
      <c r="N1457" s="86"/>
    </row>
    <row r="1458" spans="14:14" ht="24" customHeight="1">
      <c r="N1458" s="86"/>
    </row>
    <row r="1459" spans="14:14" ht="24" customHeight="1">
      <c r="N1459" s="86"/>
    </row>
    <row r="1460" spans="14:14" ht="24" customHeight="1">
      <c r="N1460" s="86"/>
    </row>
    <row r="1461" spans="14:14" ht="24" customHeight="1">
      <c r="N1461" s="86"/>
    </row>
    <row r="1462" spans="14:14" ht="24" customHeight="1">
      <c r="N1462" s="86"/>
    </row>
    <row r="1463" spans="14:14" ht="24" customHeight="1">
      <c r="N1463" s="86"/>
    </row>
    <row r="1464" spans="14:14" ht="24" customHeight="1">
      <c r="N1464" s="86"/>
    </row>
    <row r="1465" spans="14:14" ht="24" customHeight="1">
      <c r="N1465" s="86"/>
    </row>
    <row r="1466" spans="14:14" ht="24" customHeight="1">
      <c r="N1466" s="86"/>
    </row>
    <row r="1467" spans="14:14" ht="24" customHeight="1">
      <c r="N1467" s="86"/>
    </row>
    <row r="1468" spans="14:14" ht="24" customHeight="1">
      <c r="N1468" s="86"/>
    </row>
    <row r="1469" spans="14:14" ht="24" customHeight="1">
      <c r="N1469" s="86"/>
    </row>
    <row r="1470" spans="14:14" ht="24" customHeight="1">
      <c r="N1470" s="86"/>
    </row>
    <row r="1471" spans="14:14" ht="24" customHeight="1">
      <c r="N1471" s="86"/>
    </row>
    <row r="1472" spans="14:14" ht="24" customHeight="1">
      <c r="N1472" s="86"/>
    </row>
    <row r="1473" spans="14:14" ht="24" customHeight="1">
      <c r="N1473" s="86"/>
    </row>
    <row r="1474" spans="14:14" ht="24" customHeight="1">
      <c r="N1474" s="86"/>
    </row>
    <row r="1475" spans="14:14" ht="24" customHeight="1">
      <c r="N1475" s="86"/>
    </row>
    <row r="1476" spans="14:14" ht="24" customHeight="1">
      <c r="N1476" s="86"/>
    </row>
    <row r="1477" spans="14:14" ht="24" customHeight="1">
      <c r="N1477" s="86"/>
    </row>
    <row r="1478" spans="14:14" ht="24" customHeight="1">
      <c r="N1478" s="86"/>
    </row>
    <row r="1479" spans="14:14" ht="24" customHeight="1">
      <c r="N1479" s="86"/>
    </row>
    <row r="1480" spans="14:14" ht="24" customHeight="1">
      <c r="N1480" s="86"/>
    </row>
    <row r="1481" spans="14:14" ht="24" customHeight="1">
      <c r="N1481" s="86"/>
    </row>
    <row r="1482" spans="14:14" ht="24" customHeight="1">
      <c r="N1482" s="86"/>
    </row>
    <row r="1483" spans="14:14" ht="24" customHeight="1">
      <c r="N1483" s="86"/>
    </row>
    <row r="1484" spans="14:14" ht="24" customHeight="1">
      <c r="N1484" s="86"/>
    </row>
    <row r="1485" spans="14:14" ht="24" customHeight="1">
      <c r="N1485" s="86"/>
    </row>
    <row r="1486" spans="14:14" ht="24" customHeight="1">
      <c r="N1486" s="86"/>
    </row>
    <row r="1487" spans="14:14" ht="24" customHeight="1">
      <c r="N1487" s="86"/>
    </row>
    <row r="1488" spans="14:14" ht="24" customHeight="1">
      <c r="N1488" s="86"/>
    </row>
    <row r="1489" spans="14:14" ht="24" customHeight="1">
      <c r="N1489" s="86"/>
    </row>
    <row r="1490" spans="14:14" ht="24" customHeight="1">
      <c r="N1490" s="86"/>
    </row>
    <row r="1491" spans="14:14" ht="24" customHeight="1">
      <c r="N1491" s="86"/>
    </row>
    <row r="1492" spans="14:14" ht="24" customHeight="1">
      <c r="N1492" s="86"/>
    </row>
    <row r="1493" spans="14:14" ht="24" customHeight="1">
      <c r="N1493" s="86"/>
    </row>
    <row r="1494" spans="14:14" ht="24" customHeight="1">
      <c r="N1494" s="86"/>
    </row>
    <row r="1495" spans="14:14" ht="24" customHeight="1">
      <c r="N1495" s="86"/>
    </row>
    <row r="1496" spans="14:14" ht="24" customHeight="1">
      <c r="N1496" s="86"/>
    </row>
    <row r="1497" spans="14:14" ht="24" customHeight="1">
      <c r="N1497" s="86"/>
    </row>
    <row r="1498" spans="14:14" ht="24" customHeight="1">
      <c r="N1498" s="86"/>
    </row>
    <row r="1499" spans="14:14" ht="24" customHeight="1">
      <c r="N1499" s="86"/>
    </row>
    <row r="1500" spans="14:14" ht="24" customHeight="1">
      <c r="N1500" s="86"/>
    </row>
    <row r="1501" spans="14:14" ht="24" customHeight="1">
      <c r="N1501" s="86"/>
    </row>
    <row r="1502" spans="14:14" ht="24" customHeight="1">
      <c r="N1502" s="86"/>
    </row>
    <row r="1503" spans="14:14" ht="24" customHeight="1">
      <c r="N1503" s="86"/>
    </row>
    <row r="1504" spans="14:14" ht="24" customHeight="1">
      <c r="N1504" s="86"/>
    </row>
    <row r="1505" spans="14:14" ht="24" customHeight="1">
      <c r="N1505" s="86"/>
    </row>
    <row r="1506" spans="14:14" ht="24" customHeight="1">
      <c r="N1506" s="86"/>
    </row>
    <row r="1507" spans="14:14" ht="24" customHeight="1">
      <c r="N1507" s="86"/>
    </row>
    <row r="1508" spans="14:14" ht="24" customHeight="1">
      <c r="N1508" s="86"/>
    </row>
    <row r="1509" spans="14:14" ht="24" customHeight="1">
      <c r="N1509" s="86"/>
    </row>
    <row r="1510" spans="14:14" ht="24" customHeight="1">
      <c r="N1510" s="86"/>
    </row>
    <row r="1511" spans="14:14" ht="24" customHeight="1">
      <c r="N1511" s="86"/>
    </row>
    <row r="1512" spans="14:14" ht="24" customHeight="1">
      <c r="N1512" s="86"/>
    </row>
    <row r="1513" spans="14:14" ht="24" customHeight="1">
      <c r="N1513" s="86"/>
    </row>
    <row r="1514" spans="14:14" ht="24" customHeight="1">
      <c r="N1514" s="86"/>
    </row>
    <row r="1515" spans="14:14" ht="24" customHeight="1">
      <c r="N1515" s="86"/>
    </row>
    <row r="1516" spans="14:14" ht="24" customHeight="1">
      <c r="N1516" s="86"/>
    </row>
    <row r="1517" spans="14:14" ht="24" customHeight="1">
      <c r="N1517" s="86"/>
    </row>
    <row r="1518" spans="14:14" ht="24" customHeight="1">
      <c r="N1518" s="86"/>
    </row>
    <row r="1519" spans="14:14" ht="24" customHeight="1">
      <c r="N1519" s="86"/>
    </row>
    <row r="1520" spans="14:14" ht="24" customHeight="1">
      <c r="N1520" s="86"/>
    </row>
    <row r="1521" spans="14:14" ht="24" customHeight="1">
      <c r="N1521" s="86"/>
    </row>
    <row r="1522" spans="14:14" ht="24" customHeight="1">
      <c r="N1522" s="86"/>
    </row>
    <row r="1523" spans="14:14" ht="24" customHeight="1">
      <c r="N1523" s="86"/>
    </row>
    <row r="1524" spans="14:14" ht="24" customHeight="1">
      <c r="N1524" s="86"/>
    </row>
    <row r="1525" spans="14:14" ht="24" customHeight="1">
      <c r="N1525" s="86"/>
    </row>
    <row r="1526" spans="14:14" ht="24" customHeight="1">
      <c r="N1526" s="86"/>
    </row>
    <row r="1527" spans="14:14" ht="24" customHeight="1">
      <c r="N1527" s="86"/>
    </row>
    <row r="1528" spans="14:14" ht="24" customHeight="1">
      <c r="N1528" s="86"/>
    </row>
    <row r="1529" spans="14:14" ht="24" customHeight="1">
      <c r="N1529" s="86"/>
    </row>
    <row r="1530" spans="14:14" ht="24" customHeight="1">
      <c r="N1530" s="86"/>
    </row>
    <row r="1531" spans="14:14" ht="24" customHeight="1">
      <c r="N1531" s="86"/>
    </row>
    <row r="1532" spans="14:14" ht="24" customHeight="1">
      <c r="N1532" s="86"/>
    </row>
    <row r="1533" spans="14:14" ht="24" customHeight="1">
      <c r="N1533" s="86"/>
    </row>
    <row r="1534" spans="14:14" ht="24" customHeight="1">
      <c r="N1534" s="86"/>
    </row>
    <row r="1535" spans="14:14" ht="24" customHeight="1">
      <c r="N1535" s="86"/>
    </row>
    <row r="1536" spans="14:14" ht="24" customHeight="1">
      <c r="N1536" s="86"/>
    </row>
    <row r="1537" spans="14:14" ht="24" customHeight="1">
      <c r="N1537" s="86"/>
    </row>
    <row r="1538" spans="14:14" ht="24" customHeight="1">
      <c r="N1538" s="86"/>
    </row>
    <row r="1539" spans="14:14" ht="24" customHeight="1">
      <c r="N1539" s="86"/>
    </row>
    <row r="1540" spans="14:14" ht="24" customHeight="1">
      <c r="N1540" s="86"/>
    </row>
    <row r="1541" spans="14:14" ht="24" customHeight="1">
      <c r="N1541" s="86"/>
    </row>
    <row r="1542" spans="14:14" ht="24" customHeight="1">
      <c r="N1542" s="86"/>
    </row>
    <row r="1543" spans="14:14" ht="24" customHeight="1">
      <c r="N1543" s="86"/>
    </row>
    <row r="1544" spans="14:14" ht="24" customHeight="1">
      <c r="N1544" s="86"/>
    </row>
    <row r="1545" spans="14:14" ht="24" customHeight="1">
      <c r="N1545" s="86"/>
    </row>
    <row r="1546" spans="14:14" ht="24" customHeight="1">
      <c r="N1546" s="86"/>
    </row>
    <row r="1547" spans="14:14" ht="24" customHeight="1">
      <c r="N1547" s="86"/>
    </row>
    <row r="1548" spans="14:14" ht="24" customHeight="1">
      <c r="N1548" s="86"/>
    </row>
    <row r="1549" spans="14:14" ht="24" customHeight="1">
      <c r="N1549" s="86"/>
    </row>
    <row r="1550" spans="14:14" ht="24" customHeight="1">
      <c r="N1550" s="86"/>
    </row>
    <row r="1551" spans="14:14" ht="24" customHeight="1">
      <c r="N1551" s="86"/>
    </row>
    <row r="1552" spans="14:14" ht="24" customHeight="1">
      <c r="N1552" s="86"/>
    </row>
    <row r="1553" spans="14:14" ht="24" customHeight="1">
      <c r="N1553" s="86"/>
    </row>
    <row r="1554" spans="14:14" ht="24" customHeight="1">
      <c r="N1554" s="86"/>
    </row>
    <row r="1555" spans="14:14" ht="24" customHeight="1">
      <c r="N1555" s="86"/>
    </row>
    <row r="1556" spans="14:14" ht="24" customHeight="1">
      <c r="N1556" s="86"/>
    </row>
    <row r="1557" spans="14:14" ht="24" customHeight="1">
      <c r="N1557" s="86"/>
    </row>
    <row r="1558" spans="14:14" ht="24" customHeight="1">
      <c r="N1558" s="86"/>
    </row>
    <row r="1559" spans="14:14" ht="24" customHeight="1">
      <c r="N1559" s="86"/>
    </row>
    <row r="1560" spans="14:14" ht="24" customHeight="1">
      <c r="N1560" s="86"/>
    </row>
    <row r="1561" spans="14:14" ht="24" customHeight="1">
      <c r="N1561" s="86"/>
    </row>
    <row r="1562" spans="14:14" ht="24" customHeight="1">
      <c r="N1562" s="86"/>
    </row>
    <row r="1563" spans="14:14" ht="24" customHeight="1">
      <c r="N1563" s="86"/>
    </row>
    <row r="1564" spans="14:14" ht="24" customHeight="1">
      <c r="N1564" s="86"/>
    </row>
    <row r="1565" spans="14:14" ht="24" customHeight="1">
      <c r="N1565" s="86"/>
    </row>
    <row r="1566" spans="14:14" ht="24" customHeight="1">
      <c r="N1566" s="86"/>
    </row>
    <row r="1567" spans="14:14" ht="24" customHeight="1">
      <c r="N1567" s="86"/>
    </row>
    <row r="1568" spans="14:14" ht="24" customHeight="1">
      <c r="N1568" s="86"/>
    </row>
    <row r="1569" spans="14:14" ht="24" customHeight="1">
      <c r="N1569" s="86"/>
    </row>
    <row r="1570" spans="14:14" ht="24" customHeight="1">
      <c r="N1570" s="86"/>
    </row>
    <row r="1571" spans="14:14" ht="24" customHeight="1">
      <c r="N1571" s="86"/>
    </row>
    <row r="1572" spans="14:14" ht="24" customHeight="1">
      <c r="N1572" s="86"/>
    </row>
    <row r="1573" spans="14:14" ht="24" customHeight="1">
      <c r="N1573" s="86"/>
    </row>
    <row r="1574" spans="14:14" ht="24" customHeight="1">
      <c r="N1574" s="86"/>
    </row>
    <row r="1575" spans="14:14" ht="24" customHeight="1">
      <c r="N1575" s="86"/>
    </row>
    <row r="1576" spans="14:14" ht="24" customHeight="1">
      <c r="N1576" s="86"/>
    </row>
    <row r="1577" spans="14:14" ht="24" customHeight="1">
      <c r="N1577" s="86"/>
    </row>
    <row r="1578" spans="14:14" ht="24" customHeight="1">
      <c r="N1578" s="86"/>
    </row>
    <row r="1579" spans="14:14" ht="24" customHeight="1">
      <c r="N1579" s="86"/>
    </row>
    <row r="1580" spans="14:14" ht="24" customHeight="1">
      <c r="N1580" s="86"/>
    </row>
    <row r="1581" spans="14:14" ht="24" customHeight="1">
      <c r="N1581" s="86"/>
    </row>
    <row r="1582" spans="14:14" ht="24" customHeight="1">
      <c r="N1582" s="86"/>
    </row>
    <row r="1583" spans="14:14" ht="24" customHeight="1">
      <c r="N1583" s="86"/>
    </row>
    <row r="1584" spans="14:14" ht="24" customHeight="1">
      <c r="N1584" s="86"/>
    </row>
    <row r="1585" spans="14:14" ht="24" customHeight="1">
      <c r="N1585" s="86"/>
    </row>
    <row r="1586" spans="14:14" ht="24" customHeight="1">
      <c r="N1586" s="86"/>
    </row>
    <row r="1587" spans="14:14" ht="24" customHeight="1">
      <c r="N1587" s="86"/>
    </row>
    <row r="1588" spans="14:14" ht="24" customHeight="1">
      <c r="N1588" s="86"/>
    </row>
    <row r="1589" spans="14:14" ht="24" customHeight="1">
      <c r="N1589" s="86"/>
    </row>
    <row r="1590" spans="14:14" ht="24" customHeight="1">
      <c r="N1590" s="86"/>
    </row>
    <row r="1591" spans="14:14" ht="24" customHeight="1">
      <c r="N1591" s="86"/>
    </row>
    <row r="1592" spans="14:14" ht="24" customHeight="1">
      <c r="N1592" s="86"/>
    </row>
    <row r="1593" spans="14:14" ht="24" customHeight="1">
      <c r="N1593" s="86"/>
    </row>
    <row r="1594" spans="14:14" ht="24" customHeight="1">
      <c r="N1594" s="86"/>
    </row>
    <row r="1595" spans="14:14" ht="24" customHeight="1">
      <c r="N1595" s="86"/>
    </row>
    <row r="1596" spans="14:14" ht="24" customHeight="1">
      <c r="N1596" s="86"/>
    </row>
    <row r="1597" spans="14:14" ht="24" customHeight="1">
      <c r="N1597" s="86"/>
    </row>
    <row r="1598" spans="14:14" ht="24" customHeight="1">
      <c r="N1598" s="86"/>
    </row>
    <row r="1599" spans="14:14" ht="24" customHeight="1">
      <c r="N1599" s="86"/>
    </row>
    <row r="1600" spans="14:14" ht="24" customHeight="1">
      <c r="N1600" s="86"/>
    </row>
    <row r="1601" spans="14:14" ht="24" customHeight="1">
      <c r="N1601" s="86"/>
    </row>
    <row r="1602" spans="14:14" ht="24" customHeight="1">
      <c r="N1602" s="86"/>
    </row>
    <row r="1603" spans="14:14" ht="24" customHeight="1">
      <c r="N1603" s="86"/>
    </row>
    <row r="1604" spans="14:14" ht="24" customHeight="1">
      <c r="N1604" s="86"/>
    </row>
    <row r="1605" spans="14:14" ht="24" customHeight="1">
      <c r="N1605" s="86"/>
    </row>
    <row r="1606" spans="14:14" ht="24" customHeight="1">
      <c r="N1606" s="86"/>
    </row>
    <row r="1607" spans="14:14" ht="24" customHeight="1">
      <c r="N1607" s="86"/>
    </row>
    <row r="1608" spans="14:14" ht="24" customHeight="1">
      <c r="N1608" s="86"/>
    </row>
    <row r="1609" spans="14:14" ht="24" customHeight="1">
      <c r="N1609" s="86"/>
    </row>
    <row r="1610" spans="14:14" ht="24" customHeight="1">
      <c r="N1610" s="86"/>
    </row>
    <row r="1611" spans="14:14" ht="24" customHeight="1">
      <c r="N1611" s="86"/>
    </row>
    <row r="1612" spans="14:14" ht="24" customHeight="1">
      <c r="N1612" s="86"/>
    </row>
    <row r="1613" spans="14:14" ht="24" customHeight="1">
      <c r="N1613" s="86"/>
    </row>
    <row r="1614" spans="14:14" ht="24" customHeight="1">
      <c r="N1614" s="86"/>
    </row>
    <row r="1615" spans="14:14" ht="24" customHeight="1">
      <c r="N1615" s="86"/>
    </row>
    <row r="1616" spans="14:14" ht="24" customHeight="1">
      <c r="N1616" s="86"/>
    </row>
    <row r="1617" spans="14:14" ht="12.75" customHeight="1">
      <c r="N1617" s="86"/>
    </row>
    <row r="1618" spans="14:14" ht="12.75" customHeight="1">
      <c r="N1618" s="86"/>
    </row>
    <row r="1619" spans="14:14" ht="12.75" customHeight="1">
      <c r="N1619" s="86"/>
    </row>
    <row r="1620" spans="14:14" ht="12.75" customHeight="1">
      <c r="N1620" s="86"/>
    </row>
    <row r="1621" spans="14:14" ht="12.75" customHeight="1">
      <c r="N1621" s="86"/>
    </row>
    <row r="1622" spans="14:14" ht="12.75" customHeight="1">
      <c r="N1622" s="86"/>
    </row>
    <row r="1623" spans="14:14" ht="12.75" customHeight="1">
      <c r="N1623" s="86"/>
    </row>
    <row r="1624" spans="14:14" ht="12.75" customHeight="1">
      <c r="N1624" s="86"/>
    </row>
    <row r="1625" spans="14:14" ht="12.75" customHeight="1">
      <c r="N1625" s="86"/>
    </row>
    <row r="1626" spans="14:14" ht="12.75" customHeight="1">
      <c r="N1626" s="86"/>
    </row>
    <row r="1627" spans="14:14" ht="12.75" customHeight="1">
      <c r="N1627" s="86"/>
    </row>
    <row r="1628" spans="14:14" ht="12.75" customHeight="1">
      <c r="N1628" s="86"/>
    </row>
    <row r="1629" spans="14:14" ht="12.75" customHeight="1">
      <c r="N1629" s="86"/>
    </row>
    <row r="1630" spans="14:14" ht="12.75" customHeight="1">
      <c r="N1630" s="86"/>
    </row>
    <row r="1631" spans="14:14" ht="12.75" customHeight="1">
      <c r="N1631" s="86"/>
    </row>
    <row r="1632" spans="14:14" ht="12.75" customHeight="1">
      <c r="N1632" s="86"/>
    </row>
    <row r="1633" spans="14:14" ht="12.75" customHeight="1">
      <c r="N1633" s="86"/>
    </row>
    <row r="1634" spans="14:14" ht="12.75" customHeight="1">
      <c r="N1634" s="86"/>
    </row>
    <row r="1635" spans="14:14" ht="12.75" customHeight="1">
      <c r="N1635" s="86"/>
    </row>
    <row r="1636" spans="14:14" ht="12.75" customHeight="1">
      <c r="N1636" s="86"/>
    </row>
    <row r="1637" spans="14:14" ht="12.75" customHeight="1">
      <c r="N1637" s="86"/>
    </row>
    <row r="1638" spans="14:14" ht="12.75" customHeight="1">
      <c r="N1638" s="86"/>
    </row>
    <row r="1639" spans="14:14" ht="12.75" customHeight="1">
      <c r="N1639" s="86"/>
    </row>
    <row r="1640" spans="14:14" ht="12.75" customHeight="1">
      <c r="N1640" s="86"/>
    </row>
    <row r="1641" spans="14:14" ht="12.75" customHeight="1">
      <c r="N1641" s="86"/>
    </row>
    <row r="1642" spans="14:14" ht="12.75" customHeight="1">
      <c r="N1642" s="86"/>
    </row>
    <row r="1643" spans="14:14" ht="12.75" customHeight="1">
      <c r="N1643" s="86"/>
    </row>
    <row r="1644" spans="14:14" ht="12.75" customHeight="1">
      <c r="N1644" s="86"/>
    </row>
    <row r="1645" spans="14:14" ht="12.75" customHeight="1">
      <c r="N1645" s="86"/>
    </row>
    <row r="1646" spans="14:14" ht="12.75" customHeight="1">
      <c r="N1646" s="86"/>
    </row>
    <row r="1647" spans="14:14" ht="12.75" customHeight="1">
      <c r="N1647" s="86"/>
    </row>
    <row r="1648" spans="14:14" ht="12.75" customHeight="1">
      <c r="N1648" s="86"/>
    </row>
    <row r="1649" spans="14:14" ht="12.75" customHeight="1">
      <c r="N1649" s="86"/>
    </row>
    <row r="1650" spans="14:14" ht="12.75" customHeight="1">
      <c r="N1650" s="86"/>
    </row>
    <row r="1651" spans="14:14" ht="12.75" customHeight="1">
      <c r="N1651" s="86"/>
    </row>
    <row r="1652" spans="14:14" ht="12.75" customHeight="1">
      <c r="N1652" s="86"/>
    </row>
    <row r="1653" spans="14:14" ht="12.75" customHeight="1">
      <c r="N1653" s="86"/>
    </row>
    <row r="1654" spans="14:14" ht="12.75" customHeight="1">
      <c r="N1654" s="86"/>
    </row>
    <row r="1655" spans="14:14" ht="12.75" customHeight="1">
      <c r="N1655" s="86"/>
    </row>
    <row r="1656" spans="14:14" ht="12.75" customHeight="1">
      <c r="N1656" s="86"/>
    </row>
    <row r="1657" spans="14:14" ht="12.75" customHeight="1">
      <c r="N1657" s="86"/>
    </row>
    <row r="1658" spans="14:14" ht="12.75" customHeight="1">
      <c r="N1658" s="86"/>
    </row>
    <row r="1659" spans="14:14" ht="12.75" customHeight="1">
      <c r="N1659" s="86"/>
    </row>
    <row r="1660" spans="14:14" ht="12.75" customHeight="1">
      <c r="N1660" s="86"/>
    </row>
    <row r="1661" spans="14:14" ht="12.75" customHeight="1">
      <c r="N1661" s="86"/>
    </row>
    <row r="1662" spans="14:14" ht="12.75" customHeight="1">
      <c r="N1662" s="86"/>
    </row>
    <row r="1663" spans="14:14" ht="12.75" customHeight="1">
      <c r="N1663" s="86"/>
    </row>
    <row r="1664" spans="14:14" ht="12.75" customHeight="1">
      <c r="N1664" s="86"/>
    </row>
    <row r="1665" spans="14:14" ht="12.75" customHeight="1">
      <c r="N1665" s="86"/>
    </row>
    <row r="1666" spans="14:14" ht="12.75" customHeight="1">
      <c r="N1666" s="86"/>
    </row>
    <row r="1667" spans="14:14" ht="12.75" customHeight="1">
      <c r="N1667" s="86"/>
    </row>
    <row r="1668" spans="14:14" ht="12.75" customHeight="1">
      <c r="N1668" s="86"/>
    </row>
    <row r="1669" spans="14:14" ht="12.75" customHeight="1">
      <c r="N1669" s="86"/>
    </row>
    <row r="1670" spans="14:14" ht="12.75" customHeight="1">
      <c r="N1670" s="86"/>
    </row>
    <row r="1671" spans="14:14" ht="12.75" customHeight="1">
      <c r="N1671" s="86"/>
    </row>
    <row r="1672" spans="14:14" ht="12.75" customHeight="1">
      <c r="N1672" s="86"/>
    </row>
    <row r="1673" spans="14:14" ht="12.75" customHeight="1">
      <c r="N1673" s="86"/>
    </row>
    <row r="1674" spans="14:14" ht="12.75" customHeight="1">
      <c r="N1674" s="86"/>
    </row>
    <row r="1675" spans="14:14" ht="12.75" customHeight="1">
      <c r="N1675" s="86"/>
    </row>
    <row r="1676" spans="14:14" ht="12.75" customHeight="1">
      <c r="N1676" s="86"/>
    </row>
    <row r="1677" spans="14:14" ht="12.75" customHeight="1">
      <c r="N1677" s="86"/>
    </row>
    <row r="1678" spans="14:14" ht="12.75" customHeight="1">
      <c r="N1678" s="86"/>
    </row>
    <row r="1679" spans="14:14" ht="12.75" customHeight="1">
      <c r="N1679" s="86"/>
    </row>
    <row r="1680" spans="14:14" ht="12.75" customHeight="1">
      <c r="N1680" s="86"/>
    </row>
    <row r="1681" spans="14:14" ht="12.75" customHeight="1">
      <c r="N1681" s="86"/>
    </row>
    <row r="1682" spans="14:14" ht="12.75" customHeight="1">
      <c r="N1682" s="86"/>
    </row>
    <row r="1683" spans="14:14" ht="12.75" customHeight="1">
      <c r="N1683" s="86"/>
    </row>
    <row r="1684" spans="14:14" ht="12.75" customHeight="1">
      <c r="N1684" s="86"/>
    </row>
    <row r="1685" spans="14:14" ht="12.75" customHeight="1">
      <c r="N1685" s="86"/>
    </row>
    <row r="1686" spans="14:14" ht="12.75" customHeight="1">
      <c r="N1686" s="86"/>
    </row>
    <row r="1687" spans="14:14" ht="12.75" customHeight="1">
      <c r="N1687" s="86"/>
    </row>
    <row r="1688" spans="14:14" ht="12.75" customHeight="1">
      <c r="N1688" s="86"/>
    </row>
    <row r="1689" spans="14:14" ht="12.75" customHeight="1">
      <c r="N1689" s="86"/>
    </row>
    <row r="1690" spans="14:14" ht="12.75" customHeight="1">
      <c r="N1690" s="86"/>
    </row>
    <row r="1691" spans="14:14" ht="12.75" customHeight="1">
      <c r="N1691" s="86"/>
    </row>
    <row r="1692" spans="14:14" ht="12.75" customHeight="1">
      <c r="N1692" s="86"/>
    </row>
    <row r="1693" spans="14:14" ht="12.75" customHeight="1">
      <c r="N1693" s="86"/>
    </row>
    <row r="1694" spans="14:14" ht="12.75" customHeight="1">
      <c r="N1694" s="86"/>
    </row>
    <row r="1695" spans="14:14" ht="12.75" customHeight="1">
      <c r="N1695" s="86"/>
    </row>
    <row r="1696" spans="14:14" ht="12.75" customHeight="1">
      <c r="N1696" s="86"/>
    </row>
    <row r="1697" spans="14:14" ht="12.75" customHeight="1">
      <c r="N1697" s="86"/>
    </row>
    <row r="1698" spans="14:14" ht="12.75" customHeight="1">
      <c r="N1698" s="86"/>
    </row>
    <row r="1699" spans="14:14" ht="12.75" customHeight="1">
      <c r="N1699" s="86"/>
    </row>
    <row r="1700" spans="14:14" ht="12.75" customHeight="1">
      <c r="N1700" s="86"/>
    </row>
    <row r="1701" spans="14:14" ht="12.75" customHeight="1">
      <c r="N1701" s="86"/>
    </row>
    <row r="1702" spans="14:14" ht="12.75" customHeight="1">
      <c r="N1702" s="86"/>
    </row>
    <row r="1703" spans="14:14" ht="12.75" customHeight="1">
      <c r="N1703" s="86"/>
    </row>
    <row r="1704" spans="14:14" ht="12.75" customHeight="1">
      <c r="N1704" s="86"/>
    </row>
    <row r="1705" spans="14:14" ht="12.75" customHeight="1">
      <c r="N1705" s="86"/>
    </row>
    <row r="1706" spans="14:14" ht="12.75" customHeight="1">
      <c r="N1706" s="86"/>
    </row>
    <row r="1707" spans="14:14" ht="12.75" customHeight="1">
      <c r="N1707" s="86"/>
    </row>
    <row r="1708" spans="14:14" ht="12.75" customHeight="1">
      <c r="N1708" s="86"/>
    </row>
    <row r="1709" spans="14:14" ht="12.75" customHeight="1">
      <c r="N1709" s="86"/>
    </row>
    <row r="1710" spans="14:14" ht="12.75" customHeight="1">
      <c r="N1710" s="86"/>
    </row>
    <row r="1711" spans="14:14" ht="12.75" customHeight="1">
      <c r="N1711" s="86"/>
    </row>
    <row r="1712" spans="14:14" ht="12.75" customHeight="1">
      <c r="N1712" s="86"/>
    </row>
    <row r="1713" spans="14:14" ht="12.75" customHeight="1">
      <c r="N1713" s="86"/>
    </row>
    <row r="1714" spans="14:14" ht="12.75" customHeight="1">
      <c r="N1714" s="86"/>
    </row>
    <row r="1715" spans="14:14" ht="12.75" customHeight="1">
      <c r="N1715" s="86"/>
    </row>
    <row r="1716" spans="14:14" ht="12.75" customHeight="1">
      <c r="N1716" s="86"/>
    </row>
    <row r="1717" spans="14:14" ht="12.75" customHeight="1">
      <c r="N1717" s="86"/>
    </row>
    <row r="1718" spans="14:14" ht="12.75" customHeight="1">
      <c r="N1718" s="86"/>
    </row>
    <row r="1719" spans="14:14" ht="12.75" customHeight="1">
      <c r="N1719" s="86"/>
    </row>
    <row r="1720" spans="14:14" ht="12.75" customHeight="1">
      <c r="N1720" s="86"/>
    </row>
    <row r="1721" spans="14:14" ht="12.75" customHeight="1">
      <c r="N1721" s="86"/>
    </row>
    <row r="1722" spans="14:14" ht="12.75" customHeight="1">
      <c r="N1722" s="86"/>
    </row>
    <row r="1723" spans="14:14" ht="12.75" customHeight="1">
      <c r="N1723" s="86"/>
    </row>
    <row r="1724" spans="14:14" ht="12.75" customHeight="1">
      <c r="N1724" s="86"/>
    </row>
    <row r="1725" spans="14:14" ht="12.75" customHeight="1">
      <c r="N1725" s="86"/>
    </row>
    <row r="1726" spans="14:14" ht="12.75" customHeight="1">
      <c r="N1726" s="86"/>
    </row>
    <row r="1727" spans="14:14" ht="12.75" customHeight="1">
      <c r="N1727" s="86"/>
    </row>
    <row r="1728" spans="14:14" ht="12.75" customHeight="1">
      <c r="N1728" s="86"/>
    </row>
    <row r="1729" spans="14:14" ht="12.75" customHeight="1">
      <c r="N1729" s="86"/>
    </row>
    <row r="1730" spans="14:14" ht="12.75" customHeight="1">
      <c r="N1730" s="86"/>
    </row>
    <row r="1731" spans="14:14" ht="12.75" customHeight="1">
      <c r="N1731" s="86"/>
    </row>
    <row r="1732" spans="14:14" ht="12.75" customHeight="1">
      <c r="N1732" s="86"/>
    </row>
    <row r="1733" spans="14:14" ht="12.75" customHeight="1">
      <c r="N1733" s="86"/>
    </row>
    <row r="1734" spans="14:14" ht="12.75" customHeight="1">
      <c r="N1734" s="86"/>
    </row>
    <row r="1735" spans="14:14" ht="12.75" customHeight="1">
      <c r="N1735" s="86"/>
    </row>
    <row r="1736" spans="14:14" ht="12.75" customHeight="1">
      <c r="N1736" s="86"/>
    </row>
    <row r="1737" spans="14:14" ht="12.75" customHeight="1">
      <c r="N1737" s="86"/>
    </row>
    <row r="1738" spans="14:14" ht="12.75" customHeight="1">
      <c r="N1738" s="86"/>
    </row>
    <row r="1739" spans="14:14" ht="12.75" customHeight="1">
      <c r="N1739" s="86"/>
    </row>
    <row r="1740" spans="14:14" ht="12.75" customHeight="1">
      <c r="N1740" s="86"/>
    </row>
    <row r="1741" spans="14:14" ht="12.75" customHeight="1">
      <c r="N1741" s="86"/>
    </row>
    <row r="1742" spans="14:14" ht="12.75" customHeight="1">
      <c r="N1742" s="86"/>
    </row>
    <row r="1743" spans="14:14" ht="12.75" customHeight="1">
      <c r="N1743" s="86"/>
    </row>
    <row r="1744" spans="14:14" ht="12.75" customHeight="1">
      <c r="N1744" s="86"/>
    </row>
    <row r="1745" spans="14:14" ht="12.75" customHeight="1">
      <c r="N1745" s="86"/>
    </row>
    <row r="1746" spans="14:14" ht="12.75" customHeight="1">
      <c r="N1746" s="86"/>
    </row>
    <row r="1747" spans="14:14" ht="12.75" customHeight="1">
      <c r="N1747" s="86"/>
    </row>
    <row r="1748" spans="14:14" ht="12.75" customHeight="1">
      <c r="N1748" s="86"/>
    </row>
    <row r="1749" spans="14:14" ht="12.75" customHeight="1">
      <c r="N1749" s="86"/>
    </row>
    <row r="1750" spans="14:14" ht="12.75" customHeight="1">
      <c r="N1750" s="86"/>
    </row>
    <row r="1751" spans="14:14" ht="12.75" customHeight="1">
      <c r="N1751" s="86"/>
    </row>
    <row r="1752" spans="14:14" ht="12.75" customHeight="1">
      <c r="N1752" s="86"/>
    </row>
    <row r="1753" spans="14:14" ht="12.75" customHeight="1">
      <c r="N1753" s="86"/>
    </row>
    <row r="1754" spans="14:14" ht="12.75" customHeight="1">
      <c r="N1754" s="86"/>
    </row>
    <row r="1755" spans="14:14" ht="12.75" customHeight="1">
      <c r="N1755" s="86"/>
    </row>
    <row r="1756" spans="14:14" ht="12.75" customHeight="1">
      <c r="N1756" s="86"/>
    </row>
    <row r="1757" spans="14:14" ht="12.75" customHeight="1">
      <c r="N1757" s="86"/>
    </row>
    <row r="1758" spans="14:14" ht="12.75" customHeight="1">
      <c r="N1758" s="86"/>
    </row>
    <row r="1759" spans="14:14" ht="12.75" customHeight="1">
      <c r="N1759" s="86"/>
    </row>
    <row r="1760" spans="14:14" ht="12.75" customHeight="1">
      <c r="N1760" s="86"/>
    </row>
    <row r="1761" spans="14:14" ht="12.75" customHeight="1">
      <c r="N1761" s="86"/>
    </row>
    <row r="1762" spans="14:14" ht="12.75" customHeight="1">
      <c r="N1762" s="86"/>
    </row>
    <row r="1763" spans="14:14" ht="12.75" customHeight="1">
      <c r="N1763" s="86"/>
    </row>
    <row r="1764" spans="14:14" ht="12.75" customHeight="1">
      <c r="N1764" s="86"/>
    </row>
    <row r="1765" spans="14:14" ht="12.75" customHeight="1">
      <c r="N1765" s="86"/>
    </row>
    <row r="1766" spans="14:14" ht="12.75" customHeight="1">
      <c r="N1766" s="86"/>
    </row>
    <row r="1767" spans="14:14" ht="12.75" customHeight="1">
      <c r="N1767" s="86"/>
    </row>
    <row r="1768" spans="14:14" ht="12.75" customHeight="1">
      <c r="N1768" s="86"/>
    </row>
    <row r="1769" spans="14:14" ht="12.75" customHeight="1">
      <c r="N1769" s="86"/>
    </row>
    <row r="1770" spans="14:14" ht="12.75" customHeight="1">
      <c r="N1770" s="86"/>
    </row>
    <row r="1771" spans="14:14" ht="12.75" customHeight="1">
      <c r="N1771" s="86"/>
    </row>
    <row r="1772" spans="14:14" ht="12.75" customHeight="1">
      <c r="N1772" s="86"/>
    </row>
    <row r="1773" spans="14:14" ht="12.75" customHeight="1">
      <c r="N1773" s="86"/>
    </row>
    <row r="1774" spans="14:14" ht="12.75" customHeight="1">
      <c r="N1774" s="86"/>
    </row>
    <row r="1775" spans="14:14" ht="12.75" customHeight="1">
      <c r="N1775" s="86"/>
    </row>
    <row r="1776" spans="14:14" ht="12.75" customHeight="1">
      <c r="N1776" s="86"/>
    </row>
    <row r="1777" spans="14:14" ht="12.75" customHeight="1">
      <c r="N1777" s="86"/>
    </row>
    <row r="1778" spans="14:14" ht="12.75" customHeight="1">
      <c r="N1778" s="86"/>
    </row>
    <row r="1779" spans="14:14" ht="12.75" customHeight="1">
      <c r="N1779" s="86"/>
    </row>
    <row r="1780" spans="14:14" ht="12.75" customHeight="1">
      <c r="N1780" s="86"/>
    </row>
    <row r="1781" spans="14:14" ht="12.75" customHeight="1">
      <c r="N1781" s="86"/>
    </row>
    <row r="1782" spans="14:14" ht="12.75" customHeight="1">
      <c r="N1782" s="86"/>
    </row>
    <row r="1783" spans="14:14" ht="12.75" customHeight="1">
      <c r="N1783" s="86"/>
    </row>
    <row r="1784" spans="14:14" ht="12.75" customHeight="1">
      <c r="N1784" s="86"/>
    </row>
    <row r="1785" spans="14:14" ht="12.75" customHeight="1">
      <c r="N1785" s="86"/>
    </row>
    <row r="1786" spans="14:14" ht="12.75" customHeight="1">
      <c r="N1786" s="86"/>
    </row>
    <row r="1787" spans="14:14" ht="12.75" customHeight="1">
      <c r="N1787" s="86"/>
    </row>
    <row r="1788" spans="14:14" ht="12.75" customHeight="1">
      <c r="N1788" s="86"/>
    </row>
    <row r="1789" spans="14:14" ht="12.75" customHeight="1">
      <c r="N1789" s="86"/>
    </row>
    <row r="1790" spans="14:14" ht="12.75" customHeight="1">
      <c r="N1790" s="86"/>
    </row>
    <row r="1791" spans="14:14" ht="12.75" customHeight="1">
      <c r="N1791" s="86"/>
    </row>
    <row r="1792" spans="14:14" ht="12.75" customHeight="1">
      <c r="N1792" s="86"/>
    </row>
    <row r="1793" spans="14:14" ht="12.75" customHeight="1">
      <c r="N1793" s="86"/>
    </row>
    <row r="1794" spans="14:14" ht="12.75" customHeight="1">
      <c r="N1794" s="86"/>
    </row>
    <row r="1795" spans="14:14" ht="12.75" customHeight="1">
      <c r="N1795" s="86"/>
    </row>
    <row r="1796" spans="14:14" ht="12.75" customHeight="1">
      <c r="N1796" s="86"/>
    </row>
    <row r="1797" spans="14:14" ht="12.75" customHeight="1">
      <c r="N1797" s="86"/>
    </row>
    <row r="1798" spans="14:14" ht="12.75" customHeight="1">
      <c r="N1798" s="86"/>
    </row>
    <row r="1799" spans="14:14" ht="12.75" customHeight="1">
      <c r="N1799" s="86"/>
    </row>
    <row r="1800" spans="14:14" ht="12.75" customHeight="1">
      <c r="N1800" s="86"/>
    </row>
    <row r="1801" spans="14:14" ht="12.75" customHeight="1">
      <c r="N1801" s="86"/>
    </row>
    <row r="1802" spans="14:14" ht="12.75" customHeight="1">
      <c r="N1802" s="86"/>
    </row>
    <row r="1803" spans="14:14" ht="12.75" customHeight="1">
      <c r="N1803" s="86"/>
    </row>
    <row r="1804" spans="14:14" ht="12.75" customHeight="1">
      <c r="N1804" s="86"/>
    </row>
    <row r="1805" spans="14:14" ht="12.75" customHeight="1">
      <c r="N1805" s="86"/>
    </row>
    <row r="1806" spans="14:14" ht="12.75" customHeight="1">
      <c r="N1806" s="86"/>
    </row>
    <row r="1807" spans="14:14" ht="12.75" customHeight="1">
      <c r="N1807" s="86"/>
    </row>
    <row r="1808" spans="14:14" ht="12.75" customHeight="1">
      <c r="N1808" s="86"/>
    </row>
    <row r="1809" spans="14:14" ht="12.75" customHeight="1">
      <c r="N1809" s="86"/>
    </row>
    <row r="1810" spans="14:14" ht="12.75" customHeight="1">
      <c r="N1810" s="86"/>
    </row>
    <row r="1811" spans="14:14" ht="12.75" customHeight="1">
      <c r="N1811" s="86"/>
    </row>
    <row r="1812" spans="14:14" ht="12.75" customHeight="1">
      <c r="N1812" s="86"/>
    </row>
    <row r="1813" spans="14:14" ht="12.75" customHeight="1">
      <c r="N1813" s="86"/>
    </row>
    <row r="1814" spans="14:14" ht="12.75" customHeight="1">
      <c r="N1814" s="86"/>
    </row>
    <row r="1815" spans="14:14" ht="12.75" customHeight="1">
      <c r="N1815" s="86"/>
    </row>
    <row r="1816" spans="14:14" ht="12.75" customHeight="1">
      <c r="N1816" s="86"/>
    </row>
    <row r="1817" spans="14:14" ht="12.75" customHeight="1">
      <c r="N1817" s="86"/>
    </row>
    <row r="1818" spans="14:14" ht="12.75" customHeight="1">
      <c r="N1818" s="86"/>
    </row>
    <row r="1819" spans="14:14" ht="12.75" customHeight="1">
      <c r="N1819" s="86"/>
    </row>
    <row r="1820" spans="14:14" ht="12.75" customHeight="1">
      <c r="N1820" s="86"/>
    </row>
    <row r="1821" spans="14:14" ht="12.75" customHeight="1">
      <c r="N1821" s="86"/>
    </row>
    <row r="1822" spans="14:14" ht="12.75" customHeight="1">
      <c r="N1822" s="86"/>
    </row>
    <row r="1823" spans="14:14" ht="12.75" customHeight="1">
      <c r="N1823" s="86"/>
    </row>
    <row r="1824" spans="14:14" ht="12.75" customHeight="1">
      <c r="N1824" s="86"/>
    </row>
    <row r="1825" spans="14:14" ht="12.75" customHeight="1">
      <c r="N1825" s="86"/>
    </row>
    <row r="1826" spans="14:14" ht="12.75" customHeight="1">
      <c r="N1826" s="86"/>
    </row>
    <row r="1827" spans="14:14" ht="12.75" customHeight="1">
      <c r="N1827" s="86"/>
    </row>
    <row r="1828" spans="14:14" ht="12.75" customHeight="1">
      <c r="N1828" s="86"/>
    </row>
    <row r="1829" spans="14:14" ht="12.75" customHeight="1">
      <c r="N1829" s="86"/>
    </row>
    <row r="1830" spans="14:14" ht="12.75" customHeight="1">
      <c r="N1830" s="86"/>
    </row>
    <row r="1831" spans="14:14" ht="12.75" customHeight="1">
      <c r="N1831" s="86"/>
    </row>
    <row r="1832" spans="14:14" ht="12.75" customHeight="1">
      <c r="N1832" s="86"/>
    </row>
    <row r="1833" spans="14:14" ht="12.75" customHeight="1">
      <c r="N1833" s="86"/>
    </row>
    <row r="1834" spans="14:14" ht="12.75" customHeight="1">
      <c r="N1834" s="86"/>
    </row>
    <row r="1835" spans="14:14" ht="12.75" customHeight="1">
      <c r="N1835" s="86"/>
    </row>
    <row r="1836" spans="14:14" ht="12.75" customHeight="1">
      <c r="N1836" s="86"/>
    </row>
    <row r="1837" spans="14:14" ht="12.75" customHeight="1">
      <c r="N1837" s="86"/>
    </row>
    <row r="1838" spans="14:14" ht="12.75" customHeight="1">
      <c r="N1838" s="86"/>
    </row>
    <row r="1839" spans="14:14" ht="12.75" customHeight="1">
      <c r="N1839" s="86"/>
    </row>
    <row r="1840" spans="14:14" ht="12.75" customHeight="1">
      <c r="N1840" s="86"/>
    </row>
    <row r="1841" spans="14:14" ht="12.75" customHeight="1">
      <c r="N1841" s="86"/>
    </row>
    <row r="1842" spans="14:14" ht="12.75" customHeight="1">
      <c r="N1842" s="86"/>
    </row>
    <row r="1843" spans="14:14" ht="12.75" customHeight="1">
      <c r="N1843" s="86"/>
    </row>
    <row r="1844" spans="14:14" ht="12.75" customHeight="1">
      <c r="N1844" s="86"/>
    </row>
    <row r="1845" spans="14:14" ht="12.75" customHeight="1">
      <c r="N1845" s="86"/>
    </row>
    <row r="1846" spans="14:14" ht="12.75" customHeight="1">
      <c r="N1846" s="86"/>
    </row>
    <row r="1847" spans="14:14" ht="12.75" customHeight="1">
      <c r="N1847" s="86"/>
    </row>
    <row r="1848" spans="14:14" ht="12.75" customHeight="1">
      <c r="N1848" s="86"/>
    </row>
    <row r="1849" spans="14:14" ht="12.75" customHeight="1">
      <c r="N1849" s="86"/>
    </row>
    <row r="1850" spans="14:14" ht="12.75" customHeight="1">
      <c r="N1850" s="86"/>
    </row>
    <row r="1851" spans="14:14" ht="12.75" customHeight="1">
      <c r="N1851" s="86"/>
    </row>
    <row r="1852" spans="14:14" ht="12.75" customHeight="1">
      <c r="N1852" s="86"/>
    </row>
    <row r="1853" spans="14:14" ht="12.75" customHeight="1">
      <c r="N1853" s="86"/>
    </row>
    <row r="1854" spans="14:14" ht="12.75" customHeight="1">
      <c r="N1854" s="86"/>
    </row>
    <row r="1855" spans="14:14" ht="12.75" customHeight="1">
      <c r="N1855" s="86"/>
    </row>
    <row r="1856" spans="14:14" ht="12.75" customHeight="1">
      <c r="N1856" s="86"/>
    </row>
    <row r="1857" spans="14:14" ht="12.75" customHeight="1">
      <c r="N1857" s="86"/>
    </row>
    <row r="1858" spans="14:14" ht="12.75" customHeight="1">
      <c r="N1858" s="86"/>
    </row>
    <row r="1859" spans="14:14" ht="12.75" customHeight="1">
      <c r="N1859" s="86"/>
    </row>
    <row r="1860" spans="14:14" ht="12.75" customHeight="1">
      <c r="N1860" s="86"/>
    </row>
    <row r="1861" spans="14:14" ht="12.75" customHeight="1">
      <c r="N1861" s="86"/>
    </row>
    <row r="1862" spans="14:14" ht="12.75" customHeight="1">
      <c r="N1862" s="86"/>
    </row>
    <row r="1863" spans="14:14" ht="12.75" customHeight="1">
      <c r="N1863" s="86"/>
    </row>
    <row r="1864" spans="14:14" ht="12.75" customHeight="1">
      <c r="N1864" s="86"/>
    </row>
    <row r="1865" spans="14:14" ht="12.75" customHeight="1">
      <c r="N1865" s="86"/>
    </row>
    <row r="1866" spans="14:14" ht="12.75" customHeight="1">
      <c r="N1866" s="86"/>
    </row>
    <row r="1867" spans="14:14" ht="12.75" customHeight="1">
      <c r="N1867" s="86"/>
    </row>
    <row r="1868" spans="14:14" ht="12.75" customHeight="1">
      <c r="N1868" s="86"/>
    </row>
    <row r="1869" spans="14:14" ht="12.75" customHeight="1">
      <c r="N1869" s="86"/>
    </row>
    <row r="1870" spans="14:14" ht="12.75" customHeight="1">
      <c r="N1870" s="86"/>
    </row>
    <row r="1871" spans="14:14" ht="12.75" customHeight="1">
      <c r="N1871" s="86"/>
    </row>
    <row r="1872" spans="14:14" ht="12.75" customHeight="1">
      <c r="N1872" s="86"/>
    </row>
    <row r="1873" spans="14:14" ht="12.75" customHeight="1">
      <c r="N1873" s="86"/>
    </row>
    <row r="1874" spans="14:14" ht="12.75" customHeight="1">
      <c r="N1874" s="86"/>
    </row>
    <row r="1875" spans="14:14" ht="12.75" customHeight="1">
      <c r="N1875" s="86"/>
    </row>
    <row r="1876" spans="14:14" ht="12.75" customHeight="1">
      <c r="N1876" s="86"/>
    </row>
    <row r="1877" spans="14:14" ht="12.75" customHeight="1">
      <c r="N1877" s="86"/>
    </row>
    <row r="1878" spans="14:14" ht="12.75" customHeight="1">
      <c r="N1878" s="86"/>
    </row>
    <row r="1879" spans="14:14" ht="12.75" customHeight="1">
      <c r="N1879" s="86"/>
    </row>
    <row r="1880" spans="14:14" ht="12.75" customHeight="1">
      <c r="N1880" s="86"/>
    </row>
    <row r="1881" spans="14:14" ht="12.75" customHeight="1">
      <c r="N1881" s="86"/>
    </row>
    <row r="1882" spans="14:14" ht="12.75" customHeight="1">
      <c r="N1882" s="86"/>
    </row>
    <row r="1883" spans="14:14" ht="12.75" customHeight="1">
      <c r="N1883" s="86"/>
    </row>
    <row r="1884" spans="14:14" ht="12.75" customHeight="1">
      <c r="N1884" s="86"/>
    </row>
    <row r="1885" spans="14:14" ht="12.75" customHeight="1">
      <c r="N1885" s="86"/>
    </row>
    <row r="1886" spans="14:14" ht="12.75" customHeight="1">
      <c r="N1886" s="86"/>
    </row>
    <row r="1887" spans="14:14" ht="12.75" customHeight="1">
      <c r="N1887" s="86"/>
    </row>
    <row r="1888" spans="14:14" ht="12.75" customHeight="1">
      <c r="N1888" s="86"/>
    </row>
    <row r="1889" spans="14:14" ht="12.75" customHeight="1">
      <c r="N1889" s="86"/>
    </row>
    <row r="1890" spans="14:14" ht="12.75" customHeight="1">
      <c r="N1890" s="86"/>
    </row>
    <row r="1891" spans="14:14" ht="12.75" customHeight="1">
      <c r="N1891" s="86"/>
    </row>
    <row r="1892" spans="14:14" ht="12.75" customHeight="1">
      <c r="N1892" s="86"/>
    </row>
    <row r="1893" spans="14:14" ht="12.75" customHeight="1">
      <c r="N1893" s="86"/>
    </row>
    <row r="1894" spans="14:14" ht="12.75" customHeight="1">
      <c r="N1894" s="86"/>
    </row>
    <row r="1895" spans="14:14" ht="12.75" customHeight="1">
      <c r="N1895" s="86"/>
    </row>
    <row r="1896" spans="14:14" ht="12.75" customHeight="1">
      <c r="N1896" s="86"/>
    </row>
    <row r="1897" spans="14:14" ht="12.75" customHeight="1">
      <c r="N1897" s="86"/>
    </row>
    <row r="1898" spans="14:14" ht="12.75" customHeight="1">
      <c r="N1898" s="86"/>
    </row>
    <row r="1899" spans="14:14" ht="12.75" customHeight="1">
      <c r="N1899" s="86"/>
    </row>
    <row r="1900" spans="14:14" ht="12.75" customHeight="1">
      <c r="N1900" s="86"/>
    </row>
    <row r="1901" spans="14:14" ht="12.75" customHeight="1">
      <c r="N1901" s="86"/>
    </row>
    <row r="1902" spans="14:14" ht="12.75" customHeight="1">
      <c r="N1902" s="86"/>
    </row>
    <row r="1903" spans="14:14" ht="12.75" customHeight="1">
      <c r="N1903" s="86"/>
    </row>
    <row r="1904" spans="14:14" ht="12.75" customHeight="1">
      <c r="N1904" s="86"/>
    </row>
    <row r="1905" spans="14:14" ht="12.75" customHeight="1">
      <c r="N1905" s="86"/>
    </row>
    <row r="1906" spans="14:14" ht="12.75" customHeight="1">
      <c r="N1906" s="86"/>
    </row>
    <row r="1907" spans="14:14" ht="12.75" customHeight="1">
      <c r="N1907" s="86"/>
    </row>
    <row r="1908" spans="14:14" ht="12.75" customHeight="1">
      <c r="N1908" s="86"/>
    </row>
    <row r="1909" spans="14:14" ht="12.75" customHeight="1">
      <c r="N1909" s="86"/>
    </row>
    <row r="1910" spans="14:14" ht="12.75" customHeight="1">
      <c r="N1910" s="86"/>
    </row>
    <row r="1911" spans="14:14" ht="12.75" customHeight="1">
      <c r="N1911" s="86"/>
    </row>
    <row r="1912" spans="14:14" ht="12.75" customHeight="1">
      <c r="N1912" s="86"/>
    </row>
    <row r="1913" spans="14:14" ht="12.75" customHeight="1">
      <c r="N1913" s="86"/>
    </row>
    <row r="1914" spans="14:14" ht="12.75" customHeight="1">
      <c r="N1914" s="86"/>
    </row>
    <row r="1915" spans="14:14" ht="12.75" customHeight="1">
      <c r="N1915" s="86"/>
    </row>
    <row r="1916" spans="14:14" ht="12.75" customHeight="1">
      <c r="N1916" s="86"/>
    </row>
    <row r="1917" spans="14:14" ht="12.75" customHeight="1">
      <c r="N1917" s="86"/>
    </row>
    <row r="1918" spans="14:14" ht="12.75" customHeight="1">
      <c r="N1918" s="86"/>
    </row>
    <row r="1919" spans="14:14" ht="12.75" customHeight="1">
      <c r="N1919" s="86"/>
    </row>
    <row r="1920" spans="14:14" ht="12.75" customHeight="1">
      <c r="N1920" s="86"/>
    </row>
    <row r="1921" spans="14:14" ht="12.75" customHeight="1">
      <c r="N1921" s="86"/>
    </row>
    <row r="1922" spans="14:14" ht="12.75" customHeight="1">
      <c r="N1922" s="86"/>
    </row>
    <row r="1923" spans="14:14" ht="12.75" customHeight="1">
      <c r="N1923" s="86"/>
    </row>
    <row r="1924" spans="14:14" ht="12.75" customHeight="1">
      <c r="N1924" s="86"/>
    </row>
    <row r="1925" spans="14:14" ht="12.75" customHeight="1">
      <c r="N1925" s="86"/>
    </row>
    <row r="1926" spans="14:14" ht="12.75" customHeight="1">
      <c r="N1926" s="86"/>
    </row>
    <row r="1927" spans="14:14" ht="12.75" customHeight="1">
      <c r="N1927" s="86"/>
    </row>
    <row r="1928" spans="14:14" ht="12.75" customHeight="1">
      <c r="N1928" s="86"/>
    </row>
    <row r="1929" spans="14:14" ht="12.75" customHeight="1">
      <c r="N1929" s="86"/>
    </row>
    <row r="1930" spans="14:14" ht="12.75" customHeight="1">
      <c r="N1930" s="86"/>
    </row>
    <row r="1931" spans="14:14" ht="12.75" customHeight="1">
      <c r="N1931" s="86"/>
    </row>
    <row r="1932" spans="14:14" ht="12.75" customHeight="1">
      <c r="N1932" s="86"/>
    </row>
    <row r="1933" spans="14:14" ht="12.75" customHeight="1">
      <c r="N1933" s="86"/>
    </row>
    <row r="1934" spans="14:14" ht="12.75" customHeight="1">
      <c r="N1934" s="86"/>
    </row>
    <row r="1935" spans="14:14" ht="12.75" customHeight="1">
      <c r="N1935" s="86"/>
    </row>
    <row r="1936" spans="14:14" ht="12.75" customHeight="1">
      <c r="N1936" s="86"/>
    </row>
    <row r="1937" spans="14:14" ht="12.75" customHeight="1">
      <c r="N1937" s="86"/>
    </row>
    <row r="1938" spans="14:14" ht="12.75" customHeight="1">
      <c r="N1938" s="86"/>
    </row>
    <row r="1939" spans="14:14" ht="12.75" customHeight="1">
      <c r="N1939" s="86"/>
    </row>
    <row r="1940" spans="14:14" ht="12.75" customHeight="1">
      <c r="N1940" s="86"/>
    </row>
    <row r="1941" spans="14:14" ht="12.75" customHeight="1">
      <c r="N1941" s="86"/>
    </row>
    <row r="1942" spans="14:14" ht="12.75" customHeight="1">
      <c r="N1942" s="86"/>
    </row>
    <row r="1943" spans="14:14" ht="12.75" customHeight="1">
      <c r="N1943" s="86"/>
    </row>
    <row r="1944" spans="14:14" ht="12.75" customHeight="1">
      <c r="N1944" s="86"/>
    </row>
    <row r="1945" spans="14:14" ht="12.75" customHeight="1">
      <c r="N1945" s="86"/>
    </row>
    <row r="1946" spans="14:14" ht="12.75" customHeight="1">
      <c r="N1946" s="86"/>
    </row>
    <row r="1947" spans="14:14" ht="12.75" customHeight="1">
      <c r="N1947" s="86"/>
    </row>
    <row r="1948" spans="14:14" ht="12.75" customHeight="1">
      <c r="N1948" s="86"/>
    </row>
    <row r="1949" spans="14:14" ht="12.75" customHeight="1">
      <c r="N1949" s="86"/>
    </row>
    <row r="1950" spans="14:14" ht="12.75" customHeight="1">
      <c r="N1950" s="86"/>
    </row>
    <row r="1951" spans="14:14" ht="12.75" customHeight="1">
      <c r="N1951" s="86"/>
    </row>
    <row r="1952" spans="14:14" ht="12.75" customHeight="1">
      <c r="N1952" s="86"/>
    </row>
    <row r="1953" spans="14:14" ht="12.75" customHeight="1">
      <c r="N1953" s="86"/>
    </row>
    <row r="1954" spans="14:14" ht="12.75" customHeight="1">
      <c r="N1954" s="86"/>
    </row>
    <row r="1955" spans="14:14" ht="12.75" customHeight="1">
      <c r="N1955" s="86"/>
    </row>
    <row r="1956" spans="14:14" ht="12.75" customHeight="1">
      <c r="N1956" s="86"/>
    </row>
    <row r="1957" spans="14:14" ht="12.75" customHeight="1">
      <c r="N1957" s="86"/>
    </row>
    <row r="1958" spans="14:14" ht="12.75" customHeight="1">
      <c r="N1958" s="86"/>
    </row>
    <row r="1959" spans="14:14" ht="12.75" customHeight="1">
      <c r="N1959" s="86"/>
    </row>
    <row r="1960" spans="14:14" ht="12.75" customHeight="1">
      <c r="N1960" s="86"/>
    </row>
    <row r="1961" spans="14:14" ht="12.75" customHeight="1">
      <c r="N1961" s="86"/>
    </row>
    <row r="1962" spans="14:14" ht="12.75" customHeight="1">
      <c r="N1962" s="86"/>
    </row>
    <row r="1963" spans="14:14" ht="12.75" customHeight="1">
      <c r="N1963" s="86"/>
    </row>
    <row r="1964" spans="14:14" ht="12.75" customHeight="1">
      <c r="N1964" s="86"/>
    </row>
    <row r="1965" spans="14:14" ht="12.75" customHeight="1">
      <c r="N1965" s="86"/>
    </row>
    <row r="1966" spans="14:14" ht="12.75" customHeight="1">
      <c r="N1966" s="86"/>
    </row>
    <row r="1967" spans="14:14" ht="12.75" customHeight="1">
      <c r="N1967" s="86"/>
    </row>
    <row r="1968" spans="14:14" ht="12.75" customHeight="1">
      <c r="N1968" s="86"/>
    </row>
    <row r="1969" spans="14:14" ht="12.75" customHeight="1">
      <c r="N1969" s="86"/>
    </row>
    <row r="1970" spans="14:14" ht="12.75" customHeight="1">
      <c r="N1970" s="86"/>
    </row>
    <row r="1971" spans="14:14" ht="12.75" customHeight="1">
      <c r="N1971" s="86"/>
    </row>
    <row r="1972" spans="14:14" ht="12.75" customHeight="1">
      <c r="N1972" s="86"/>
    </row>
    <row r="1973" spans="14:14" ht="12.75" customHeight="1">
      <c r="N1973" s="86"/>
    </row>
    <row r="1974" spans="14:14" ht="12.75" customHeight="1">
      <c r="N1974" s="86"/>
    </row>
    <row r="1975" spans="14:14" ht="12.75" customHeight="1">
      <c r="N1975" s="86"/>
    </row>
    <row r="1976" spans="14:14" ht="12.75" customHeight="1">
      <c r="N1976" s="86"/>
    </row>
    <row r="1977" spans="14:14" ht="12.75" customHeight="1">
      <c r="N1977" s="86"/>
    </row>
    <row r="1978" spans="14:14" ht="12.75" customHeight="1">
      <c r="N1978" s="86"/>
    </row>
    <row r="1979" spans="14:14" ht="12.75" customHeight="1">
      <c r="N1979" s="86"/>
    </row>
    <row r="1980" spans="14:14" ht="12.75" customHeight="1">
      <c r="N1980" s="86"/>
    </row>
    <row r="1981" spans="14:14" ht="12.75" customHeight="1">
      <c r="N1981" s="86"/>
    </row>
    <row r="1982" spans="14:14" ht="12.75" customHeight="1">
      <c r="N1982" s="86"/>
    </row>
    <row r="1983" spans="14:14" ht="12.75" customHeight="1">
      <c r="N1983" s="86"/>
    </row>
    <row r="1984" spans="14:14" ht="12.75" customHeight="1">
      <c r="N1984" s="86"/>
    </row>
    <row r="1985" spans="14:14" ht="12.75" customHeight="1">
      <c r="N1985" s="86"/>
    </row>
    <row r="1986" spans="14:14" ht="12.75" customHeight="1">
      <c r="N1986" s="86"/>
    </row>
    <row r="1987" spans="14:14" ht="12.75" customHeight="1">
      <c r="N1987" s="86"/>
    </row>
    <row r="1988" spans="14:14" ht="12.75" customHeight="1">
      <c r="N1988" s="86"/>
    </row>
    <row r="1989" spans="14:14" ht="12.75" customHeight="1">
      <c r="N1989" s="86"/>
    </row>
    <row r="1990" spans="14:14" ht="12.75" customHeight="1">
      <c r="N1990" s="86"/>
    </row>
    <row r="1991" spans="14:14" ht="12.75" customHeight="1">
      <c r="N1991" s="86"/>
    </row>
    <row r="1992" spans="14:14" ht="12.75" customHeight="1">
      <c r="N1992" s="86"/>
    </row>
    <row r="1993" spans="14:14" ht="12.75" customHeight="1">
      <c r="N1993" s="86"/>
    </row>
    <row r="1994" spans="14:14" ht="12.75" customHeight="1">
      <c r="N1994" s="86"/>
    </row>
    <row r="1995" spans="14:14" ht="12.75" customHeight="1">
      <c r="N1995" s="86"/>
    </row>
    <row r="1996" spans="14:14" ht="12.75" customHeight="1">
      <c r="N1996" s="86"/>
    </row>
    <row r="1997" spans="14:14" ht="12.75" customHeight="1">
      <c r="N1997" s="86"/>
    </row>
    <row r="1998" spans="14:14" ht="12.75" customHeight="1">
      <c r="N1998" s="86"/>
    </row>
    <row r="1999" spans="14:14" ht="12.75" customHeight="1">
      <c r="N1999" s="86"/>
    </row>
    <row r="2000" spans="14:14" ht="12.75" customHeight="1">
      <c r="N2000" s="86"/>
    </row>
    <row r="2001" spans="14:14" ht="12.75" customHeight="1">
      <c r="N2001" s="86"/>
    </row>
    <row r="2002" spans="14:14" ht="12.75" customHeight="1">
      <c r="N2002" s="86"/>
    </row>
    <row r="2003" spans="14:14" ht="12.75" customHeight="1">
      <c r="N2003" s="86"/>
    </row>
    <row r="2004" spans="14:14" ht="12.75" customHeight="1">
      <c r="N2004" s="86"/>
    </row>
    <row r="2005" spans="14:14" ht="12.75" customHeight="1">
      <c r="N2005" s="86"/>
    </row>
    <row r="2006" spans="14:14" ht="12.75" customHeight="1">
      <c r="N2006" s="86"/>
    </row>
    <row r="2007" spans="14:14" ht="12.75" customHeight="1">
      <c r="N2007" s="86"/>
    </row>
    <row r="2008" spans="14:14" ht="12.75" customHeight="1">
      <c r="N2008" s="86"/>
    </row>
    <row r="2009" spans="14:14" ht="12.75" customHeight="1">
      <c r="N2009" s="86"/>
    </row>
    <row r="2010" spans="14:14" ht="12.75" customHeight="1">
      <c r="N2010" s="86"/>
    </row>
    <row r="2011" spans="14:14" ht="12.75" customHeight="1">
      <c r="N2011" s="86"/>
    </row>
    <row r="2012" spans="14:14" ht="12.75" customHeight="1">
      <c r="N2012" s="86"/>
    </row>
    <row r="2013" spans="14:14" ht="12.75" customHeight="1">
      <c r="N2013" s="86"/>
    </row>
    <row r="2014" spans="14:14" ht="12.75" customHeight="1">
      <c r="N2014" s="86"/>
    </row>
    <row r="2015" spans="14:14" ht="12.75" customHeight="1">
      <c r="N2015" s="86"/>
    </row>
    <row r="2016" spans="14:14" ht="12.75" customHeight="1">
      <c r="N2016" s="86"/>
    </row>
    <row r="2017" spans="14:14" ht="12.75" customHeight="1">
      <c r="N2017" s="86"/>
    </row>
    <row r="2018" spans="14:14" ht="12.75" customHeight="1">
      <c r="N2018" s="86"/>
    </row>
    <row r="2019" spans="14:14" ht="12.75" customHeight="1">
      <c r="N2019" s="86"/>
    </row>
    <row r="2020" spans="14:14" ht="12.75" customHeight="1">
      <c r="N2020" s="86"/>
    </row>
    <row r="2021" spans="14:14" ht="12.75" customHeight="1">
      <c r="N2021" s="86"/>
    </row>
    <row r="2022" spans="14:14" ht="12.75" customHeight="1">
      <c r="N2022" s="86"/>
    </row>
    <row r="2023" spans="14:14" ht="12.75" customHeight="1">
      <c r="N2023" s="86"/>
    </row>
    <row r="2024" spans="14:14" ht="12.75" customHeight="1">
      <c r="N2024" s="86"/>
    </row>
    <row r="2025" spans="14:14" ht="12.75" customHeight="1">
      <c r="N2025" s="86"/>
    </row>
    <row r="2026" spans="14:14" ht="12.75" customHeight="1">
      <c r="N2026" s="86"/>
    </row>
    <row r="2027" spans="14:14" ht="12.75" customHeight="1">
      <c r="N2027" s="86"/>
    </row>
    <row r="2028" spans="14:14" ht="12.75" customHeight="1">
      <c r="N2028" s="86"/>
    </row>
    <row r="2029" spans="14:14" ht="12.75" customHeight="1">
      <c r="N2029" s="86"/>
    </row>
    <row r="2030" spans="14:14" ht="12.75" customHeight="1">
      <c r="N2030" s="86"/>
    </row>
    <row r="2031" spans="14:14" ht="12.75" customHeight="1">
      <c r="N2031" s="86"/>
    </row>
    <row r="2032" spans="14:14" ht="12.75" customHeight="1">
      <c r="N2032" s="86"/>
    </row>
    <row r="2033" spans="14:14" ht="12.75" customHeight="1">
      <c r="N2033" s="86"/>
    </row>
    <row r="2034" spans="14:14" ht="12.75" customHeight="1">
      <c r="N2034" s="86"/>
    </row>
    <row r="2035" spans="14:14" ht="12.75" customHeight="1">
      <c r="N2035" s="86"/>
    </row>
    <row r="2036" spans="14:14" ht="12.75" customHeight="1">
      <c r="N2036" s="86"/>
    </row>
    <row r="2037" spans="14:14" ht="12.75" customHeight="1">
      <c r="N2037" s="86"/>
    </row>
    <row r="2038" spans="14:14" ht="12.75" customHeight="1">
      <c r="N2038" s="86"/>
    </row>
    <row r="2039" spans="14:14" ht="12.75" customHeight="1">
      <c r="N2039" s="86"/>
    </row>
    <row r="2040" spans="14:14" ht="12.75" customHeight="1">
      <c r="N2040" s="86"/>
    </row>
    <row r="2041" spans="14:14" ht="12.75" customHeight="1">
      <c r="N2041" s="86"/>
    </row>
    <row r="2042" spans="14:14" ht="12.75" customHeight="1">
      <c r="N2042" s="86"/>
    </row>
    <row r="2043" spans="14:14" ht="12.75" customHeight="1">
      <c r="N2043" s="86"/>
    </row>
    <row r="2044" spans="14:14" ht="12.75" customHeight="1">
      <c r="N2044" s="86"/>
    </row>
    <row r="2045" spans="14:14" ht="12.75" customHeight="1">
      <c r="N2045" s="86"/>
    </row>
    <row r="2046" spans="14:14" ht="12.75" customHeight="1">
      <c r="N2046" s="86"/>
    </row>
    <row r="2047" spans="14:14" ht="12.75" customHeight="1">
      <c r="N2047" s="86"/>
    </row>
    <row r="2048" spans="14:14" ht="12.75" customHeight="1">
      <c r="N2048" s="86"/>
    </row>
    <row r="2049" spans="14:14" ht="12.75" customHeight="1">
      <c r="N2049" s="86"/>
    </row>
    <row r="2050" spans="14:14" ht="12.75" customHeight="1">
      <c r="N2050" s="86"/>
    </row>
    <row r="2051" spans="14:14" ht="12.75" customHeight="1">
      <c r="N2051" s="86"/>
    </row>
    <row r="2052" spans="14:14" ht="12.75" customHeight="1">
      <c r="N2052" s="86"/>
    </row>
    <row r="2053" spans="14:14" ht="12.75" customHeight="1">
      <c r="N2053" s="86"/>
    </row>
    <row r="2054" spans="14:14" ht="12.75" customHeight="1">
      <c r="N2054" s="86"/>
    </row>
    <row r="2055" spans="14:14" ht="12.75" customHeight="1">
      <c r="N2055" s="86"/>
    </row>
    <row r="2056" spans="14:14" ht="12.75" customHeight="1">
      <c r="N2056" s="86"/>
    </row>
    <row r="2057" spans="14:14" ht="12.75" customHeight="1">
      <c r="N2057" s="86"/>
    </row>
    <row r="2058" spans="14:14" ht="12.75" customHeight="1">
      <c r="N2058" s="86"/>
    </row>
    <row r="2059" spans="14:14" ht="12.75" customHeight="1">
      <c r="N2059" s="86"/>
    </row>
    <row r="2060" spans="14:14" ht="12.75" customHeight="1">
      <c r="N2060" s="86"/>
    </row>
    <row r="2061" spans="14:14" ht="12.75" customHeight="1">
      <c r="N2061" s="86"/>
    </row>
    <row r="2062" spans="14:14" ht="12.75" customHeight="1">
      <c r="N2062" s="86"/>
    </row>
    <row r="2063" spans="14:14" ht="12.75" customHeight="1">
      <c r="N2063" s="86"/>
    </row>
    <row r="2064" spans="14:14" ht="12.75" customHeight="1">
      <c r="N2064" s="86"/>
    </row>
    <row r="2065" spans="14:14" ht="12.75" customHeight="1">
      <c r="N2065" s="86"/>
    </row>
    <row r="2066" spans="14:14" ht="12.75" customHeight="1">
      <c r="N2066" s="86"/>
    </row>
    <row r="2067" spans="14:14" ht="12.75" customHeight="1">
      <c r="N2067" s="86"/>
    </row>
    <row r="2068" spans="14:14" ht="12.75" customHeight="1">
      <c r="N2068" s="86"/>
    </row>
    <row r="2069" spans="14:14" ht="12.75" customHeight="1">
      <c r="N2069" s="86"/>
    </row>
    <row r="2070" spans="14:14" ht="12.75" customHeight="1">
      <c r="N2070" s="86"/>
    </row>
    <row r="2071" spans="14:14" ht="12.75" customHeight="1">
      <c r="N2071" s="86"/>
    </row>
    <row r="2072" spans="14:14" ht="12.75" customHeight="1">
      <c r="N2072" s="86"/>
    </row>
    <row r="2073" spans="14:14" ht="12.75" customHeight="1">
      <c r="N2073" s="86"/>
    </row>
    <row r="2074" spans="14:14" ht="12.75" customHeight="1">
      <c r="N2074" s="86"/>
    </row>
    <row r="2075" spans="14:14" ht="12.75" customHeight="1">
      <c r="N2075" s="86"/>
    </row>
    <row r="2076" spans="14:14" ht="12.75" customHeight="1">
      <c r="N2076" s="86"/>
    </row>
    <row r="2077" spans="14:14" ht="12.75" customHeight="1">
      <c r="N2077" s="86"/>
    </row>
    <row r="2078" spans="14:14" ht="12.75" customHeight="1">
      <c r="N2078" s="86"/>
    </row>
    <row r="2079" spans="14:14" ht="12.75" customHeight="1">
      <c r="N2079" s="86"/>
    </row>
    <row r="2080" spans="14:14" ht="12.75" customHeight="1">
      <c r="N2080" s="86"/>
    </row>
    <row r="2081" spans="14:14" ht="12.75" customHeight="1">
      <c r="N2081" s="86"/>
    </row>
    <row r="2082" spans="14:14" ht="12.75" customHeight="1">
      <c r="N2082" s="86"/>
    </row>
    <row r="2083" spans="14:14" ht="12.75" customHeight="1">
      <c r="N2083" s="86"/>
    </row>
    <row r="2084" spans="14:14" ht="12.75" customHeight="1">
      <c r="N2084" s="86"/>
    </row>
    <row r="2085" spans="14:14" ht="12.75" customHeight="1">
      <c r="N2085" s="86"/>
    </row>
    <row r="2086" spans="14:14" ht="12.75" customHeight="1">
      <c r="N2086" s="86"/>
    </row>
    <row r="2087" spans="14:14" ht="12.75" customHeight="1">
      <c r="N2087" s="86"/>
    </row>
    <row r="2088" spans="14:14" ht="12.75" customHeight="1">
      <c r="N2088" s="86"/>
    </row>
    <row r="2089" spans="14:14" ht="12.75" customHeight="1">
      <c r="N2089" s="86"/>
    </row>
    <row r="2090" spans="14:14" ht="12.75" customHeight="1">
      <c r="N2090" s="86"/>
    </row>
    <row r="2091" spans="14:14" ht="12.75" customHeight="1">
      <c r="N2091" s="86"/>
    </row>
    <row r="2092" spans="14:14" ht="12.75" customHeight="1">
      <c r="N2092" s="86"/>
    </row>
    <row r="2093" spans="14:14" ht="12.75" customHeight="1">
      <c r="N2093" s="86"/>
    </row>
    <row r="2094" spans="14:14" ht="12.75" customHeight="1">
      <c r="N2094" s="86"/>
    </row>
    <row r="2095" spans="14:14" ht="12.75" customHeight="1">
      <c r="N2095" s="86"/>
    </row>
    <row r="2096" spans="14:14" ht="12.75" customHeight="1">
      <c r="N2096" s="86"/>
    </row>
    <row r="2097" spans="14:14" ht="12.75" customHeight="1">
      <c r="N2097" s="86"/>
    </row>
    <row r="2098" spans="14:14" ht="12.75" customHeight="1">
      <c r="N2098" s="86"/>
    </row>
    <row r="2099" spans="14:14" ht="12.75" customHeight="1">
      <c r="N2099" s="86"/>
    </row>
    <row r="2100" spans="14:14" ht="12.75" customHeight="1">
      <c r="N2100" s="86"/>
    </row>
    <row r="2101" spans="14:14" ht="12.75" customHeight="1">
      <c r="N2101" s="86"/>
    </row>
    <row r="2102" spans="14:14" ht="12.75" customHeight="1">
      <c r="N2102" s="86"/>
    </row>
    <row r="2103" spans="14:14" ht="12.75" customHeight="1">
      <c r="N2103" s="86"/>
    </row>
    <row r="2104" spans="14:14" ht="12.75" customHeight="1">
      <c r="N2104" s="86"/>
    </row>
    <row r="2105" spans="14:14" ht="12.75" customHeight="1">
      <c r="N2105" s="86"/>
    </row>
    <row r="2106" spans="14:14" ht="12.75" customHeight="1">
      <c r="N2106" s="86"/>
    </row>
    <row r="2107" spans="14:14" ht="12.75" customHeight="1">
      <c r="N2107" s="86"/>
    </row>
    <row r="2108" spans="14:14" ht="12.75" customHeight="1">
      <c r="N2108" s="86"/>
    </row>
    <row r="2109" spans="14:14" ht="12.75" customHeight="1">
      <c r="N2109" s="86"/>
    </row>
    <row r="2110" spans="14:14" ht="12.75" customHeight="1">
      <c r="N2110" s="86"/>
    </row>
    <row r="2111" spans="14:14" ht="12.75" customHeight="1">
      <c r="N2111" s="86"/>
    </row>
    <row r="2112" spans="14:14" ht="12.75" customHeight="1">
      <c r="N2112" s="86"/>
    </row>
    <row r="2113" spans="14:14" ht="12.75" customHeight="1">
      <c r="N2113" s="86"/>
    </row>
    <row r="2114" spans="14:14" ht="12.75" customHeight="1">
      <c r="N2114" s="86"/>
    </row>
    <row r="2115" spans="14:14" ht="12.75" customHeight="1">
      <c r="N2115" s="86"/>
    </row>
    <row r="2116" spans="14:14" ht="12.75" customHeight="1">
      <c r="N2116" s="86"/>
    </row>
    <row r="2117" spans="14:14" ht="12.75" customHeight="1">
      <c r="N2117" s="86"/>
    </row>
    <row r="2118" spans="14:14" ht="12.75" customHeight="1">
      <c r="N2118" s="86"/>
    </row>
    <row r="2119" spans="14:14" ht="12.75" customHeight="1">
      <c r="N2119" s="86"/>
    </row>
    <row r="2120" spans="14:14" ht="12.75" customHeight="1">
      <c r="N2120" s="86"/>
    </row>
    <row r="2121" spans="14:14" ht="12.75" customHeight="1">
      <c r="N2121" s="86"/>
    </row>
    <row r="2122" spans="14:14" ht="12.75" customHeight="1">
      <c r="N2122" s="86"/>
    </row>
    <row r="2123" spans="14:14" ht="12.75" customHeight="1">
      <c r="N2123" s="86"/>
    </row>
    <row r="2124" spans="14:14" ht="12.75" customHeight="1">
      <c r="N2124" s="86"/>
    </row>
    <row r="2125" spans="14:14" ht="12.75" customHeight="1">
      <c r="N2125" s="86"/>
    </row>
    <row r="2126" spans="14:14" ht="12.75" customHeight="1">
      <c r="N2126" s="86"/>
    </row>
    <row r="2127" spans="14:14" ht="12.75" customHeight="1">
      <c r="N2127" s="86"/>
    </row>
    <row r="2128" spans="14:14" ht="12.75" customHeight="1">
      <c r="N2128" s="86"/>
    </row>
    <row r="2129" spans="14:14" ht="12.75" customHeight="1">
      <c r="N2129" s="86"/>
    </row>
    <row r="2130" spans="14:14" ht="12.75" customHeight="1">
      <c r="N2130" s="86"/>
    </row>
    <row r="2131" spans="14:14" ht="12.75" customHeight="1">
      <c r="N2131" s="86"/>
    </row>
    <row r="2132" spans="14:14" ht="12.75" customHeight="1">
      <c r="N2132" s="86"/>
    </row>
    <row r="2133" spans="14:14" ht="12.75" customHeight="1">
      <c r="N2133" s="86"/>
    </row>
    <row r="2134" spans="14:14" ht="12.75" customHeight="1">
      <c r="N2134" s="86"/>
    </row>
    <row r="2135" spans="14:14" ht="12.75" customHeight="1">
      <c r="N2135" s="86"/>
    </row>
    <row r="2136" spans="14:14" ht="12.75" customHeight="1">
      <c r="N2136" s="86"/>
    </row>
    <row r="2137" spans="14:14" ht="12.75" customHeight="1">
      <c r="N2137" s="86"/>
    </row>
    <row r="2138" spans="14:14" ht="12.75" customHeight="1">
      <c r="N2138" s="86"/>
    </row>
    <row r="2139" spans="14:14" ht="12.75" customHeight="1">
      <c r="N2139" s="86"/>
    </row>
    <row r="2140" spans="14:14" ht="12.75" customHeight="1">
      <c r="N2140" s="86"/>
    </row>
    <row r="2141" spans="14:14" ht="12.75" customHeight="1">
      <c r="N2141" s="86"/>
    </row>
    <row r="2142" spans="14:14" ht="12.75" customHeight="1">
      <c r="N2142" s="86"/>
    </row>
    <row r="2143" spans="14:14" ht="12.75" customHeight="1">
      <c r="N2143" s="86"/>
    </row>
    <row r="2144" spans="14:14" ht="12.75" customHeight="1">
      <c r="N2144" s="86"/>
    </row>
    <row r="2145" spans="14:14" ht="12.75" customHeight="1">
      <c r="N2145" s="86"/>
    </row>
    <row r="2146" spans="14:14" ht="12.75" customHeight="1">
      <c r="N2146" s="86"/>
    </row>
    <row r="2147" spans="14:14" ht="12.75" customHeight="1">
      <c r="N2147" s="86"/>
    </row>
    <row r="2148" spans="14:14" ht="12.75" customHeight="1">
      <c r="N2148" s="86"/>
    </row>
    <row r="2149" spans="14:14" ht="12.75" customHeight="1">
      <c r="N2149" s="86"/>
    </row>
    <row r="2150" spans="14:14" ht="12.75" customHeight="1">
      <c r="N2150" s="86"/>
    </row>
    <row r="2151" spans="14:14" ht="12.75" customHeight="1">
      <c r="N2151" s="86"/>
    </row>
    <row r="2152" spans="14:14" ht="12.75" customHeight="1">
      <c r="N2152" s="86"/>
    </row>
    <row r="2153" spans="14:14" ht="12.75" customHeight="1">
      <c r="N2153" s="86"/>
    </row>
    <row r="2154" spans="14:14" ht="12.75" customHeight="1">
      <c r="N2154" s="86"/>
    </row>
    <row r="2155" spans="14:14" ht="12.75" customHeight="1">
      <c r="N2155" s="86"/>
    </row>
    <row r="2156" spans="14:14" ht="12.75" customHeight="1">
      <c r="N2156" s="86"/>
    </row>
    <row r="2157" spans="14:14" ht="12.75" customHeight="1">
      <c r="N2157" s="86"/>
    </row>
    <row r="2158" spans="14:14" ht="12.75" customHeight="1">
      <c r="N2158" s="86"/>
    </row>
    <row r="2159" spans="14:14" ht="12.75" customHeight="1">
      <c r="N2159" s="86"/>
    </row>
    <row r="2160" spans="14:14" ht="12.75" customHeight="1">
      <c r="N2160" s="86"/>
    </row>
    <row r="2161" spans="14:14" ht="12.75" customHeight="1">
      <c r="N2161" s="86"/>
    </row>
    <row r="2162" spans="14:14" ht="12.75" customHeight="1">
      <c r="N2162" s="86"/>
    </row>
    <row r="2163" spans="14:14" ht="12.75" customHeight="1">
      <c r="N2163" s="86"/>
    </row>
    <row r="2164" spans="14:14" ht="12.75" customHeight="1">
      <c r="N2164" s="86"/>
    </row>
    <row r="2165" spans="14:14" ht="12.75" customHeight="1">
      <c r="N2165" s="86"/>
    </row>
    <row r="2166" spans="14:14" ht="12.75" customHeight="1">
      <c r="N2166" s="86"/>
    </row>
    <row r="2167" spans="14:14" ht="12.75" customHeight="1">
      <c r="N2167" s="86"/>
    </row>
    <row r="2168" spans="14:14" ht="12.75" customHeight="1">
      <c r="N2168" s="86"/>
    </row>
    <row r="2169" spans="14:14" ht="12.75" customHeight="1">
      <c r="N2169" s="86"/>
    </row>
    <row r="2170" spans="14:14" ht="12.75" customHeight="1">
      <c r="N2170" s="86"/>
    </row>
    <row r="2171" spans="14:14" ht="12.75" customHeight="1">
      <c r="N2171" s="86"/>
    </row>
    <row r="2172" spans="14:14" ht="12.75" customHeight="1">
      <c r="N2172" s="86"/>
    </row>
    <row r="2173" spans="14:14" ht="12.75" customHeight="1">
      <c r="N2173" s="86"/>
    </row>
    <row r="2174" spans="14:14" ht="12.75" customHeight="1">
      <c r="N2174" s="86"/>
    </row>
    <row r="2175" spans="14:14" ht="12.75" customHeight="1">
      <c r="N2175" s="86"/>
    </row>
    <row r="2176" spans="14:14" ht="12.75" customHeight="1">
      <c r="N2176" s="86"/>
    </row>
    <row r="2177" spans="14:14" ht="12.75" customHeight="1">
      <c r="N2177" s="86"/>
    </row>
    <row r="2178" spans="14:14" ht="12.75" customHeight="1">
      <c r="N2178" s="86"/>
    </row>
    <row r="2179" spans="14:14" ht="12.75" customHeight="1">
      <c r="N2179" s="86"/>
    </row>
    <row r="2180" spans="14:14" ht="12.75" customHeight="1">
      <c r="N2180" s="86"/>
    </row>
    <row r="2181" spans="14:14" ht="12.75" customHeight="1">
      <c r="N2181" s="86"/>
    </row>
    <row r="2182" spans="14:14" ht="12.75" customHeight="1">
      <c r="N2182" s="86"/>
    </row>
    <row r="2183" spans="14:14" ht="12.75" customHeight="1">
      <c r="N2183" s="86"/>
    </row>
    <row r="2184" spans="14:14" ht="12.75" customHeight="1">
      <c r="N2184" s="86"/>
    </row>
    <row r="2185" spans="14:14" ht="12.75" customHeight="1">
      <c r="N2185" s="86"/>
    </row>
    <row r="2186" spans="14:14" ht="12.75" customHeight="1">
      <c r="N2186" s="86"/>
    </row>
    <row r="2187" spans="14:14" ht="12.75" customHeight="1">
      <c r="N2187" s="86"/>
    </row>
    <row r="2188" spans="14:14" ht="12.75" customHeight="1">
      <c r="N2188" s="86"/>
    </row>
    <row r="2189" spans="14:14" ht="12.75" customHeight="1">
      <c r="N2189" s="86"/>
    </row>
    <row r="2190" spans="14:14" ht="12.75" customHeight="1">
      <c r="N2190" s="86"/>
    </row>
    <row r="2191" spans="14:14" ht="12.75" customHeight="1">
      <c r="N2191" s="86"/>
    </row>
    <row r="2192" spans="14:14" ht="12.75" customHeight="1">
      <c r="N2192" s="86"/>
    </row>
    <row r="2193" spans="14:14" ht="12.75" customHeight="1">
      <c r="N2193" s="86"/>
    </row>
    <row r="2194" spans="14:14" ht="12.75" customHeight="1">
      <c r="N2194" s="86"/>
    </row>
    <row r="2195" spans="14:14" ht="12.75" customHeight="1">
      <c r="N2195" s="86"/>
    </row>
    <row r="2196" spans="14:14" ht="12.75" customHeight="1">
      <c r="N2196" s="86"/>
    </row>
    <row r="2197" spans="14:14" ht="12.75" customHeight="1">
      <c r="N2197" s="86"/>
    </row>
    <row r="2198" spans="14:14" ht="12.75" customHeight="1">
      <c r="N2198" s="86"/>
    </row>
    <row r="2199" spans="14:14" ht="12.75" customHeight="1">
      <c r="N2199" s="86"/>
    </row>
    <row r="2200" spans="14:14" ht="12.75" customHeight="1">
      <c r="N2200" s="86"/>
    </row>
    <row r="2201" spans="14:14" ht="12.75" customHeight="1">
      <c r="N2201" s="86"/>
    </row>
    <row r="2202" spans="14:14" ht="12.75" customHeight="1">
      <c r="N2202" s="86"/>
    </row>
    <row r="2203" spans="14:14" ht="12.75" customHeight="1">
      <c r="N2203" s="86"/>
    </row>
    <row r="2204" spans="14:14" ht="12.75" customHeight="1">
      <c r="N2204" s="86"/>
    </row>
    <row r="2205" spans="14:14" ht="12.75" customHeight="1">
      <c r="N2205" s="86"/>
    </row>
    <row r="2206" spans="14:14" ht="12.75" customHeight="1">
      <c r="N2206" s="86"/>
    </row>
    <row r="2207" spans="14:14" ht="12.75" customHeight="1">
      <c r="N2207" s="86"/>
    </row>
    <row r="2208" spans="14:14" ht="12.75" customHeight="1">
      <c r="N2208" s="86"/>
    </row>
    <row r="2209" spans="14:14" ht="12.75" customHeight="1">
      <c r="N2209" s="86"/>
    </row>
    <row r="2210" spans="14:14" ht="12.75" customHeight="1">
      <c r="N2210" s="86"/>
    </row>
    <row r="2211" spans="14:14" ht="12.75" customHeight="1">
      <c r="N2211" s="86"/>
    </row>
    <row r="2212" spans="14:14" ht="12.75" customHeight="1">
      <c r="N2212" s="86"/>
    </row>
    <row r="2213" spans="14:14" ht="12.75" customHeight="1">
      <c r="N2213" s="86"/>
    </row>
    <row r="2214" spans="14:14" ht="12.75" customHeight="1">
      <c r="N2214" s="86"/>
    </row>
    <row r="2215" spans="14:14" ht="12.75" customHeight="1">
      <c r="N2215" s="86"/>
    </row>
    <row r="2216" spans="14:14" ht="12.75" customHeight="1">
      <c r="N2216" s="86"/>
    </row>
    <row r="2217" spans="14:14" ht="12.75" customHeight="1">
      <c r="N2217" s="86"/>
    </row>
    <row r="2218" spans="14:14" ht="12.75" customHeight="1">
      <c r="N2218" s="86"/>
    </row>
    <row r="2219" spans="14:14" ht="12.75" customHeight="1">
      <c r="N2219" s="86"/>
    </row>
    <row r="2220" spans="14:14" ht="12.75" customHeight="1">
      <c r="N2220" s="86"/>
    </row>
    <row r="2221" spans="14:14" ht="12.75" customHeight="1">
      <c r="N2221" s="86"/>
    </row>
    <row r="2222" spans="14:14" ht="12.75" customHeight="1">
      <c r="N2222" s="86"/>
    </row>
    <row r="2223" spans="14:14" ht="12.75" customHeight="1">
      <c r="N2223" s="86"/>
    </row>
    <row r="2224" spans="14:14" ht="12.75" customHeight="1">
      <c r="N2224" s="86"/>
    </row>
    <row r="2225" spans="14:14" ht="12.75" customHeight="1">
      <c r="N2225" s="86"/>
    </row>
    <row r="2226" spans="14:14" ht="12.75" customHeight="1">
      <c r="N2226" s="86"/>
    </row>
    <row r="2227" spans="14:14" ht="12.75" customHeight="1">
      <c r="N2227" s="86"/>
    </row>
    <row r="2228" spans="14:14" ht="12.75" customHeight="1">
      <c r="N2228" s="86"/>
    </row>
    <row r="2229" spans="14:14" ht="12.75" customHeight="1">
      <c r="N2229" s="86"/>
    </row>
    <row r="2230" spans="14:14" ht="12.75" customHeight="1">
      <c r="N2230" s="86"/>
    </row>
    <row r="2231" spans="14:14" ht="12.75" customHeight="1">
      <c r="N2231" s="86"/>
    </row>
    <row r="2232" spans="14:14" ht="12.75" customHeight="1">
      <c r="N2232" s="86"/>
    </row>
    <row r="2233" spans="14:14" ht="12.75" customHeight="1">
      <c r="N2233" s="86"/>
    </row>
    <row r="2234" spans="14:14" ht="12.75" customHeight="1">
      <c r="N2234" s="86"/>
    </row>
    <row r="2235" spans="14:14" ht="12.75" customHeight="1">
      <c r="N2235" s="86"/>
    </row>
    <row r="2236" spans="14:14" ht="12.75" customHeight="1">
      <c r="N2236" s="86"/>
    </row>
    <row r="2237" spans="14:14" ht="12.75" customHeight="1">
      <c r="N2237" s="86"/>
    </row>
    <row r="2238" spans="14:14" ht="12.75" customHeight="1">
      <c r="N2238" s="86"/>
    </row>
    <row r="2239" spans="14:14" ht="12.75" customHeight="1">
      <c r="N2239" s="86"/>
    </row>
    <row r="2240" spans="14:14" ht="12.75" customHeight="1">
      <c r="N2240" s="86"/>
    </row>
    <row r="2241" spans="14:14" ht="12.75" customHeight="1">
      <c r="N2241" s="86"/>
    </row>
    <row r="2242" spans="14:14" ht="12.75" customHeight="1">
      <c r="N2242" s="86"/>
    </row>
    <row r="2243" spans="14:14" ht="12.75" customHeight="1">
      <c r="N2243" s="86"/>
    </row>
    <row r="2244" spans="14:14" ht="12.75" customHeight="1">
      <c r="N2244" s="86"/>
    </row>
    <row r="2245" spans="14:14" ht="12.75" customHeight="1">
      <c r="N2245" s="86"/>
    </row>
    <row r="2246" spans="14:14" ht="12.75" customHeight="1">
      <c r="N2246" s="86"/>
    </row>
    <row r="2247" spans="14:14" ht="12.75" customHeight="1">
      <c r="N2247" s="86"/>
    </row>
    <row r="2248" spans="14:14" ht="12.75" customHeight="1">
      <c r="N2248" s="86"/>
    </row>
    <row r="2249" spans="14:14" ht="12.75" customHeight="1">
      <c r="N2249" s="86"/>
    </row>
    <row r="2250" spans="14:14" ht="12.75" customHeight="1">
      <c r="N2250" s="86"/>
    </row>
    <row r="2251" spans="14:14" ht="12.75" customHeight="1">
      <c r="N2251" s="86"/>
    </row>
    <row r="2252" spans="14:14" ht="12.75" customHeight="1">
      <c r="N2252" s="86"/>
    </row>
    <row r="2253" spans="14:14" ht="12.75" customHeight="1">
      <c r="N2253" s="86"/>
    </row>
    <row r="2254" spans="14:14" ht="12.75" customHeight="1">
      <c r="N2254" s="86"/>
    </row>
    <row r="2255" spans="14:14" ht="12.75" customHeight="1">
      <c r="N2255" s="86"/>
    </row>
    <row r="2256" spans="14:14" ht="12.75" customHeight="1">
      <c r="N2256" s="86"/>
    </row>
    <row r="2257" spans="14:14" ht="12.75" customHeight="1">
      <c r="N2257" s="86"/>
    </row>
    <row r="2258" spans="14:14" ht="12.75" customHeight="1">
      <c r="N2258" s="86"/>
    </row>
    <row r="2259" spans="14:14" ht="12.75" customHeight="1">
      <c r="N2259" s="86"/>
    </row>
    <row r="2260" spans="14:14" ht="12.75" customHeight="1">
      <c r="N2260" s="86"/>
    </row>
    <row r="2261" spans="14:14" ht="12.75" customHeight="1">
      <c r="N2261" s="86"/>
    </row>
    <row r="2262" spans="14:14" ht="12.75" customHeight="1">
      <c r="N2262" s="86"/>
    </row>
    <row r="2263" spans="14:14" ht="12.75" customHeight="1">
      <c r="N2263" s="86"/>
    </row>
    <row r="2264" spans="14:14" ht="12.75" customHeight="1">
      <c r="N2264" s="86"/>
    </row>
    <row r="2265" spans="14:14" ht="12.75" customHeight="1">
      <c r="N2265" s="86"/>
    </row>
    <row r="2266" spans="14:14" ht="12.75" customHeight="1">
      <c r="N2266" s="86"/>
    </row>
    <row r="2267" spans="14:14" ht="12.75" customHeight="1">
      <c r="N2267" s="86"/>
    </row>
    <row r="2268" spans="14:14" ht="12.75" customHeight="1">
      <c r="N2268" s="86"/>
    </row>
    <row r="2269" spans="14:14" ht="12.75" customHeight="1">
      <c r="N2269" s="86"/>
    </row>
    <row r="2270" spans="14:14" ht="12.75" customHeight="1">
      <c r="N2270" s="86"/>
    </row>
    <row r="2271" spans="14:14" ht="12.75" customHeight="1">
      <c r="N2271" s="86"/>
    </row>
    <row r="2272" spans="14:14" ht="12.75" customHeight="1">
      <c r="N2272" s="86"/>
    </row>
    <row r="2273" spans="14:14" ht="12.75" customHeight="1">
      <c r="N2273" s="86"/>
    </row>
    <row r="2274" spans="14:14" ht="12.75" customHeight="1">
      <c r="N2274" s="86"/>
    </row>
    <row r="2275" spans="14:14" ht="12.75" customHeight="1">
      <c r="N2275" s="86"/>
    </row>
    <row r="2276" spans="14:14" ht="12.75" customHeight="1">
      <c r="N2276" s="86"/>
    </row>
    <row r="2277" spans="14:14" ht="12.75" customHeight="1">
      <c r="N2277" s="86"/>
    </row>
    <row r="2278" spans="14:14" ht="12.75" customHeight="1">
      <c r="N2278" s="86"/>
    </row>
    <row r="2279" spans="14:14" ht="12.75" customHeight="1">
      <c r="N2279" s="86"/>
    </row>
    <row r="2280" spans="14:14" ht="12.75" customHeight="1">
      <c r="N2280" s="86"/>
    </row>
    <row r="2281" spans="14:14" ht="12.75" customHeight="1">
      <c r="N2281" s="86"/>
    </row>
    <row r="2282" spans="14:14" ht="12.75" customHeight="1">
      <c r="N2282" s="86"/>
    </row>
    <row r="2283" spans="14:14" ht="12.75" customHeight="1">
      <c r="N2283" s="86"/>
    </row>
    <row r="2284" spans="14:14" ht="12.75" customHeight="1">
      <c r="N2284" s="86"/>
    </row>
    <row r="2285" spans="14:14" ht="12.75" customHeight="1">
      <c r="N2285" s="86"/>
    </row>
    <row r="2286" spans="14:14" ht="12.75" customHeight="1">
      <c r="N2286" s="86"/>
    </row>
    <row r="2287" spans="14:14" ht="12.75" customHeight="1">
      <c r="N2287" s="86"/>
    </row>
    <row r="2288" spans="14:14" ht="12.75" customHeight="1">
      <c r="N2288" s="86"/>
    </row>
    <row r="2289" spans="14:14" ht="12.75" customHeight="1">
      <c r="N2289" s="86"/>
    </row>
    <row r="2290" spans="14:14" ht="12.75" customHeight="1">
      <c r="N2290" s="86"/>
    </row>
    <row r="2291" spans="14:14" ht="12.75" customHeight="1">
      <c r="N2291" s="86"/>
    </row>
    <row r="2292" spans="14:14" ht="12.75" customHeight="1">
      <c r="N2292" s="86"/>
    </row>
    <row r="2293" spans="14:14" ht="12.75" customHeight="1">
      <c r="N2293" s="86"/>
    </row>
    <row r="2294" spans="14:14" ht="12.75" customHeight="1">
      <c r="N2294" s="86"/>
    </row>
    <row r="2295" spans="14:14" ht="12.75" customHeight="1">
      <c r="N2295" s="86"/>
    </row>
    <row r="2296" spans="14:14" ht="12.75" customHeight="1">
      <c r="N2296" s="86"/>
    </row>
    <row r="2297" spans="14:14" ht="12.75" customHeight="1">
      <c r="N2297" s="86"/>
    </row>
    <row r="2298" spans="14:14" ht="12.75" customHeight="1">
      <c r="N2298" s="86"/>
    </row>
    <row r="2299" spans="14:14" ht="12.75" customHeight="1">
      <c r="N2299" s="86"/>
    </row>
    <row r="2300" spans="14:14" ht="12.75" customHeight="1">
      <c r="N2300" s="86"/>
    </row>
    <row r="2301" spans="14:14" ht="12.75" customHeight="1">
      <c r="N2301" s="86"/>
    </row>
    <row r="2302" spans="14:14" ht="12.75" customHeight="1">
      <c r="N2302" s="86"/>
    </row>
    <row r="2303" spans="14:14" ht="12.75" customHeight="1">
      <c r="N2303" s="86"/>
    </row>
    <row r="2304" spans="14:14" ht="12.75" customHeight="1">
      <c r="N2304" s="86"/>
    </row>
    <row r="2305" spans="14:14" ht="12.75" customHeight="1">
      <c r="N2305" s="86"/>
    </row>
    <row r="2306" spans="14:14" ht="12.75" customHeight="1">
      <c r="N2306" s="86"/>
    </row>
    <row r="2307" spans="14:14" ht="12.75" customHeight="1">
      <c r="N2307" s="86"/>
    </row>
    <row r="2308" spans="14:14" ht="12.75" customHeight="1">
      <c r="N2308" s="86"/>
    </row>
    <row r="2309" spans="14:14" ht="12.75" customHeight="1">
      <c r="N2309" s="86"/>
    </row>
    <row r="2310" spans="14:14" ht="12.75" customHeight="1">
      <c r="N2310" s="86"/>
    </row>
    <row r="2311" spans="14:14" ht="12.75" customHeight="1">
      <c r="N2311" s="86"/>
    </row>
    <row r="2312" spans="14:14" ht="12.75" customHeight="1">
      <c r="N2312" s="86"/>
    </row>
    <row r="2313" spans="14:14" ht="12.75" customHeight="1">
      <c r="N2313" s="86"/>
    </row>
    <row r="2314" spans="14:14" ht="12.75" customHeight="1">
      <c r="N2314" s="86"/>
    </row>
    <row r="2315" spans="14:14" ht="12.75" customHeight="1">
      <c r="N2315" s="86"/>
    </row>
    <row r="2316" spans="14:14" ht="12.75" customHeight="1">
      <c r="N2316" s="86"/>
    </row>
    <row r="2317" spans="14:14" ht="12.75" customHeight="1">
      <c r="N2317" s="86"/>
    </row>
    <row r="2318" spans="14:14" ht="12.75" customHeight="1">
      <c r="N2318" s="86"/>
    </row>
    <row r="2319" spans="14:14" ht="12.75" customHeight="1">
      <c r="N2319" s="86"/>
    </row>
    <row r="2320" spans="14:14" ht="12.75" customHeight="1">
      <c r="N2320" s="86"/>
    </row>
    <row r="2321" spans="14:14" ht="12.75" customHeight="1">
      <c r="N2321" s="86"/>
    </row>
    <row r="2322" spans="14:14" ht="12.75" customHeight="1">
      <c r="N2322" s="86"/>
    </row>
    <row r="2323" spans="14:14" ht="12.75" customHeight="1">
      <c r="N2323" s="86"/>
    </row>
    <row r="2324" spans="14:14" ht="12.75" customHeight="1">
      <c r="N2324" s="86"/>
    </row>
    <row r="2325" spans="14:14" ht="12.75" customHeight="1">
      <c r="N2325" s="86"/>
    </row>
    <row r="2326" spans="14:14" ht="12.75" customHeight="1">
      <c r="N2326" s="86"/>
    </row>
    <row r="2327" spans="14:14" ht="12.75" customHeight="1">
      <c r="N2327" s="86"/>
    </row>
    <row r="2328" spans="14:14" ht="12.75" customHeight="1">
      <c r="N2328" s="86"/>
    </row>
    <row r="2329" spans="14:14" ht="12.75" customHeight="1">
      <c r="N2329" s="86"/>
    </row>
    <row r="2330" spans="14:14" ht="12.75" customHeight="1">
      <c r="N2330" s="86"/>
    </row>
    <row r="2331" spans="14:14" ht="12.75" customHeight="1">
      <c r="N2331" s="86"/>
    </row>
    <row r="2332" spans="14:14" ht="12.75" customHeight="1">
      <c r="N2332" s="86"/>
    </row>
    <row r="2333" spans="14:14" ht="12.75" customHeight="1">
      <c r="N2333" s="86"/>
    </row>
    <row r="2334" spans="14:14" ht="12.75" customHeight="1">
      <c r="N2334" s="86"/>
    </row>
    <row r="2335" spans="14:14" ht="12.75" customHeight="1">
      <c r="N2335" s="86"/>
    </row>
    <row r="2336" spans="14:14" ht="12.75" customHeight="1">
      <c r="N2336" s="86"/>
    </row>
    <row r="2337" spans="14:14" ht="12.75" customHeight="1">
      <c r="N2337" s="86"/>
    </row>
    <row r="2338" spans="14:14" ht="12.75" customHeight="1">
      <c r="N2338" s="86"/>
    </row>
    <row r="2339" spans="14:14" ht="12.75" customHeight="1">
      <c r="N2339" s="86"/>
    </row>
    <row r="2340" spans="14:14" ht="12.75" customHeight="1">
      <c r="N2340" s="86"/>
    </row>
    <row r="2341" spans="14:14" ht="12.75" customHeight="1">
      <c r="N2341" s="86"/>
    </row>
    <row r="2342" spans="14:14" ht="12.75" customHeight="1">
      <c r="N2342" s="86"/>
    </row>
    <row r="2343" spans="14:14" ht="12.75" customHeight="1">
      <c r="N2343" s="86"/>
    </row>
    <row r="2344" spans="14:14" ht="12.75" customHeight="1">
      <c r="N2344" s="86"/>
    </row>
    <row r="2345" spans="14:14" ht="12.75" customHeight="1">
      <c r="N2345" s="86"/>
    </row>
    <row r="2346" spans="14:14" ht="12.75" customHeight="1">
      <c r="N2346" s="86"/>
    </row>
    <row r="2347" spans="14:14" ht="12.75" customHeight="1">
      <c r="N2347" s="86"/>
    </row>
    <row r="2348" spans="14:14" ht="12.75" customHeight="1">
      <c r="N2348" s="86"/>
    </row>
    <row r="2349" spans="14:14" ht="12.75" customHeight="1">
      <c r="N2349" s="86"/>
    </row>
    <row r="2350" spans="14:14" ht="12.75" customHeight="1">
      <c r="N2350" s="86"/>
    </row>
    <row r="2351" spans="14:14" ht="12.75" customHeight="1">
      <c r="N2351" s="86"/>
    </row>
    <row r="2352" spans="14:14" ht="12.75" customHeight="1">
      <c r="N2352" s="86"/>
    </row>
    <row r="2353" spans="14:14" ht="12.75" customHeight="1">
      <c r="N2353" s="86"/>
    </row>
    <row r="2354" spans="14:14" ht="12.75" customHeight="1">
      <c r="N2354" s="86"/>
    </row>
    <row r="2355" spans="14:14" ht="12.75" customHeight="1">
      <c r="N2355" s="86"/>
    </row>
    <row r="2356" spans="14:14" ht="12.75" customHeight="1">
      <c r="N2356" s="86"/>
    </row>
    <row r="2357" spans="14:14" ht="12.75" customHeight="1">
      <c r="N2357" s="86"/>
    </row>
    <row r="2358" spans="14:14" ht="12.75" customHeight="1">
      <c r="N2358" s="86"/>
    </row>
    <row r="2359" spans="14:14" ht="12.75" customHeight="1">
      <c r="N2359" s="86"/>
    </row>
    <row r="2360" spans="14:14" ht="12.75" customHeight="1">
      <c r="N2360" s="86"/>
    </row>
    <row r="2361" spans="14:14" ht="12.75" customHeight="1">
      <c r="N2361" s="86"/>
    </row>
    <row r="2362" spans="14:14" ht="12.75" customHeight="1">
      <c r="N2362" s="86"/>
    </row>
    <row r="2363" spans="14:14" ht="12.75" customHeight="1">
      <c r="N2363" s="86"/>
    </row>
    <row r="2364" spans="14:14" ht="12.75" customHeight="1">
      <c r="N2364" s="86"/>
    </row>
    <row r="2365" spans="14:14" ht="12.75" customHeight="1">
      <c r="N2365" s="86"/>
    </row>
    <row r="2366" spans="14:14" ht="12.75" customHeight="1">
      <c r="N2366" s="86"/>
    </row>
    <row r="2367" spans="14:14" ht="12.75" customHeight="1">
      <c r="N2367" s="86"/>
    </row>
    <row r="2368" spans="14:14" ht="12.75" customHeight="1">
      <c r="N2368" s="86"/>
    </row>
    <row r="2369" spans="14:14" ht="12.75" customHeight="1">
      <c r="N2369" s="86"/>
    </row>
    <row r="2370" spans="14:14" ht="12.75" customHeight="1">
      <c r="N2370" s="86"/>
    </row>
    <row r="2371" spans="14:14" ht="12.75" customHeight="1">
      <c r="N2371" s="86"/>
    </row>
    <row r="2372" spans="14:14" ht="12.75" customHeight="1">
      <c r="N2372" s="86"/>
    </row>
    <row r="2373" spans="14:14" ht="12.75" customHeight="1">
      <c r="N2373" s="86"/>
    </row>
    <row r="2374" spans="14:14" ht="12.75" customHeight="1">
      <c r="N2374" s="86"/>
    </row>
    <row r="2375" spans="14:14" ht="12.75" customHeight="1">
      <c r="N2375" s="86"/>
    </row>
    <row r="2376" spans="14:14" ht="12.75" customHeight="1">
      <c r="N2376" s="86"/>
    </row>
    <row r="2377" spans="14:14" ht="12.75" customHeight="1">
      <c r="N2377" s="86"/>
    </row>
    <row r="2378" spans="14:14" ht="12.75" customHeight="1">
      <c r="N2378" s="86"/>
    </row>
    <row r="2379" spans="14:14" ht="12.75" customHeight="1">
      <c r="N2379" s="86"/>
    </row>
    <row r="2380" spans="14:14" ht="12.75" customHeight="1">
      <c r="N2380" s="86"/>
    </row>
    <row r="2381" spans="14:14" ht="12.75" customHeight="1">
      <c r="N2381" s="86"/>
    </row>
    <row r="2382" spans="14:14" ht="12.75" customHeight="1">
      <c r="N2382" s="86"/>
    </row>
    <row r="2383" spans="14:14" ht="12.75" customHeight="1">
      <c r="N2383" s="86"/>
    </row>
    <row r="2384" spans="14:14" ht="12.75" customHeight="1">
      <c r="N2384" s="86"/>
    </row>
    <row r="2385" spans="14:14" ht="12.75" customHeight="1">
      <c r="N2385" s="86"/>
    </row>
    <row r="2386" spans="14:14" ht="12.75" customHeight="1">
      <c r="N2386" s="86"/>
    </row>
    <row r="2387" spans="14:14" ht="12.75" customHeight="1">
      <c r="N2387" s="86"/>
    </row>
    <row r="2388" spans="14:14" ht="12.75" customHeight="1">
      <c r="N2388" s="86"/>
    </row>
    <row r="2389" spans="14:14" ht="12.75" customHeight="1">
      <c r="N2389" s="86"/>
    </row>
    <row r="2390" spans="14:14" ht="12.75" customHeight="1">
      <c r="N2390" s="86"/>
    </row>
    <row r="2391" spans="14:14" ht="12.75" customHeight="1">
      <c r="N2391" s="86"/>
    </row>
    <row r="2392" spans="14:14" ht="12.75" customHeight="1">
      <c r="N2392" s="86"/>
    </row>
    <row r="2393" spans="14:14" ht="12.75" customHeight="1">
      <c r="N2393" s="86"/>
    </row>
    <row r="2394" spans="14:14" ht="12.75" customHeight="1">
      <c r="N2394" s="86"/>
    </row>
    <row r="2395" spans="14:14" ht="12.75" customHeight="1">
      <c r="N2395" s="86"/>
    </row>
    <row r="2396" spans="14:14" ht="12.75" customHeight="1">
      <c r="N2396" s="86"/>
    </row>
    <row r="2397" spans="14:14" ht="12.75" customHeight="1">
      <c r="N2397" s="86"/>
    </row>
    <row r="2398" spans="14:14" ht="12.75" customHeight="1">
      <c r="N2398" s="86"/>
    </row>
    <row r="2399" spans="14:14" ht="12.75" customHeight="1">
      <c r="N2399" s="86"/>
    </row>
    <row r="2400" spans="14:14" ht="12.75" customHeight="1">
      <c r="N2400" s="86"/>
    </row>
    <row r="2401" spans="14:14" ht="12.75" customHeight="1">
      <c r="N2401" s="86"/>
    </row>
    <row r="2402" spans="14:14" ht="12.75" customHeight="1">
      <c r="N2402" s="86"/>
    </row>
    <row r="2403" spans="14:14" ht="12.75" customHeight="1">
      <c r="N2403" s="86"/>
    </row>
    <row r="2404" spans="14:14" ht="12.75" customHeight="1">
      <c r="N2404" s="86"/>
    </row>
    <row r="2405" spans="14:14" ht="12.75" customHeight="1">
      <c r="N2405" s="86"/>
    </row>
    <row r="2406" spans="14:14" ht="12.75" customHeight="1">
      <c r="N2406" s="86"/>
    </row>
    <row r="2407" spans="14:14" ht="12.75" customHeight="1">
      <c r="N2407" s="86"/>
    </row>
    <row r="2408" spans="14:14" ht="12.75" customHeight="1">
      <c r="N2408" s="86"/>
    </row>
    <row r="2409" spans="14:14" ht="12.75" customHeight="1">
      <c r="N2409" s="86"/>
    </row>
    <row r="2410" spans="14:14" ht="12.75" customHeight="1">
      <c r="N2410" s="86"/>
    </row>
    <row r="2411" spans="14:14" ht="12.75" customHeight="1">
      <c r="N2411" s="86"/>
    </row>
    <row r="2412" spans="14:14" ht="12.75" customHeight="1">
      <c r="N2412" s="86"/>
    </row>
    <row r="2413" spans="14:14" ht="12.75" customHeight="1">
      <c r="N2413" s="86"/>
    </row>
    <row r="2414" spans="14:14" ht="12.75" customHeight="1">
      <c r="N2414" s="86"/>
    </row>
    <row r="2415" spans="14:14" ht="12.75" customHeight="1">
      <c r="N2415" s="86"/>
    </row>
    <row r="2416" spans="14:14" ht="12.75" customHeight="1">
      <c r="N2416" s="86"/>
    </row>
    <row r="2417" spans="14:14" ht="12.75" customHeight="1">
      <c r="N2417" s="86"/>
    </row>
    <row r="2418" spans="14:14" ht="12.75" customHeight="1">
      <c r="N2418" s="86"/>
    </row>
    <row r="2419" spans="14:14" ht="12.75" customHeight="1">
      <c r="N2419" s="86"/>
    </row>
    <row r="2420" spans="14:14" ht="12.75" customHeight="1">
      <c r="N2420" s="86"/>
    </row>
    <row r="2421" spans="14:14" ht="12.75" customHeight="1">
      <c r="N2421" s="86"/>
    </row>
    <row r="2422" spans="14:14" ht="12.75" customHeight="1">
      <c r="N2422" s="86"/>
    </row>
    <row r="2423" spans="14:14" ht="12.75" customHeight="1">
      <c r="N2423" s="86"/>
    </row>
    <row r="2424" spans="14:14" ht="12.75" customHeight="1">
      <c r="N2424" s="86"/>
    </row>
    <row r="2425" spans="14:14" ht="12.75" customHeight="1">
      <c r="N2425" s="86"/>
    </row>
    <row r="2426" spans="14:14" ht="12.75" customHeight="1">
      <c r="N2426" s="86"/>
    </row>
    <row r="2427" spans="14:14" ht="12.75" customHeight="1">
      <c r="N2427" s="86"/>
    </row>
    <row r="2428" spans="14:14" ht="12.75" customHeight="1">
      <c r="N2428" s="86"/>
    </row>
    <row r="2429" spans="14:14" ht="12.75" customHeight="1">
      <c r="N2429" s="86"/>
    </row>
    <row r="2430" spans="14:14" ht="12.75" customHeight="1">
      <c r="N2430" s="86"/>
    </row>
    <row r="2431" spans="14:14" ht="12.75" customHeight="1">
      <c r="N2431" s="86"/>
    </row>
    <row r="2432" spans="14:14" ht="12.75" customHeight="1">
      <c r="N2432" s="86"/>
    </row>
    <row r="2433" spans="14:14" ht="12.75" customHeight="1">
      <c r="N2433" s="86"/>
    </row>
    <row r="2434" spans="14:14" ht="12.75" customHeight="1">
      <c r="N2434" s="86"/>
    </row>
    <row r="2435" spans="14:14" ht="12.75" customHeight="1">
      <c r="N2435" s="86"/>
    </row>
    <row r="2436" spans="14:14" ht="12.75" customHeight="1">
      <c r="N2436" s="86"/>
    </row>
    <row r="2437" spans="14:14" ht="12.75" customHeight="1">
      <c r="N2437" s="86"/>
    </row>
    <row r="2438" spans="14:14" ht="12.75" customHeight="1">
      <c r="N2438" s="86"/>
    </row>
    <row r="2439" spans="14:14" ht="12.75" customHeight="1">
      <c r="N2439" s="86"/>
    </row>
    <row r="2440" spans="14:14" ht="12.75" customHeight="1">
      <c r="N2440" s="86"/>
    </row>
    <row r="2441" spans="14:14" ht="12.75" customHeight="1">
      <c r="N2441" s="86"/>
    </row>
    <row r="2442" spans="14:14" ht="12.75" customHeight="1">
      <c r="N2442" s="86"/>
    </row>
    <row r="2443" spans="14:14" ht="12.75" customHeight="1">
      <c r="N2443" s="86"/>
    </row>
    <row r="2444" spans="14:14" ht="12.75" customHeight="1">
      <c r="N2444" s="86"/>
    </row>
    <row r="2445" spans="14:14" ht="12.75" customHeight="1">
      <c r="N2445" s="86"/>
    </row>
    <row r="2446" spans="14:14" ht="12.75" customHeight="1">
      <c r="N2446" s="86"/>
    </row>
    <row r="2447" spans="14:14" ht="12.75" customHeight="1">
      <c r="N2447" s="86"/>
    </row>
    <row r="2448" spans="14:14" ht="12.75" customHeight="1">
      <c r="N2448" s="86"/>
    </row>
    <row r="2449" spans="14:14" ht="12.75" customHeight="1">
      <c r="N2449" s="86"/>
    </row>
    <row r="2450" spans="14:14" ht="12.75" customHeight="1">
      <c r="N2450" s="86"/>
    </row>
    <row r="2451" spans="14:14" ht="12.75" customHeight="1">
      <c r="N2451" s="86"/>
    </row>
    <row r="2452" spans="14:14" ht="12.75" customHeight="1">
      <c r="N2452" s="86"/>
    </row>
    <row r="2453" spans="14:14" ht="12.75" customHeight="1">
      <c r="N2453" s="86"/>
    </row>
    <row r="2454" spans="14:14" ht="12.75" customHeight="1">
      <c r="N2454" s="86"/>
    </row>
    <row r="2455" spans="14:14" ht="12.75" customHeight="1">
      <c r="N2455" s="86"/>
    </row>
    <row r="2456" spans="14:14" ht="12.75" customHeight="1">
      <c r="N2456" s="86"/>
    </row>
    <row r="2457" spans="14:14" ht="12.75" customHeight="1">
      <c r="N2457" s="86"/>
    </row>
    <row r="2458" spans="14:14" ht="12.75" customHeight="1">
      <c r="N2458" s="86"/>
    </row>
    <row r="2459" spans="14:14" ht="12.75" customHeight="1">
      <c r="N2459" s="86"/>
    </row>
    <row r="2460" spans="14:14" ht="12.75" customHeight="1">
      <c r="N2460" s="86"/>
    </row>
    <row r="2461" spans="14:14" ht="12.75" customHeight="1">
      <c r="N2461" s="86"/>
    </row>
    <row r="2462" spans="14:14" ht="12.75" customHeight="1">
      <c r="N2462" s="86"/>
    </row>
    <row r="2463" spans="14:14" ht="12.75" customHeight="1">
      <c r="N2463" s="86"/>
    </row>
    <row r="2464" spans="14:14" ht="12.75" customHeight="1">
      <c r="N2464" s="86"/>
    </row>
    <row r="2465" spans="14:14" ht="12.75" customHeight="1">
      <c r="N2465" s="86"/>
    </row>
    <row r="2466" spans="14:14" ht="12.75" customHeight="1">
      <c r="N2466" s="86"/>
    </row>
    <row r="2467" spans="14:14" ht="12.75" customHeight="1">
      <c r="N2467" s="86"/>
    </row>
    <row r="2468" spans="14:14" ht="12.75" customHeight="1">
      <c r="N2468" s="86"/>
    </row>
    <row r="2469" spans="14:14" ht="12.75" customHeight="1">
      <c r="N2469" s="86"/>
    </row>
    <row r="2470" spans="14:14" ht="12.75" customHeight="1">
      <c r="N2470" s="86"/>
    </row>
    <row r="2471" spans="14:14" ht="12.75" customHeight="1">
      <c r="N2471" s="86"/>
    </row>
    <row r="2472" spans="14:14" ht="12.75" customHeight="1">
      <c r="N2472" s="86"/>
    </row>
    <row r="2473" spans="14:14" ht="12.75" customHeight="1">
      <c r="N2473" s="86"/>
    </row>
    <row r="2474" spans="14:14" ht="12.75" customHeight="1">
      <c r="N2474" s="86"/>
    </row>
    <row r="2475" spans="14:14" ht="12.75" customHeight="1">
      <c r="N2475" s="86"/>
    </row>
    <row r="2476" spans="14:14" ht="12.75" customHeight="1">
      <c r="N2476" s="86"/>
    </row>
    <row r="2477" spans="14:14" ht="12.75" customHeight="1">
      <c r="N2477" s="86"/>
    </row>
    <row r="2478" spans="14:14" ht="12.75" customHeight="1">
      <c r="N2478" s="86"/>
    </row>
    <row r="2479" spans="14:14" ht="12.75" customHeight="1">
      <c r="N2479" s="86"/>
    </row>
    <row r="2480" spans="14:14" ht="12.75" customHeight="1">
      <c r="N2480" s="86"/>
    </row>
    <row r="2481" spans="14:14" ht="12.75" customHeight="1">
      <c r="N2481" s="86"/>
    </row>
    <row r="2482" spans="14:14" ht="12.75" customHeight="1">
      <c r="N2482" s="86"/>
    </row>
    <row r="2483" spans="14:14" ht="12.75" customHeight="1">
      <c r="N2483" s="86"/>
    </row>
    <row r="2484" spans="14:14" ht="12.75" customHeight="1">
      <c r="N2484" s="86"/>
    </row>
    <row r="2485" spans="14:14" ht="12.75" customHeight="1">
      <c r="N2485" s="86"/>
    </row>
    <row r="2486" spans="14:14" ht="12.75" customHeight="1">
      <c r="N2486" s="86"/>
    </row>
    <row r="2487" spans="14:14" ht="12.75" customHeight="1">
      <c r="N2487" s="86"/>
    </row>
    <row r="2488" spans="14:14" ht="12.75" customHeight="1">
      <c r="N2488" s="86"/>
    </row>
    <row r="2489" spans="14:14" ht="12.75" customHeight="1">
      <c r="N2489" s="86"/>
    </row>
    <row r="2490" spans="14:14" ht="12.75" customHeight="1">
      <c r="N2490" s="86"/>
    </row>
    <row r="2491" spans="14:14" ht="12.75" customHeight="1">
      <c r="N2491" s="86"/>
    </row>
    <row r="2492" spans="14:14" ht="12.75" customHeight="1">
      <c r="N2492" s="86"/>
    </row>
    <row r="2493" spans="14:14" ht="12.75" customHeight="1">
      <c r="N2493" s="86"/>
    </row>
    <row r="2494" spans="14:14" ht="12.75" customHeight="1">
      <c r="N2494" s="86"/>
    </row>
    <row r="2495" spans="14:14" ht="12.75" customHeight="1">
      <c r="N2495" s="86"/>
    </row>
    <row r="2496" spans="14:14" ht="12.75" customHeight="1">
      <c r="N2496" s="86"/>
    </row>
    <row r="2497" spans="14:14" ht="12.75" customHeight="1">
      <c r="N2497" s="86"/>
    </row>
    <row r="2498" spans="14:14" ht="12.75" customHeight="1">
      <c r="N2498" s="86"/>
    </row>
    <row r="2499" spans="14:14" ht="12.75" customHeight="1">
      <c r="N2499" s="86"/>
    </row>
    <row r="2500" spans="14:14" ht="12.75" customHeight="1">
      <c r="N2500" s="86"/>
    </row>
    <row r="2501" spans="14:14" ht="12.75" customHeight="1">
      <c r="N2501" s="86"/>
    </row>
    <row r="2502" spans="14:14" ht="12.75" customHeight="1">
      <c r="N2502" s="86"/>
    </row>
    <row r="2503" spans="14:14" ht="12.75" customHeight="1">
      <c r="N2503" s="86"/>
    </row>
    <row r="2504" spans="14:14" ht="12.75" customHeight="1">
      <c r="N2504" s="86"/>
    </row>
    <row r="2505" spans="14:14" ht="12.75" customHeight="1">
      <c r="N2505" s="86"/>
    </row>
    <row r="2506" spans="14:14" ht="12.75" customHeight="1">
      <c r="N2506" s="86"/>
    </row>
    <row r="2507" spans="14:14" ht="12.75" customHeight="1">
      <c r="N2507" s="86"/>
    </row>
    <row r="2508" spans="14:14" ht="12.75" customHeight="1">
      <c r="N2508" s="86"/>
    </row>
    <row r="2509" spans="14:14" ht="12.75" customHeight="1">
      <c r="N2509" s="86"/>
    </row>
    <row r="2510" spans="14:14" ht="12.75" customHeight="1">
      <c r="N2510" s="86"/>
    </row>
    <row r="2511" spans="14:14" ht="12.75" customHeight="1">
      <c r="N2511" s="86"/>
    </row>
    <row r="2512" spans="14:14" ht="12.75" customHeight="1">
      <c r="N2512" s="86"/>
    </row>
    <row r="2513" spans="14:14" ht="12.75" customHeight="1">
      <c r="N2513" s="86"/>
    </row>
    <row r="2514" spans="14:14" ht="12.75" customHeight="1">
      <c r="N2514" s="86"/>
    </row>
    <row r="2515" spans="14:14" ht="12.75" customHeight="1">
      <c r="N2515" s="86"/>
    </row>
    <row r="2516" spans="14:14" ht="12.75" customHeight="1">
      <c r="N2516" s="86"/>
    </row>
    <row r="2517" spans="14:14" ht="12.75" customHeight="1">
      <c r="N2517" s="86"/>
    </row>
    <row r="2518" spans="14:14" ht="12.75" customHeight="1">
      <c r="N2518" s="86"/>
    </row>
    <row r="2519" spans="14:14" ht="12.75" customHeight="1">
      <c r="N2519" s="86"/>
    </row>
    <row r="2520" spans="14:14" ht="12.75" customHeight="1">
      <c r="N2520" s="86"/>
    </row>
    <row r="2521" spans="14:14" ht="12.75" customHeight="1">
      <c r="N2521" s="86"/>
    </row>
    <row r="2522" spans="14:14" ht="12.75" customHeight="1">
      <c r="N2522" s="86"/>
    </row>
    <row r="2523" spans="14:14" ht="12.75" customHeight="1">
      <c r="N2523" s="86"/>
    </row>
    <row r="2524" spans="14:14" ht="12.75" customHeight="1">
      <c r="N2524" s="86"/>
    </row>
    <row r="2525" spans="14:14" ht="12.75" customHeight="1">
      <c r="N2525" s="86"/>
    </row>
    <row r="2526" spans="14:14" ht="12.75" customHeight="1">
      <c r="N2526" s="86"/>
    </row>
    <row r="2527" spans="14:14" ht="12.75" customHeight="1">
      <c r="N2527" s="86"/>
    </row>
    <row r="2528" spans="14:14" ht="12.75" customHeight="1">
      <c r="N2528" s="86"/>
    </row>
    <row r="2529" spans="14:14" ht="12.75" customHeight="1">
      <c r="N2529" s="86"/>
    </row>
    <row r="2530" spans="14:14" ht="12.75" customHeight="1">
      <c r="N2530" s="86"/>
    </row>
    <row r="2531" spans="14:14" ht="12.75" customHeight="1">
      <c r="N2531" s="86"/>
    </row>
    <row r="2532" spans="14:14" ht="12.75" customHeight="1">
      <c r="N2532" s="86"/>
    </row>
    <row r="2533" spans="14:14" ht="12.75" customHeight="1">
      <c r="N2533" s="86"/>
    </row>
    <row r="2534" spans="14:14" ht="12.75" customHeight="1">
      <c r="N2534" s="86"/>
    </row>
    <row r="2535" spans="14:14" ht="12.75" customHeight="1">
      <c r="N2535" s="86"/>
    </row>
    <row r="2536" spans="14:14" ht="12.75" customHeight="1">
      <c r="N2536" s="86"/>
    </row>
    <row r="2537" spans="14:14" ht="12.75" customHeight="1">
      <c r="N2537" s="86"/>
    </row>
    <row r="2538" spans="14:14" ht="12.75" customHeight="1">
      <c r="N2538" s="86"/>
    </row>
    <row r="2539" spans="14:14" ht="12.75" customHeight="1">
      <c r="N2539" s="86"/>
    </row>
    <row r="2540" spans="14:14" ht="12.75" customHeight="1">
      <c r="N2540" s="86"/>
    </row>
    <row r="2541" spans="14:14" ht="12.75" customHeight="1">
      <c r="N2541" s="86"/>
    </row>
    <row r="2542" spans="14:14" ht="12.75" customHeight="1">
      <c r="N2542" s="86"/>
    </row>
    <row r="2543" spans="14:14" ht="12.75" customHeight="1">
      <c r="N2543" s="86"/>
    </row>
    <row r="2544" spans="14:14" ht="12.75" customHeight="1">
      <c r="N2544" s="86"/>
    </row>
    <row r="2545" spans="14:14" ht="12.75" customHeight="1">
      <c r="N2545" s="86"/>
    </row>
    <row r="2546" spans="14:14" ht="12.75" customHeight="1">
      <c r="N2546" s="86"/>
    </row>
    <row r="2547" spans="14:14" ht="12.75" customHeight="1">
      <c r="N2547" s="86"/>
    </row>
    <row r="2548" spans="14:14" ht="12.75" customHeight="1">
      <c r="N2548" s="86"/>
    </row>
    <row r="2549" spans="14:14" ht="12.75" customHeight="1">
      <c r="N2549" s="86"/>
    </row>
    <row r="2550" spans="14:14" ht="12.75" customHeight="1">
      <c r="N2550" s="86"/>
    </row>
    <row r="2551" spans="14:14" ht="12.75" customHeight="1">
      <c r="N2551" s="86"/>
    </row>
    <row r="2552" spans="14:14" ht="12.75" customHeight="1">
      <c r="N2552" s="86"/>
    </row>
    <row r="2553" spans="14:14" ht="12.75" customHeight="1">
      <c r="N2553" s="86"/>
    </row>
    <row r="2554" spans="14:14" ht="12.75" customHeight="1">
      <c r="N2554" s="86"/>
    </row>
    <row r="2555" spans="14:14" ht="12.75" customHeight="1">
      <c r="N2555" s="86"/>
    </row>
    <row r="2556" spans="14:14" ht="12.75" customHeight="1">
      <c r="N2556" s="86"/>
    </row>
    <row r="2557" spans="14:14" ht="12.75" customHeight="1">
      <c r="N2557" s="86"/>
    </row>
    <row r="2558" spans="14:14" ht="12.75" customHeight="1">
      <c r="N2558" s="86"/>
    </row>
    <row r="2559" spans="14:14" ht="12.75" customHeight="1">
      <c r="N2559" s="86"/>
    </row>
    <row r="2560" spans="14:14" ht="12.75" customHeight="1">
      <c r="N2560" s="86"/>
    </row>
    <row r="2561" spans="14:14" ht="12.75" customHeight="1">
      <c r="N2561" s="86"/>
    </row>
    <row r="2562" spans="14:14" ht="12.75" customHeight="1">
      <c r="N2562" s="86"/>
    </row>
    <row r="2563" spans="14:14" ht="12.75" customHeight="1">
      <c r="N2563" s="86"/>
    </row>
    <row r="2564" spans="14:14" ht="12.75" customHeight="1">
      <c r="N2564" s="86"/>
    </row>
    <row r="2565" spans="14:14" ht="12.75" customHeight="1">
      <c r="N2565" s="86"/>
    </row>
    <row r="2566" spans="14:14" ht="12.75" customHeight="1">
      <c r="N2566" s="86"/>
    </row>
    <row r="2567" spans="14:14" ht="12.75" customHeight="1">
      <c r="N2567" s="86"/>
    </row>
    <row r="2568" spans="14:14" ht="12.75" customHeight="1">
      <c r="N2568" s="86"/>
    </row>
    <row r="2569" spans="14:14" ht="12.75" customHeight="1">
      <c r="N2569" s="86"/>
    </row>
    <row r="2570" spans="14:14" ht="12.75" customHeight="1">
      <c r="N2570" s="86"/>
    </row>
    <row r="2571" spans="14:14" ht="12.75" customHeight="1">
      <c r="N2571" s="86"/>
    </row>
    <row r="2572" spans="14:14" ht="12.75" customHeight="1">
      <c r="N2572" s="86"/>
    </row>
    <row r="2573" spans="14:14" ht="12.75" customHeight="1">
      <c r="N2573" s="86"/>
    </row>
    <row r="2574" spans="14:14" ht="12.75" customHeight="1">
      <c r="N2574" s="86"/>
    </row>
    <row r="2575" spans="14:14" ht="12.75" customHeight="1">
      <c r="N2575" s="86"/>
    </row>
    <row r="2576" spans="14:14" ht="12.75" customHeight="1">
      <c r="N2576" s="86"/>
    </row>
    <row r="2577" spans="14:14" ht="12.75" customHeight="1">
      <c r="N2577" s="86"/>
    </row>
    <row r="2578" spans="14:14" ht="12.75" customHeight="1">
      <c r="N2578" s="86"/>
    </row>
    <row r="2579" spans="14:14" ht="12.75" customHeight="1">
      <c r="N2579" s="86"/>
    </row>
    <row r="2580" spans="14:14" ht="12.75" customHeight="1">
      <c r="N2580" s="86"/>
    </row>
    <row r="2581" spans="14:14" ht="12.75" customHeight="1">
      <c r="N2581" s="86"/>
    </row>
    <row r="2582" spans="14:14" ht="12.75" customHeight="1">
      <c r="N2582" s="86"/>
    </row>
    <row r="2583" spans="14:14" ht="12.75" customHeight="1">
      <c r="N2583" s="86"/>
    </row>
    <row r="2584" spans="14:14" ht="12.75" customHeight="1">
      <c r="N2584" s="86"/>
    </row>
    <row r="2585" spans="14:14" ht="12.75" customHeight="1">
      <c r="N2585" s="86"/>
    </row>
    <row r="2586" spans="14:14" ht="12.75" customHeight="1">
      <c r="N2586" s="86"/>
    </row>
    <row r="2587" spans="14:14" ht="12.75" customHeight="1">
      <c r="N2587" s="86"/>
    </row>
    <row r="2588" spans="14:14" ht="12.75" customHeight="1">
      <c r="N2588" s="86"/>
    </row>
    <row r="2589" spans="14:14" ht="12.75" customHeight="1">
      <c r="N2589" s="86"/>
    </row>
    <row r="2590" spans="14:14" ht="12.75" customHeight="1">
      <c r="N2590" s="86"/>
    </row>
    <row r="2591" spans="14:14" ht="12.75" customHeight="1">
      <c r="N2591" s="86"/>
    </row>
    <row r="2592" spans="14:14" ht="12.75" customHeight="1">
      <c r="N2592" s="86"/>
    </row>
    <row r="2593" spans="14:14" ht="12.75" customHeight="1">
      <c r="N2593" s="86"/>
    </row>
    <row r="2594" spans="14:14" ht="12.75" customHeight="1">
      <c r="N2594" s="86"/>
    </row>
    <row r="2595" spans="14:14" ht="12.75" customHeight="1">
      <c r="N2595" s="86"/>
    </row>
    <row r="2596" spans="14:14" ht="12.75" customHeight="1">
      <c r="N2596" s="86"/>
    </row>
    <row r="2597" spans="14:14" ht="12.75" customHeight="1">
      <c r="N2597" s="86"/>
    </row>
    <row r="2598" spans="14:14" ht="12.75" customHeight="1">
      <c r="N2598" s="86"/>
    </row>
    <row r="2599" spans="14:14" ht="12.75" customHeight="1">
      <c r="N2599" s="86"/>
    </row>
    <row r="2600" spans="14:14" ht="12.75" customHeight="1">
      <c r="N2600" s="86"/>
    </row>
    <row r="2601" spans="14:14" ht="12.75" customHeight="1">
      <c r="N2601" s="86"/>
    </row>
    <row r="2602" spans="14:14" ht="12.75" customHeight="1">
      <c r="N2602" s="86"/>
    </row>
    <row r="2603" spans="14:14" ht="12.75" customHeight="1">
      <c r="N2603" s="86"/>
    </row>
    <row r="2604" spans="14:14" ht="12.75" customHeight="1">
      <c r="N2604" s="86"/>
    </row>
    <row r="2605" spans="14:14" ht="12.75" customHeight="1">
      <c r="N2605" s="86"/>
    </row>
    <row r="2606" spans="14:14" ht="12.75" customHeight="1">
      <c r="N2606" s="86"/>
    </row>
    <row r="2607" spans="14:14" ht="12.75" customHeight="1">
      <c r="N2607" s="86"/>
    </row>
    <row r="2608" spans="14:14" ht="12.75" customHeight="1">
      <c r="N2608" s="86"/>
    </row>
    <row r="2609" spans="14:14" ht="12.75" customHeight="1">
      <c r="N2609" s="86"/>
    </row>
    <row r="2610" spans="14:14" ht="12.75" customHeight="1">
      <c r="N2610" s="86"/>
    </row>
    <row r="2611" spans="14:14" ht="12.75" customHeight="1">
      <c r="N2611" s="86"/>
    </row>
    <row r="2612" spans="14:14" ht="12.75" customHeight="1">
      <c r="N2612" s="86"/>
    </row>
    <row r="2613" spans="14:14" ht="12.75" customHeight="1">
      <c r="N2613" s="86"/>
    </row>
    <row r="2614" spans="14:14" ht="12.75" customHeight="1">
      <c r="N2614" s="86"/>
    </row>
    <row r="2615" spans="14:14" ht="12.75" customHeight="1">
      <c r="N2615" s="86"/>
    </row>
    <row r="2616" spans="14:14" ht="12.75" customHeight="1">
      <c r="N2616" s="86"/>
    </row>
    <row r="2617" spans="14:14" ht="12.75" customHeight="1">
      <c r="N2617" s="86"/>
    </row>
    <row r="2618" spans="14:14" ht="12.75" customHeight="1">
      <c r="N2618" s="86"/>
    </row>
    <row r="2619" spans="14:14" ht="12.75" customHeight="1">
      <c r="N2619" s="86"/>
    </row>
    <row r="2620" spans="14:14" ht="12.75" customHeight="1">
      <c r="N2620" s="86"/>
    </row>
    <row r="2621" spans="14:14" ht="12.75" customHeight="1">
      <c r="N2621" s="86"/>
    </row>
    <row r="2622" spans="14:14" ht="12.75" customHeight="1">
      <c r="N2622" s="86"/>
    </row>
    <row r="2623" spans="14:14" ht="12.75" customHeight="1">
      <c r="N2623" s="86"/>
    </row>
    <row r="2624" spans="14:14" ht="12.75" customHeight="1">
      <c r="N2624" s="86"/>
    </row>
    <row r="2625" spans="14:14" ht="12.75" customHeight="1">
      <c r="N2625" s="86"/>
    </row>
    <row r="2626" spans="14:14" ht="12.75" customHeight="1">
      <c r="N2626" s="86"/>
    </row>
    <row r="2627" spans="14:14" ht="12.75" customHeight="1">
      <c r="N2627" s="86"/>
    </row>
    <row r="2628" spans="14:14" ht="12.75" customHeight="1">
      <c r="N2628" s="86"/>
    </row>
    <row r="2629" spans="14:14" ht="12.75" customHeight="1">
      <c r="N2629" s="86"/>
    </row>
    <row r="2630" spans="14:14" ht="12.75" customHeight="1">
      <c r="N2630" s="86"/>
    </row>
    <row r="2631" spans="14:14" ht="12.75" customHeight="1">
      <c r="N2631" s="86"/>
    </row>
    <row r="2632" spans="14:14" ht="12.75" customHeight="1">
      <c r="N2632" s="86"/>
    </row>
    <row r="2633" spans="14:14" ht="12.75" customHeight="1">
      <c r="N2633" s="86"/>
    </row>
    <row r="2634" spans="14:14" ht="12.75" customHeight="1">
      <c r="N2634" s="86"/>
    </row>
    <row r="2635" spans="14:14" ht="12.75" customHeight="1">
      <c r="N2635" s="86"/>
    </row>
    <row r="2636" spans="14:14" ht="12.75" customHeight="1">
      <c r="N2636" s="86"/>
    </row>
    <row r="2637" spans="14:14" ht="12.75" customHeight="1">
      <c r="N2637" s="86"/>
    </row>
    <row r="2638" spans="14:14" ht="12.75" customHeight="1">
      <c r="N2638" s="86"/>
    </row>
    <row r="2639" spans="14:14" ht="12.75" customHeight="1">
      <c r="N2639" s="86"/>
    </row>
    <row r="2640" spans="14:14" ht="12.75" customHeight="1">
      <c r="N2640" s="86"/>
    </row>
    <row r="2641" spans="14:14" ht="12.75" customHeight="1">
      <c r="N2641" s="86"/>
    </row>
    <row r="2642" spans="14:14" ht="12.75" customHeight="1">
      <c r="N2642" s="86"/>
    </row>
    <row r="2643" spans="14:14" ht="12.75" customHeight="1">
      <c r="N2643" s="86"/>
    </row>
    <row r="2644" spans="14:14" ht="12.75" customHeight="1">
      <c r="N2644" s="86"/>
    </row>
    <row r="2645" spans="14:14" ht="12.75" customHeight="1">
      <c r="N2645" s="86"/>
    </row>
    <row r="2646" spans="14:14" ht="12.75" customHeight="1">
      <c r="N2646" s="86"/>
    </row>
    <row r="2647" spans="14:14" ht="12.75" customHeight="1">
      <c r="N2647" s="86"/>
    </row>
    <row r="2648" spans="14:14" ht="12.75" customHeight="1">
      <c r="N2648" s="86"/>
    </row>
    <row r="2649" spans="14:14" ht="12.75" customHeight="1">
      <c r="N2649" s="86"/>
    </row>
    <row r="2650" spans="14:14" ht="12.75" customHeight="1">
      <c r="N2650" s="86"/>
    </row>
    <row r="2651" spans="14:14" ht="12.75" customHeight="1">
      <c r="N2651" s="86"/>
    </row>
    <row r="2652" spans="14:14" ht="12.75" customHeight="1">
      <c r="N2652" s="86"/>
    </row>
    <row r="2653" spans="14:14" ht="12.75" customHeight="1">
      <c r="N2653" s="86"/>
    </row>
    <row r="2654" spans="14:14" ht="12.75" customHeight="1">
      <c r="N2654" s="86"/>
    </row>
    <row r="2655" spans="14:14" ht="12.75" customHeight="1">
      <c r="N2655" s="86"/>
    </row>
    <row r="2656" spans="14:14" ht="12.75" customHeight="1">
      <c r="N2656" s="86"/>
    </row>
    <row r="2657" spans="14:14" ht="12.75" customHeight="1">
      <c r="N2657" s="86"/>
    </row>
    <row r="2658" spans="14:14" ht="12.75" customHeight="1">
      <c r="N2658" s="86"/>
    </row>
    <row r="2659" spans="14:14" ht="12.75" customHeight="1">
      <c r="N2659" s="86"/>
    </row>
    <row r="2660" spans="14:14" ht="12.75" customHeight="1">
      <c r="N2660" s="86"/>
    </row>
    <row r="2661" spans="14:14" ht="12.75" customHeight="1">
      <c r="N2661" s="86"/>
    </row>
    <row r="2662" spans="14:14" ht="12.75" customHeight="1">
      <c r="N2662" s="86"/>
    </row>
    <row r="2663" spans="14:14" ht="12.75" customHeight="1">
      <c r="N2663" s="86"/>
    </row>
    <row r="2664" spans="14:14" ht="12.75" customHeight="1">
      <c r="N2664" s="86"/>
    </row>
    <row r="2665" spans="14:14" ht="12.75" customHeight="1">
      <c r="N2665" s="86"/>
    </row>
    <row r="2666" spans="14:14" ht="12.75" customHeight="1">
      <c r="N2666" s="86"/>
    </row>
    <row r="2667" spans="14:14" ht="12.75" customHeight="1">
      <c r="N2667" s="86"/>
    </row>
    <row r="2668" spans="14:14" ht="12.75" customHeight="1">
      <c r="N2668" s="86"/>
    </row>
    <row r="2669" spans="14:14" ht="12.75" customHeight="1">
      <c r="N2669" s="86"/>
    </row>
    <row r="2670" spans="14:14" ht="12.75" customHeight="1">
      <c r="N2670" s="86"/>
    </row>
    <row r="2671" spans="14:14" ht="12.75" customHeight="1">
      <c r="N2671" s="86"/>
    </row>
    <row r="2672" spans="14:14" ht="12.75" customHeight="1">
      <c r="N2672" s="86"/>
    </row>
    <row r="2673" spans="14:14" ht="12.75" customHeight="1">
      <c r="N2673" s="86"/>
    </row>
    <row r="2674" spans="14:14" ht="12.75" customHeight="1">
      <c r="N2674" s="86"/>
    </row>
    <row r="2675" spans="14:14" ht="12.75" customHeight="1">
      <c r="N2675" s="86"/>
    </row>
    <row r="2676" spans="14:14" ht="12.75" customHeight="1">
      <c r="N2676" s="86"/>
    </row>
    <row r="2677" spans="14:14" ht="12.75" customHeight="1">
      <c r="N2677" s="86"/>
    </row>
    <row r="2678" spans="14:14" ht="12.75" customHeight="1">
      <c r="N2678" s="86"/>
    </row>
    <row r="2679" spans="14:14" ht="12.75" customHeight="1">
      <c r="N2679" s="86"/>
    </row>
    <row r="2680" spans="14:14" ht="12.75" customHeight="1">
      <c r="N2680" s="86"/>
    </row>
    <row r="2681" spans="14:14" ht="12.75" customHeight="1">
      <c r="N2681" s="86"/>
    </row>
    <row r="2682" spans="14:14" ht="12.75" customHeight="1">
      <c r="N2682" s="86"/>
    </row>
    <row r="2683" spans="14:14" ht="12.75" customHeight="1">
      <c r="N2683" s="86"/>
    </row>
    <row r="2684" spans="14:14" ht="12.75" customHeight="1">
      <c r="N2684" s="86"/>
    </row>
    <row r="2685" spans="14:14" ht="12.75" customHeight="1">
      <c r="N2685" s="86"/>
    </row>
    <row r="2686" spans="14:14" ht="12.75" customHeight="1">
      <c r="N2686" s="86"/>
    </row>
    <row r="2687" spans="14:14" ht="12.75" customHeight="1">
      <c r="N2687" s="86"/>
    </row>
    <row r="2688" spans="14:14" ht="12.75" customHeight="1">
      <c r="N2688" s="86"/>
    </row>
    <row r="2689" spans="14:14" ht="12.75" customHeight="1">
      <c r="N2689" s="86"/>
    </row>
    <row r="2690" spans="14:14" ht="12.75" customHeight="1">
      <c r="N2690" s="86"/>
    </row>
    <row r="2691" spans="14:14" ht="12.75" customHeight="1">
      <c r="N2691" s="86"/>
    </row>
    <row r="2692" spans="14:14" ht="12.75" customHeight="1">
      <c r="N2692" s="86"/>
    </row>
    <row r="2693" spans="14:14" ht="12.75" customHeight="1">
      <c r="N2693" s="86"/>
    </row>
    <row r="2694" spans="14:14" ht="12.75" customHeight="1">
      <c r="N2694" s="86"/>
    </row>
    <row r="2695" spans="14:14" ht="12.75" customHeight="1">
      <c r="N2695" s="86"/>
    </row>
    <row r="2696" spans="14:14" ht="12.75" customHeight="1">
      <c r="N2696" s="86"/>
    </row>
    <row r="2697" spans="14:14" ht="12.75" customHeight="1">
      <c r="N2697" s="86"/>
    </row>
    <row r="2698" spans="14:14" ht="12.75" customHeight="1">
      <c r="N2698" s="86"/>
    </row>
    <row r="2699" spans="14:14" ht="12.75" customHeight="1">
      <c r="N2699" s="86"/>
    </row>
    <row r="2700" spans="14:14" ht="12.75" customHeight="1">
      <c r="N2700" s="86"/>
    </row>
    <row r="2701" spans="14:14" ht="12.75" customHeight="1">
      <c r="N2701" s="86"/>
    </row>
    <row r="2702" spans="14:14" ht="12.75" customHeight="1">
      <c r="N2702" s="86"/>
    </row>
    <row r="2703" spans="14:14" ht="12.75" customHeight="1">
      <c r="N2703" s="86"/>
    </row>
    <row r="2704" spans="14:14" ht="12.75" customHeight="1">
      <c r="N2704" s="86"/>
    </row>
    <row r="2705" spans="14:14" ht="12.75" customHeight="1">
      <c r="N2705" s="86"/>
    </row>
    <row r="2706" spans="14:14" ht="12.75" customHeight="1">
      <c r="N2706" s="86"/>
    </row>
    <row r="2707" spans="14:14" ht="12.75" customHeight="1">
      <c r="N2707" s="86"/>
    </row>
    <row r="2708" spans="14:14" ht="12.75" customHeight="1">
      <c r="N2708" s="86"/>
    </row>
    <row r="2709" spans="14:14" ht="12.75" customHeight="1">
      <c r="N2709" s="86"/>
    </row>
    <row r="2710" spans="14:14" ht="12.75" customHeight="1">
      <c r="N2710" s="86"/>
    </row>
    <row r="2711" spans="14:14" ht="12.75" customHeight="1">
      <c r="N2711" s="86"/>
    </row>
    <row r="2712" spans="14:14" ht="12.75" customHeight="1">
      <c r="N2712" s="86"/>
    </row>
    <row r="2713" spans="14:14" ht="12.75" customHeight="1">
      <c r="N2713" s="86"/>
    </row>
    <row r="2714" spans="14:14" ht="12.75" customHeight="1">
      <c r="N2714" s="86"/>
    </row>
    <row r="2715" spans="14:14" ht="12.75" customHeight="1">
      <c r="N2715" s="86"/>
    </row>
    <row r="2716" spans="14:14" ht="12.75" customHeight="1">
      <c r="N2716" s="86"/>
    </row>
    <row r="2717" spans="14:14" ht="12.75" customHeight="1">
      <c r="N2717" s="86"/>
    </row>
    <row r="2718" spans="14:14" ht="12.75" customHeight="1">
      <c r="N2718" s="86"/>
    </row>
    <row r="2719" spans="14:14" ht="12.75" customHeight="1">
      <c r="N2719" s="86"/>
    </row>
    <row r="2720" spans="14:14" ht="12.75" customHeight="1">
      <c r="N2720" s="86"/>
    </row>
    <row r="2721" spans="14:14" ht="12.75" customHeight="1">
      <c r="N2721" s="86"/>
    </row>
    <row r="2722" spans="14:14" ht="12.75" customHeight="1">
      <c r="N2722" s="86"/>
    </row>
    <row r="2723" spans="14:14" ht="12.75" customHeight="1">
      <c r="N2723" s="86"/>
    </row>
    <row r="2724" spans="14:14" ht="12.75" customHeight="1">
      <c r="N2724" s="86"/>
    </row>
    <row r="2725" spans="14:14" ht="12.75" customHeight="1">
      <c r="N2725" s="86"/>
    </row>
    <row r="2726" spans="14:14" ht="12.75" customHeight="1">
      <c r="N2726" s="86"/>
    </row>
    <row r="2727" spans="14:14" ht="12.75" customHeight="1">
      <c r="N2727" s="86"/>
    </row>
    <row r="2728" spans="14:14" ht="12.75" customHeight="1">
      <c r="N2728" s="86"/>
    </row>
    <row r="2729" spans="14:14" ht="12.75" customHeight="1">
      <c r="N2729" s="86"/>
    </row>
    <row r="2730" spans="14:14" ht="12.75" customHeight="1">
      <c r="N2730" s="86"/>
    </row>
    <row r="2731" spans="14:14" ht="12.75" customHeight="1">
      <c r="N2731" s="86"/>
    </row>
    <row r="2732" spans="14:14" ht="12.75" customHeight="1">
      <c r="N2732" s="86"/>
    </row>
    <row r="2733" spans="14:14" ht="12.75" customHeight="1">
      <c r="N2733" s="86"/>
    </row>
    <row r="2734" spans="14:14" ht="12.75" customHeight="1">
      <c r="N2734" s="86"/>
    </row>
    <row r="2735" spans="14:14" ht="12.75" customHeight="1">
      <c r="N2735" s="86"/>
    </row>
    <row r="2736" spans="14:14" ht="12.75" customHeight="1">
      <c r="N2736" s="86"/>
    </row>
    <row r="2737" spans="14:14" ht="12.75" customHeight="1">
      <c r="N2737" s="86"/>
    </row>
    <row r="2738" spans="14:14" ht="12.75" customHeight="1">
      <c r="N2738" s="86"/>
    </row>
    <row r="2739" spans="14:14" ht="12.75" customHeight="1">
      <c r="N2739" s="86"/>
    </row>
    <row r="2740" spans="14:14" ht="12.75" customHeight="1">
      <c r="N2740" s="86"/>
    </row>
    <row r="2741" spans="14:14" ht="12.75" customHeight="1">
      <c r="N2741" s="86"/>
    </row>
    <row r="2742" spans="14:14" ht="12.75" customHeight="1">
      <c r="N2742" s="86"/>
    </row>
    <row r="2743" spans="14:14" ht="12.75" customHeight="1">
      <c r="N2743" s="86"/>
    </row>
    <row r="2744" spans="14:14" ht="12.75" customHeight="1">
      <c r="N2744" s="86"/>
    </row>
    <row r="2745" spans="14:14" ht="12.75" customHeight="1">
      <c r="N2745" s="86"/>
    </row>
    <row r="2746" spans="14:14" ht="12.75" customHeight="1">
      <c r="N2746" s="86"/>
    </row>
    <row r="2747" spans="14:14" ht="12.75" customHeight="1">
      <c r="N2747" s="86"/>
    </row>
    <row r="2748" spans="14:14" ht="12.75" customHeight="1">
      <c r="N2748" s="86"/>
    </row>
    <row r="2749" spans="14:14" ht="12.75" customHeight="1">
      <c r="N2749" s="86"/>
    </row>
    <row r="2750" spans="14:14" ht="12.75" customHeight="1">
      <c r="N2750" s="86"/>
    </row>
    <row r="2751" spans="14:14" ht="12.75" customHeight="1">
      <c r="N2751" s="86"/>
    </row>
    <row r="2752" spans="14:14" ht="12.75" customHeight="1">
      <c r="N2752" s="86"/>
    </row>
    <row r="2753" spans="14:14" ht="12.75" customHeight="1">
      <c r="N2753" s="86"/>
    </row>
    <row r="2754" spans="14:14" ht="12.75" customHeight="1">
      <c r="N2754" s="86"/>
    </row>
    <row r="2755" spans="14:14" ht="12.75" customHeight="1">
      <c r="N2755" s="86"/>
    </row>
    <row r="2756" spans="14:14" ht="12.75" customHeight="1">
      <c r="N2756" s="86"/>
    </row>
    <row r="2757" spans="14:14" ht="12.75" customHeight="1">
      <c r="N2757" s="86"/>
    </row>
    <row r="2758" spans="14:14" ht="12.75" customHeight="1">
      <c r="N2758" s="86"/>
    </row>
    <row r="2759" spans="14:14" ht="12.75" customHeight="1">
      <c r="N2759" s="86"/>
    </row>
    <row r="2760" spans="14:14" ht="12.75" customHeight="1">
      <c r="N2760" s="86"/>
    </row>
    <row r="2761" spans="14:14" ht="12.75" customHeight="1">
      <c r="N2761" s="86"/>
    </row>
    <row r="2762" spans="14:14" ht="12.75" customHeight="1">
      <c r="N2762" s="86"/>
    </row>
    <row r="2763" spans="14:14" ht="12.75" customHeight="1">
      <c r="N2763" s="86"/>
    </row>
    <row r="2764" spans="14:14" ht="12.75" customHeight="1">
      <c r="N2764" s="86"/>
    </row>
    <row r="2765" spans="14:14" ht="12.75" customHeight="1">
      <c r="N2765" s="86"/>
    </row>
    <row r="2766" spans="14:14" ht="12.75" customHeight="1">
      <c r="N2766" s="86"/>
    </row>
    <row r="2767" spans="14:14" ht="12.75" customHeight="1">
      <c r="N2767" s="86"/>
    </row>
    <row r="2768" spans="14:14" ht="12.75" customHeight="1">
      <c r="N2768" s="86"/>
    </row>
    <row r="2769" spans="14:14" ht="12.75" customHeight="1">
      <c r="N2769" s="86"/>
    </row>
    <row r="2770" spans="14:14" ht="12.75" customHeight="1">
      <c r="N2770" s="86"/>
    </row>
    <row r="2771" spans="14:14" ht="12.75" customHeight="1">
      <c r="N2771" s="86"/>
    </row>
    <row r="2772" spans="14:14" ht="12.75" customHeight="1">
      <c r="N2772" s="86"/>
    </row>
    <row r="2773" spans="14:14" ht="12.75" customHeight="1">
      <c r="N2773" s="86"/>
    </row>
    <row r="2774" spans="14:14" ht="12.75" customHeight="1">
      <c r="N2774" s="86"/>
    </row>
    <row r="2775" spans="14:14" ht="12.75" customHeight="1">
      <c r="N2775" s="86"/>
    </row>
    <row r="2776" spans="14:14" ht="12.75" customHeight="1">
      <c r="N2776" s="86"/>
    </row>
    <row r="2777" spans="14:14" ht="12.75" customHeight="1">
      <c r="N2777" s="86"/>
    </row>
    <row r="2778" spans="14:14" ht="12.75" customHeight="1">
      <c r="N2778" s="86"/>
    </row>
    <row r="2779" spans="14:14" ht="12.75" customHeight="1">
      <c r="N2779" s="86"/>
    </row>
    <row r="2780" spans="14:14" ht="12.75" customHeight="1">
      <c r="N2780" s="86"/>
    </row>
    <row r="2781" spans="14:14" ht="12.75" customHeight="1">
      <c r="N2781" s="86"/>
    </row>
    <row r="2782" spans="14:14" ht="12.75" customHeight="1">
      <c r="N2782" s="86"/>
    </row>
    <row r="2783" spans="14:14" ht="12.75" customHeight="1">
      <c r="N2783" s="86"/>
    </row>
    <row r="2784" spans="14:14" ht="12.75" customHeight="1">
      <c r="N2784" s="86"/>
    </row>
    <row r="2785" spans="14:14" ht="12.75" customHeight="1">
      <c r="N2785" s="86"/>
    </row>
    <row r="2786" spans="14:14" ht="12.75" customHeight="1">
      <c r="N2786" s="86"/>
    </row>
    <row r="2787" spans="14:14" ht="12.75" customHeight="1">
      <c r="N2787" s="86"/>
    </row>
    <row r="2788" spans="14:14" ht="12.75" customHeight="1">
      <c r="N2788" s="86"/>
    </row>
    <row r="2789" spans="14:14" ht="12.75" customHeight="1">
      <c r="N2789" s="86"/>
    </row>
    <row r="2790" spans="14:14" ht="12.75" customHeight="1">
      <c r="N2790" s="86"/>
    </row>
    <row r="2791" spans="14:14" ht="12.75" customHeight="1">
      <c r="N2791" s="86"/>
    </row>
    <row r="2792" spans="14:14" ht="12.75" customHeight="1">
      <c r="N2792" s="86"/>
    </row>
    <row r="2793" spans="14:14" ht="12.75" customHeight="1">
      <c r="N2793" s="86"/>
    </row>
    <row r="2794" spans="14:14" ht="12.75" customHeight="1">
      <c r="N2794" s="86"/>
    </row>
    <row r="2795" spans="14:14" ht="12.75" customHeight="1">
      <c r="N2795" s="86"/>
    </row>
    <row r="2796" spans="14:14" ht="12.75" customHeight="1">
      <c r="N2796" s="86"/>
    </row>
    <row r="2797" spans="14:14" ht="12.75" customHeight="1">
      <c r="N2797" s="86"/>
    </row>
    <row r="2798" spans="14:14" ht="12.75" customHeight="1">
      <c r="N2798" s="86"/>
    </row>
    <row r="2799" spans="14:14" ht="12.75" customHeight="1">
      <c r="N2799" s="86"/>
    </row>
    <row r="2800" spans="14:14" ht="12.75" customHeight="1">
      <c r="N2800" s="86"/>
    </row>
    <row r="2801" spans="14:14" ht="12.75" customHeight="1">
      <c r="N2801" s="86"/>
    </row>
    <row r="2802" spans="14:14" ht="12.75" customHeight="1">
      <c r="N2802" s="86"/>
    </row>
    <row r="2803" spans="14:14" ht="12.75" customHeight="1">
      <c r="N2803" s="86"/>
    </row>
    <row r="2804" spans="14:14" ht="12.75" customHeight="1">
      <c r="N2804" s="86"/>
    </row>
    <row r="2805" spans="14:14" ht="12.75" customHeight="1">
      <c r="N2805" s="86"/>
    </row>
    <row r="2806" spans="14:14" ht="12.75" customHeight="1">
      <c r="N2806" s="86"/>
    </row>
    <row r="2807" spans="14:14" ht="12.75" customHeight="1">
      <c r="N2807" s="86"/>
    </row>
    <row r="2808" spans="14:14" ht="12.75" customHeight="1">
      <c r="N2808" s="86"/>
    </row>
    <row r="2809" spans="14:14" ht="12.75" customHeight="1">
      <c r="N2809" s="86"/>
    </row>
    <row r="2810" spans="14:14" ht="12.75" customHeight="1">
      <c r="N2810" s="86"/>
    </row>
    <row r="2811" spans="14:14" ht="12.75" customHeight="1">
      <c r="N2811" s="86"/>
    </row>
    <row r="2812" spans="14:14" ht="12.75" customHeight="1">
      <c r="N2812" s="86"/>
    </row>
    <row r="2813" spans="14:14" ht="12.75" customHeight="1">
      <c r="N2813" s="86"/>
    </row>
    <row r="2814" spans="14:14" ht="12.75" customHeight="1">
      <c r="N2814" s="86"/>
    </row>
    <row r="2815" spans="14:14" ht="12.75" customHeight="1">
      <c r="N2815" s="86"/>
    </row>
    <row r="2816" spans="14:14" ht="12.75" customHeight="1">
      <c r="N2816" s="86"/>
    </row>
    <row r="2817" spans="14:14" ht="12.75" customHeight="1">
      <c r="N2817" s="86"/>
    </row>
    <row r="2818" spans="14:14" ht="12.75" customHeight="1">
      <c r="N2818" s="86"/>
    </row>
    <row r="2819" spans="14:14" ht="12.75" customHeight="1">
      <c r="N2819" s="86"/>
    </row>
    <row r="2820" spans="14:14" ht="12.75" customHeight="1">
      <c r="N2820" s="86"/>
    </row>
    <row r="2821" spans="14:14" ht="12.75" customHeight="1">
      <c r="N2821" s="86"/>
    </row>
    <row r="2822" spans="14:14" ht="12.75" customHeight="1">
      <c r="N2822" s="86"/>
    </row>
    <row r="2823" spans="14:14" ht="12.75" customHeight="1">
      <c r="N2823" s="86"/>
    </row>
    <row r="2824" spans="14:14" ht="12.75" customHeight="1">
      <c r="N2824" s="86"/>
    </row>
    <row r="2825" spans="14:14" ht="12.75" customHeight="1">
      <c r="N2825" s="86"/>
    </row>
    <row r="2826" spans="14:14" ht="12.75" customHeight="1">
      <c r="N2826" s="86"/>
    </row>
    <row r="2827" spans="14:14" ht="12.75" customHeight="1">
      <c r="N2827" s="86"/>
    </row>
    <row r="2828" spans="14:14" ht="12.75" customHeight="1">
      <c r="N2828" s="86"/>
    </row>
    <row r="2829" spans="14:14" ht="12.75" customHeight="1">
      <c r="N2829" s="86"/>
    </row>
    <row r="2830" spans="14:14" ht="12.75" customHeight="1">
      <c r="N2830" s="86"/>
    </row>
    <row r="2831" spans="14:14" ht="12.75" customHeight="1">
      <c r="N2831" s="86"/>
    </row>
    <row r="2832" spans="14:14" ht="12.75" customHeight="1">
      <c r="N2832" s="86"/>
    </row>
    <row r="2833" spans="14:14" ht="12.75" customHeight="1">
      <c r="N2833" s="86"/>
    </row>
    <row r="2834" spans="14:14" ht="12.75" customHeight="1">
      <c r="N2834" s="86"/>
    </row>
    <row r="2835" spans="14:14" ht="12.75" customHeight="1">
      <c r="N2835" s="86"/>
    </row>
    <row r="2836" spans="14:14" ht="12.75" customHeight="1">
      <c r="N2836" s="86"/>
    </row>
    <row r="2837" spans="14:14" ht="12.75" customHeight="1">
      <c r="N2837" s="86"/>
    </row>
    <row r="2838" spans="14:14" ht="12.75" customHeight="1">
      <c r="N2838" s="86"/>
    </row>
    <row r="2839" spans="14:14" ht="12.75" customHeight="1">
      <c r="N2839" s="86"/>
    </row>
    <row r="2840" spans="14:14" ht="12.75" customHeight="1">
      <c r="N2840" s="86"/>
    </row>
    <row r="2841" spans="14:14" ht="12.75" customHeight="1">
      <c r="N2841" s="86"/>
    </row>
    <row r="2842" spans="14:14" ht="12.75" customHeight="1">
      <c r="N2842" s="86"/>
    </row>
    <row r="2843" spans="14:14" ht="12.75" customHeight="1">
      <c r="N2843" s="86"/>
    </row>
    <row r="2844" spans="14:14" ht="12.75" customHeight="1">
      <c r="N2844" s="86"/>
    </row>
    <row r="2845" spans="14:14" ht="12.75" customHeight="1">
      <c r="N2845" s="86"/>
    </row>
    <row r="2846" spans="14:14" ht="12.75" customHeight="1">
      <c r="N2846" s="86"/>
    </row>
    <row r="2847" spans="14:14" ht="12.75" customHeight="1">
      <c r="N2847" s="86"/>
    </row>
    <row r="2848" spans="14:14" ht="12.75" customHeight="1">
      <c r="N2848" s="86"/>
    </row>
    <row r="2849" spans="14:14" ht="12.75" customHeight="1">
      <c r="N2849" s="86"/>
    </row>
    <row r="2850" spans="14:14" ht="12.75" customHeight="1">
      <c r="N2850" s="86"/>
    </row>
    <row r="2851" spans="14:14" ht="12.75" customHeight="1">
      <c r="N2851" s="86"/>
    </row>
    <row r="2852" spans="14:14" ht="12.75" customHeight="1">
      <c r="N2852" s="86"/>
    </row>
    <row r="2853" spans="14:14" ht="12.75" customHeight="1">
      <c r="N2853" s="86"/>
    </row>
    <row r="2854" spans="14:14" ht="12.75" customHeight="1">
      <c r="N2854" s="86"/>
    </row>
    <row r="2855" spans="14:14" ht="12.75" customHeight="1">
      <c r="N2855" s="86"/>
    </row>
    <row r="2856" spans="14:14" ht="12.75" customHeight="1">
      <c r="N2856" s="86"/>
    </row>
    <row r="2857" spans="14:14" ht="12.75" customHeight="1">
      <c r="N2857" s="86"/>
    </row>
    <row r="2858" spans="14:14" ht="12.75" customHeight="1">
      <c r="N2858" s="86"/>
    </row>
    <row r="2859" spans="14:14" ht="12.75" customHeight="1">
      <c r="N2859" s="86"/>
    </row>
    <row r="2860" spans="14:14" ht="12.75" customHeight="1">
      <c r="N2860" s="86"/>
    </row>
    <row r="2861" spans="14:14" ht="12.75" customHeight="1">
      <c r="N2861" s="86"/>
    </row>
    <row r="2862" spans="14:14" ht="12.75" customHeight="1">
      <c r="N2862" s="86"/>
    </row>
    <row r="2863" spans="14:14" ht="12.75" customHeight="1">
      <c r="N2863" s="86"/>
    </row>
    <row r="2864" spans="14:14" ht="12.75" customHeight="1">
      <c r="N2864" s="86"/>
    </row>
    <row r="2865" spans="14:14" ht="12.75" customHeight="1">
      <c r="N2865" s="86"/>
    </row>
    <row r="2866" spans="14:14" ht="12.75" customHeight="1">
      <c r="N2866" s="86"/>
    </row>
    <row r="2867" spans="14:14" ht="12.75" customHeight="1">
      <c r="N2867" s="86"/>
    </row>
    <row r="2868" spans="14:14" ht="12.75" customHeight="1">
      <c r="N2868" s="86"/>
    </row>
    <row r="2869" spans="14:14" ht="12.75" customHeight="1">
      <c r="N2869" s="86"/>
    </row>
    <row r="2870" spans="14:14" ht="12.75" customHeight="1">
      <c r="N2870" s="86"/>
    </row>
    <row r="2871" spans="14:14" ht="12.75" customHeight="1">
      <c r="N2871" s="86"/>
    </row>
    <row r="2872" spans="14:14" ht="12.75" customHeight="1">
      <c r="N2872" s="86"/>
    </row>
    <row r="2873" spans="14:14" ht="12.75" customHeight="1">
      <c r="N2873" s="86"/>
    </row>
    <row r="2874" spans="14:14" ht="12.75" customHeight="1">
      <c r="N2874" s="86"/>
    </row>
    <row r="2875" spans="14:14" ht="12.75" customHeight="1">
      <c r="N2875" s="86"/>
    </row>
    <row r="2876" spans="14:14" ht="12.75" customHeight="1">
      <c r="N2876" s="86"/>
    </row>
    <row r="2877" spans="14:14" ht="12.75" customHeight="1">
      <c r="N2877" s="86"/>
    </row>
    <row r="2878" spans="14:14" ht="12.75" customHeight="1">
      <c r="N2878" s="86"/>
    </row>
    <row r="2879" spans="14:14" ht="12.75" customHeight="1">
      <c r="N2879" s="86"/>
    </row>
    <row r="2880" spans="14:14" ht="12.75" customHeight="1">
      <c r="N2880" s="86"/>
    </row>
    <row r="2881" spans="14:14" ht="12.75" customHeight="1">
      <c r="N2881" s="86"/>
    </row>
    <row r="2882" spans="14:14" ht="12.75" customHeight="1">
      <c r="N2882" s="86"/>
    </row>
    <row r="2883" spans="14:14" ht="12.75" customHeight="1">
      <c r="N2883" s="86"/>
    </row>
    <row r="2884" spans="14:14" ht="12.75" customHeight="1">
      <c r="N2884" s="86"/>
    </row>
    <row r="2885" spans="14:14" ht="12.75" customHeight="1">
      <c r="N2885" s="86"/>
    </row>
    <row r="2886" spans="14:14" ht="12.75" customHeight="1">
      <c r="N2886" s="86"/>
    </row>
    <row r="2887" spans="14:14" ht="12.75" customHeight="1">
      <c r="N2887" s="86"/>
    </row>
    <row r="2888" spans="14:14" ht="12.75" customHeight="1">
      <c r="N2888" s="86"/>
    </row>
    <row r="2889" spans="14:14" ht="12.75" customHeight="1">
      <c r="N2889" s="86"/>
    </row>
    <row r="2890" spans="14:14" ht="12.75" customHeight="1">
      <c r="N2890" s="86"/>
    </row>
    <row r="2891" spans="14:14" ht="12.75" customHeight="1">
      <c r="N2891" s="86"/>
    </row>
    <row r="2892" spans="14:14" ht="12.75" customHeight="1">
      <c r="N2892" s="86"/>
    </row>
    <row r="2893" spans="14:14" ht="12.75" customHeight="1">
      <c r="N2893" s="86"/>
    </row>
    <row r="2894" spans="14:14" ht="12.75" customHeight="1">
      <c r="N2894" s="86"/>
    </row>
    <row r="2895" spans="14:14" ht="12.75" customHeight="1">
      <c r="N2895" s="86"/>
    </row>
    <row r="2896" spans="14:14" ht="12.75" customHeight="1">
      <c r="N2896" s="86"/>
    </row>
    <row r="2897" spans="14:14" ht="12.75" customHeight="1">
      <c r="N2897" s="86"/>
    </row>
    <row r="2898" spans="14:14" ht="12.75" customHeight="1">
      <c r="N2898" s="86"/>
    </row>
    <row r="2899" spans="14:14" ht="12.75" customHeight="1">
      <c r="N2899" s="86"/>
    </row>
    <row r="2900" spans="14:14" ht="12.75" customHeight="1">
      <c r="N2900" s="86"/>
    </row>
    <row r="2901" spans="14:14" ht="12.75" customHeight="1">
      <c r="N2901" s="86"/>
    </row>
    <row r="2902" spans="14:14" ht="12.75" customHeight="1">
      <c r="N2902" s="86"/>
    </row>
    <row r="2903" spans="14:14" ht="12.75" customHeight="1">
      <c r="N2903" s="86"/>
    </row>
    <row r="2904" spans="14:14" ht="12.75" customHeight="1">
      <c r="N2904" s="86"/>
    </row>
    <row r="2905" spans="14:14" ht="12.75" customHeight="1">
      <c r="N2905" s="86"/>
    </row>
    <row r="2906" spans="14:14" ht="12.75" customHeight="1">
      <c r="N2906" s="86"/>
    </row>
    <row r="2907" spans="14:14" ht="12.75" customHeight="1">
      <c r="N2907" s="86"/>
    </row>
    <row r="2908" spans="14:14" ht="12.75" customHeight="1">
      <c r="N2908" s="86"/>
    </row>
    <row r="2909" spans="14:14" ht="12.75" customHeight="1">
      <c r="N2909" s="86"/>
    </row>
    <row r="2910" spans="14:14" ht="12.75" customHeight="1">
      <c r="N2910" s="86"/>
    </row>
    <row r="2911" spans="14:14" ht="12.75" customHeight="1">
      <c r="N2911" s="86"/>
    </row>
    <row r="2912" spans="14:14" ht="12.75" customHeight="1">
      <c r="N2912" s="86"/>
    </row>
    <row r="2913" spans="14:14" ht="12.75" customHeight="1">
      <c r="N2913" s="86"/>
    </row>
    <row r="2914" spans="14:14" ht="12.75" customHeight="1">
      <c r="N2914" s="86"/>
    </row>
    <row r="2915" spans="14:14" ht="12.75" customHeight="1">
      <c r="N2915" s="86"/>
    </row>
    <row r="2916" spans="14:14" ht="12.75" customHeight="1">
      <c r="N2916" s="86"/>
    </row>
    <row r="2917" spans="14:14" ht="12.75" customHeight="1">
      <c r="N2917" s="86"/>
    </row>
    <row r="2918" spans="14:14" ht="12.75" customHeight="1">
      <c r="N2918" s="86"/>
    </row>
    <row r="2919" spans="14:14" ht="12.75" customHeight="1">
      <c r="N2919" s="86"/>
    </row>
    <row r="2920" spans="14:14" ht="12.75" customHeight="1">
      <c r="N2920" s="86"/>
    </row>
    <row r="2921" spans="14:14" ht="12.75" customHeight="1">
      <c r="N2921" s="86"/>
    </row>
    <row r="2922" spans="14:14" ht="12.75" customHeight="1">
      <c r="N2922" s="86"/>
    </row>
    <row r="2923" spans="14:14" ht="12.75" customHeight="1">
      <c r="N2923" s="86"/>
    </row>
    <row r="2924" spans="14:14" ht="12.75" customHeight="1">
      <c r="N2924" s="86"/>
    </row>
    <row r="2925" spans="14:14" ht="12.75" customHeight="1">
      <c r="N2925" s="86"/>
    </row>
    <row r="2926" spans="14:14" ht="12.75" customHeight="1">
      <c r="N2926" s="86"/>
    </row>
    <row r="2927" spans="14:14" ht="12.75" customHeight="1">
      <c r="N2927" s="86"/>
    </row>
    <row r="2928" spans="14:14" ht="12.75" customHeight="1">
      <c r="N2928" s="86"/>
    </row>
    <row r="2929" spans="14:14" ht="12.75" customHeight="1">
      <c r="N2929" s="86"/>
    </row>
    <row r="2930" spans="14:14" ht="12.75" customHeight="1">
      <c r="N2930" s="86"/>
    </row>
    <row r="2931" spans="14:14" ht="12.75" customHeight="1">
      <c r="N2931" s="86"/>
    </row>
    <row r="2932" spans="14:14" ht="12.75" customHeight="1">
      <c r="N2932" s="86"/>
    </row>
    <row r="2933" spans="14:14" ht="12.75" customHeight="1">
      <c r="N2933" s="86"/>
    </row>
    <row r="2934" spans="14:14" ht="12.75" customHeight="1">
      <c r="N2934" s="86"/>
    </row>
    <row r="2935" spans="14:14" ht="12.75" customHeight="1">
      <c r="N2935" s="86"/>
    </row>
    <row r="2936" spans="14:14" ht="12.75" customHeight="1">
      <c r="N2936" s="86"/>
    </row>
    <row r="2937" spans="14:14" ht="12.75" customHeight="1">
      <c r="N2937" s="86"/>
    </row>
    <row r="2938" spans="14:14" ht="12.75" customHeight="1">
      <c r="N2938" s="86"/>
    </row>
    <row r="2939" spans="14:14" ht="12.75" customHeight="1">
      <c r="N2939" s="86"/>
    </row>
    <row r="2940" spans="14:14" ht="12.75" customHeight="1">
      <c r="N2940" s="86"/>
    </row>
    <row r="2941" spans="14:14" ht="12.75" customHeight="1">
      <c r="N2941" s="86"/>
    </row>
    <row r="2942" spans="14:14" ht="12.75" customHeight="1">
      <c r="N2942" s="86"/>
    </row>
    <row r="2943" spans="14:14" ht="12.75" customHeight="1">
      <c r="N2943" s="86"/>
    </row>
    <row r="2944" spans="14:14" ht="12.75" customHeight="1">
      <c r="N2944" s="86"/>
    </row>
    <row r="2945" spans="14:14" ht="12.75" customHeight="1">
      <c r="N2945" s="86"/>
    </row>
    <row r="2946" spans="14:14" ht="12.75" customHeight="1">
      <c r="N2946" s="86"/>
    </row>
    <row r="2947" spans="14:14" ht="12.75" customHeight="1">
      <c r="N2947" s="86"/>
    </row>
    <row r="2948" spans="14:14" ht="12.75" customHeight="1">
      <c r="N2948" s="86"/>
    </row>
    <row r="2949" spans="14:14" ht="12.75" customHeight="1">
      <c r="N2949" s="86"/>
    </row>
    <row r="2950" spans="14:14" ht="12.75" customHeight="1">
      <c r="N2950" s="86"/>
    </row>
    <row r="2951" spans="14:14" ht="12.75" customHeight="1">
      <c r="N2951" s="86"/>
    </row>
    <row r="2952" spans="14:14" ht="12.75" customHeight="1">
      <c r="N2952" s="86"/>
    </row>
    <row r="2953" spans="14:14" ht="12.75" customHeight="1">
      <c r="N2953" s="86"/>
    </row>
    <row r="2954" spans="14:14" ht="12.75" customHeight="1">
      <c r="N2954" s="86"/>
    </row>
    <row r="2955" spans="14:14" ht="12.75" customHeight="1">
      <c r="N2955" s="86"/>
    </row>
    <row r="2956" spans="14:14" ht="12.75" customHeight="1">
      <c r="N2956" s="86"/>
    </row>
    <row r="2957" spans="14:14" ht="12.75" customHeight="1">
      <c r="N2957" s="86"/>
    </row>
    <row r="2958" spans="14:14" ht="12.75" customHeight="1">
      <c r="N2958" s="86"/>
    </row>
    <row r="2959" spans="14:14" ht="12.75" customHeight="1">
      <c r="N2959" s="86"/>
    </row>
    <row r="2960" spans="14:14" ht="12.75" customHeight="1">
      <c r="N2960" s="86"/>
    </row>
    <row r="2961" spans="14:14" ht="12.75" customHeight="1">
      <c r="N2961" s="86"/>
    </row>
    <row r="2962" spans="14:14" ht="12.75" customHeight="1">
      <c r="N2962" s="86"/>
    </row>
    <row r="2963" spans="14:14" ht="12.75" customHeight="1">
      <c r="N2963" s="86"/>
    </row>
    <row r="2964" spans="14:14" ht="12.75" customHeight="1">
      <c r="N2964" s="86"/>
    </row>
    <row r="2965" spans="14:14" ht="12.75" customHeight="1">
      <c r="N2965" s="86"/>
    </row>
    <row r="2966" spans="14:14" ht="12.75" customHeight="1">
      <c r="N2966" s="86"/>
    </row>
    <row r="2967" spans="14:14" ht="12.75" customHeight="1">
      <c r="N2967" s="86"/>
    </row>
    <row r="2968" spans="14:14" ht="12.75" customHeight="1">
      <c r="N2968" s="86"/>
    </row>
    <row r="2969" spans="14:14" ht="12.75" customHeight="1">
      <c r="N2969" s="86"/>
    </row>
    <row r="2970" spans="14:14" ht="12.75" customHeight="1">
      <c r="N2970" s="86"/>
    </row>
    <row r="2971" spans="14:14" ht="12.75" customHeight="1">
      <c r="N2971" s="86"/>
    </row>
    <row r="2972" spans="14:14" ht="12.75" customHeight="1">
      <c r="N2972" s="86"/>
    </row>
    <row r="2973" spans="14:14" ht="12.75" customHeight="1">
      <c r="N2973" s="86"/>
    </row>
    <row r="2974" spans="14:14" ht="12.75" customHeight="1">
      <c r="N2974" s="86"/>
    </row>
    <row r="2975" spans="14:14" ht="12.75" customHeight="1">
      <c r="N2975" s="86"/>
    </row>
    <row r="2976" spans="14:14" ht="12.75" customHeight="1">
      <c r="N2976" s="86"/>
    </row>
    <row r="2977" spans="14:14" ht="12.75" customHeight="1">
      <c r="N2977" s="86"/>
    </row>
    <row r="2978" spans="14:14" ht="12.75" customHeight="1">
      <c r="N2978" s="86"/>
    </row>
    <row r="2979" spans="14:14" ht="12.75" customHeight="1">
      <c r="N2979" s="86"/>
    </row>
    <row r="2980" spans="14:14" ht="12.75" customHeight="1">
      <c r="N2980" s="86"/>
    </row>
    <row r="2981" spans="14:14" ht="12.75" customHeight="1">
      <c r="N2981" s="86"/>
    </row>
    <row r="2982" spans="14:14" ht="12.75" customHeight="1">
      <c r="N2982" s="86"/>
    </row>
    <row r="2983" spans="14:14" ht="12.75" customHeight="1">
      <c r="N2983" s="86"/>
    </row>
    <row r="2984" spans="14:14" ht="12.75" customHeight="1">
      <c r="N2984" s="86"/>
    </row>
    <row r="2985" spans="14:14" ht="12.75" customHeight="1">
      <c r="N2985" s="86"/>
    </row>
    <row r="2986" spans="14:14" ht="12.75" customHeight="1">
      <c r="N2986" s="86"/>
    </row>
    <row r="2987" spans="14:14" ht="12.75" customHeight="1">
      <c r="N2987" s="86"/>
    </row>
    <row r="2988" spans="14:14" ht="12.75" customHeight="1">
      <c r="N2988" s="86"/>
    </row>
    <row r="2989" spans="14:14" ht="12.75" customHeight="1">
      <c r="N2989" s="86"/>
    </row>
    <row r="2990" spans="14:14" ht="12.75" customHeight="1">
      <c r="N2990" s="86"/>
    </row>
    <row r="2991" spans="14:14" ht="12.75" customHeight="1">
      <c r="N2991" s="86"/>
    </row>
    <row r="2992" spans="14:14" ht="12.75" customHeight="1">
      <c r="N2992" s="86"/>
    </row>
    <row r="2993" spans="14:14" ht="12.75" customHeight="1">
      <c r="N2993" s="86"/>
    </row>
    <row r="2994" spans="14:14" ht="12.75" customHeight="1">
      <c r="N2994" s="86"/>
    </row>
    <row r="2995" spans="14:14" ht="12.75" customHeight="1">
      <c r="N2995" s="86"/>
    </row>
    <row r="2996" spans="14:14" ht="12.75" customHeight="1">
      <c r="N2996" s="86"/>
    </row>
    <row r="2997" spans="14:14" ht="12.75" customHeight="1">
      <c r="N2997" s="86"/>
    </row>
    <row r="2998" spans="14:14" ht="12.75" customHeight="1">
      <c r="N2998" s="86"/>
    </row>
    <row r="2999" spans="14:14" ht="12.75" customHeight="1">
      <c r="N2999" s="86"/>
    </row>
    <row r="3000" spans="14:14" ht="12.75" customHeight="1">
      <c r="N3000" s="86"/>
    </row>
    <row r="3001" spans="14:14" ht="12.75" customHeight="1">
      <c r="N3001" s="86"/>
    </row>
    <row r="3002" spans="14:14" ht="12.75" customHeight="1">
      <c r="N3002" s="86"/>
    </row>
    <row r="3003" spans="14:14" ht="12.75" customHeight="1">
      <c r="N3003" s="86"/>
    </row>
    <row r="3004" spans="14:14" ht="12.75" customHeight="1">
      <c r="N3004" s="86"/>
    </row>
    <row r="3005" spans="14:14" ht="12.75" customHeight="1">
      <c r="N3005" s="86"/>
    </row>
    <row r="3006" spans="14:14" ht="12.75" customHeight="1">
      <c r="N3006" s="86"/>
    </row>
    <row r="3007" spans="14:14" ht="12.75" customHeight="1">
      <c r="N3007" s="86"/>
    </row>
    <row r="3008" spans="14:14" ht="12.75" customHeight="1">
      <c r="N3008" s="86"/>
    </row>
    <row r="3009" spans="14:14" ht="12.75" customHeight="1">
      <c r="N3009" s="86"/>
    </row>
    <row r="3010" spans="14:14" ht="12.75" customHeight="1">
      <c r="N3010" s="86"/>
    </row>
    <row r="3011" spans="14:14" ht="12.75" customHeight="1">
      <c r="N3011" s="86"/>
    </row>
    <row r="3012" spans="14:14" ht="12.75" customHeight="1">
      <c r="N3012" s="86"/>
    </row>
    <row r="3013" spans="14:14" ht="12.75" customHeight="1">
      <c r="N3013" s="86"/>
    </row>
    <row r="3014" spans="14:14" ht="12.75" customHeight="1">
      <c r="N3014" s="86"/>
    </row>
    <row r="3015" spans="14:14" ht="12.75" customHeight="1">
      <c r="N3015" s="86"/>
    </row>
    <row r="3016" spans="14:14" ht="12.75" customHeight="1">
      <c r="N3016" s="86"/>
    </row>
    <row r="3017" spans="14:14" ht="12.75" customHeight="1">
      <c r="N3017" s="86"/>
    </row>
    <row r="3018" spans="14:14" ht="12.75" customHeight="1">
      <c r="N3018" s="86"/>
    </row>
    <row r="3019" spans="14:14" ht="12.75" customHeight="1">
      <c r="N3019" s="86"/>
    </row>
    <row r="3020" spans="14:14" ht="12.75" customHeight="1">
      <c r="N3020" s="86"/>
    </row>
    <row r="3021" spans="14:14" ht="12.75" customHeight="1">
      <c r="N3021" s="86"/>
    </row>
    <row r="3022" spans="14:14" ht="12.75" customHeight="1">
      <c r="N3022" s="86"/>
    </row>
    <row r="3023" spans="14:14" ht="12.75" customHeight="1">
      <c r="N3023" s="86"/>
    </row>
    <row r="3024" spans="14:14" ht="12.75" customHeight="1">
      <c r="N3024" s="86"/>
    </row>
    <row r="3025" spans="14:14" ht="12.75" customHeight="1">
      <c r="N3025" s="86"/>
    </row>
    <row r="3026" spans="14:14" ht="12.75" customHeight="1">
      <c r="N3026" s="86"/>
    </row>
    <row r="3027" spans="14:14" ht="12.75" customHeight="1">
      <c r="N3027" s="86"/>
    </row>
    <row r="3028" spans="14:14" ht="12.75" customHeight="1">
      <c r="N3028" s="86"/>
    </row>
    <row r="3029" spans="14:14" ht="12.75" customHeight="1">
      <c r="N3029" s="86"/>
    </row>
    <row r="3030" spans="14:14" ht="12.75" customHeight="1">
      <c r="N3030" s="86"/>
    </row>
    <row r="3031" spans="14:14" ht="12.75" customHeight="1">
      <c r="N3031" s="86"/>
    </row>
    <row r="3032" spans="14:14" ht="12.75" customHeight="1">
      <c r="N3032" s="86"/>
    </row>
    <row r="3033" spans="14:14" ht="12.75" customHeight="1">
      <c r="N3033" s="86"/>
    </row>
    <row r="3034" spans="14:14" ht="12.75" customHeight="1">
      <c r="N3034" s="86"/>
    </row>
    <row r="3035" spans="14:14" ht="12.75" customHeight="1">
      <c r="N3035" s="86"/>
    </row>
    <row r="3036" spans="14:14" ht="12.75" customHeight="1">
      <c r="N3036" s="86"/>
    </row>
    <row r="3037" spans="14:14" ht="12.75" customHeight="1">
      <c r="N3037" s="86"/>
    </row>
    <row r="3038" spans="14:14" ht="12.75" customHeight="1">
      <c r="N3038" s="86"/>
    </row>
    <row r="3039" spans="14:14" ht="12.75" customHeight="1">
      <c r="N3039" s="86"/>
    </row>
    <row r="3040" spans="14:14" ht="12.75" customHeight="1">
      <c r="N3040" s="86"/>
    </row>
    <row r="3041" spans="14:14" ht="12.75" customHeight="1">
      <c r="N3041" s="86"/>
    </row>
    <row r="3042" spans="14:14" ht="12.75" customHeight="1">
      <c r="N3042" s="86"/>
    </row>
    <row r="3043" spans="14:14" ht="12.75" customHeight="1">
      <c r="N3043" s="86"/>
    </row>
    <row r="3044" spans="14:14" ht="12.75" customHeight="1">
      <c r="N3044" s="86"/>
    </row>
    <row r="3045" spans="14:14" ht="12.75" customHeight="1">
      <c r="N3045" s="86"/>
    </row>
    <row r="3046" spans="14:14" ht="12.75" customHeight="1">
      <c r="N3046" s="86"/>
    </row>
    <row r="3047" spans="14:14" ht="12.75" customHeight="1">
      <c r="N3047" s="86"/>
    </row>
    <row r="3048" spans="14:14" ht="12.75" customHeight="1">
      <c r="N3048" s="86"/>
    </row>
    <row r="3049" spans="14:14" ht="12.75" customHeight="1">
      <c r="N3049" s="86"/>
    </row>
    <row r="3050" spans="14:14" ht="12.75" customHeight="1">
      <c r="N3050" s="86"/>
    </row>
    <row r="3051" spans="14:14" ht="12.75" customHeight="1">
      <c r="N3051" s="86"/>
    </row>
    <row r="3052" spans="14:14" ht="12.75" customHeight="1">
      <c r="N3052" s="86"/>
    </row>
    <row r="3053" spans="14:14" ht="12.75" customHeight="1">
      <c r="N3053" s="86"/>
    </row>
    <row r="3054" spans="14:14" ht="12.75" customHeight="1">
      <c r="N3054" s="86"/>
    </row>
    <row r="3055" spans="14:14" ht="12.75" customHeight="1">
      <c r="N3055" s="86"/>
    </row>
    <row r="3056" spans="14:14" ht="12.75" customHeight="1">
      <c r="N3056" s="86"/>
    </row>
    <row r="3057" spans="14:14" ht="12.75" customHeight="1">
      <c r="N3057" s="86"/>
    </row>
    <row r="3058" spans="14:14" ht="12.75" customHeight="1">
      <c r="N3058" s="86"/>
    </row>
    <row r="3059" spans="14:14" ht="12.75" customHeight="1">
      <c r="N3059" s="86"/>
    </row>
    <row r="3060" spans="14:14" ht="12.75" customHeight="1">
      <c r="N3060" s="86"/>
    </row>
    <row r="3061" spans="14:14" ht="12.75" customHeight="1">
      <c r="N3061" s="86"/>
    </row>
    <row r="3062" spans="14:14" ht="12.75" customHeight="1">
      <c r="N3062" s="86"/>
    </row>
    <row r="3063" spans="14:14" ht="12.75" customHeight="1">
      <c r="N3063" s="86"/>
    </row>
    <row r="3064" spans="14:14" ht="12.75" customHeight="1">
      <c r="N3064" s="86"/>
    </row>
    <row r="3065" spans="14:14" ht="12.75" customHeight="1">
      <c r="N3065" s="86"/>
    </row>
    <row r="3066" spans="14:14" ht="12.75" customHeight="1">
      <c r="N3066" s="86"/>
    </row>
    <row r="3067" spans="14:14" ht="12.75" customHeight="1">
      <c r="N3067" s="86"/>
    </row>
    <row r="3068" spans="14:14" ht="12.75" customHeight="1">
      <c r="N3068" s="86"/>
    </row>
    <row r="3069" spans="14:14" ht="12.75" customHeight="1">
      <c r="N3069" s="86"/>
    </row>
    <row r="3070" spans="14:14" ht="12.75" customHeight="1">
      <c r="N3070" s="86"/>
    </row>
    <row r="3071" spans="14:14" ht="12.75" customHeight="1">
      <c r="N3071" s="86"/>
    </row>
    <row r="3072" spans="14:14" ht="12.75" customHeight="1">
      <c r="N3072" s="86"/>
    </row>
    <row r="3073" spans="14:14" ht="12.75" customHeight="1">
      <c r="N3073" s="86"/>
    </row>
    <row r="3074" spans="14:14" ht="12.75" customHeight="1">
      <c r="N3074" s="86"/>
    </row>
    <row r="3075" spans="14:14" ht="12.75" customHeight="1">
      <c r="N3075" s="86"/>
    </row>
    <row r="3076" spans="14:14" ht="12.75" customHeight="1">
      <c r="N3076" s="86"/>
    </row>
    <row r="3077" spans="14:14" ht="12.75" customHeight="1">
      <c r="N3077" s="86"/>
    </row>
    <row r="3078" spans="14:14" ht="12.75" customHeight="1">
      <c r="N3078" s="86"/>
    </row>
    <row r="3079" spans="14:14" ht="12.75" customHeight="1">
      <c r="N3079" s="86"/>
    </row>
    <row r="3080" spans="14:14" ht="12.75" customHeight="1">
      <c r="N3080" s="86"/>
    </row>
    <row r="3081" spans="14:14" ht="12.75" customHeight="1">
      <c r="N3081" s="86"/>
    </row>
    <row r="3082" spans="14:14" ht="12.75" customHeight="1">
      <c r="N3082" s="86"/>
    </row>
    <row r="3083" spans="14:14" ht="12.75" customHeight="1">
      <c r="N3083" s="86"/>
    </row>
    <row r="3084" spans="14:14" ht="12.75" customHeight="1">
      <c r="N3084" s="86"/>
    </row>
    <row r="3085" spans="14:14" ht="12.75" customHeight="1">
      <c r="N3085" s="86"/>
    </row>
    <row r="3086" spans="14:14" ht="12.75" customHeight="1">
      <c r="N3086" s="86"/>
    </row>
    <row r="3087" spans="14:14" ht="12.75" customHeight="1">
      <c r="N3087" s="86"/>
    </row>
    <row r="3088" spans="14:14" ht="12.75" customHeight="1">
      <c r="N3088" s="86"/>
    </row>
    <row r="3089" spans="14:14" ht="12.75" customHeight="1">
      <c r="N3089" s="86"/>
    </row>
    <row r="3090" spans="14:14" ht="12.75" customHeight="1">
      <c r="N3090" s="86"/>
    </row>
    <row r="3091" spans="14:14" ht="12.75" customHeight="1">
      <c r="N3091" s="86"/>
    </row>
    <row r="3092" spans="14:14" ht="12.75" customHeight="1">
      <c r="N3092" s="86"/>
    </row>
    <row r="3093" spans="14:14" ht="12.75" customHeight="1">
      <c r="N3093" s="86"/>
    </row>
    <row r="3094" spans="14:14" ht="12.75" customHeight="1">
      <c r="N3094" s="86"/>
    </row>
    <row r="3095" spans="14:14" ht="12.75" customHeight="1">
      <c r="N3095" s="86"/>
    </row>
    <row r="3096" spans="14:14" ht="12.75" customHeight="1">
      <c r="N3096" s="86"/>
    </row>
    <row r="3097" spans="14:14" ht="12.75" customHeight="1">
      <c r="N3097" s="86"/>
    </row>
    <row r="3098" spans="14:14" ht="12.75" customHeight="1">
      <c r="N3098" s="86"/>
    </row>
    <row r="3099" spans="14:14" ht="12.75" customHeight="1">
      <c r="N3099" s="86"/>
    </row>
    <row r="3100" spans="14:14" ht="12.75" customHeight="1">
      <c r="N3100" s="86"/>
    </row>
    <row r="3101" spans="14:14" ht="12.75" customHeight="1">
      <c r="N3101" s="86"/>
    </row>
    <row r="3102" spans="14:14" ht="12.75" customHeight="1">
      <c r="N3102" s="86"/>
    </row>
    <row r="3103" spans="14:14" ht="12.75" customHeight="1">
      <c r="N3103" s="86"/>
    </row>
    <row r="3104" spans="14:14" ht="12.75" customHeight="1">
      <c r="N3104" s="86"/>
    </row>
    <row r="3105" spans="14:14" ht="12.75" customHeight="1">
      <c r="N3105" s="86"/>
    </row>
    <row r="3106" spans="14:14" ht="12.75" customHeight="1">
      <c r="N3106" s="86"/>
    </row>
    <row r="3107" spans="14:14" ht="12.75" customHeight="1">
      <c r="N3107" s="86"/>
    </row>
    <row r="3108" spans="14:14" ht="12.75" customHeight="1">
      <c r="N3108" s="86"/>
    </row>
    <row r="3109" spans="14:14" ht="12.75" customHeight="1">
      <c r="N3109" s="86"/>
    </row>
    <row r="3110" spans="14:14" ht="12.75" customHeight="1">
      <c r="N3110" s="86"/>
    </row>
    <row r="3111" spans="14:14" ht="12.75" customHeight="1">
      <c r="N3111" s="86"/>
    </row>
    <row r="3112" spans="14:14" ht="12.75" customHeight="1">
      <c r="N3112" s="86"/>
    </row>
    <row r="3113" spans="14:14" ht="12.75" customHeight="1">
      <c r="N3113" s="86"/>
    </row>
    <row r="3114" spans="14:14" ht="12.75" customHeight="1">
      <c r="N3114" s="86"/>
    </row>
    <row r="3115" spans="14:14" ht="12.75" customHeight="1">
      <c r="N3115" s="86"/>
    </row>
    <row r="3116" spans="14:14" ht="12.75" customHeight="1">
      <c r="N3116" s="86"/>
    </row>
    <row r="3117" spans="14:14" ht="12.75" customHeight="1">
      <c r="N3117" s="86"/>
    </row>
    <row r="3118" spans="14:14" ht="12.75" customHeight="1">
      <c r="N3118" s="86"/>
    </row>
    <row r="3119" spans="14:14" ht="12.75" customHeight="1">
      <c r="N3119" s="86"/>
    </row>
    <row r="3120" spans="14:14" ht="12.75" customHeight="1">
      <c r="N3120" s="86"/>
    </row>
    <row r="3121" spans="14:14" ht="12.75" customHeight="1">
      <c r="N3121" s="86"/>
    </row>
    <row r="3122" spans="14:14" ht="12.75" customHeight="1">
      <c r="N3122" s="86"/>
    </row>
    <row r="3123" spans="14:14" ht="12.75" customHeight="1">
      <c r="N3123" s="86"/>
    </row>
    <row r="3124" spans="14:14" ht="12.75" customHeight="1">
      <c r="N3124" s="86"/>
    </row>
    <row r="3125" spans="14:14" ht="12.75" customHeight="1">
      <c r="N3125" s="86"/>
    </row>
    <row r="3126" spans="14:14" ht="12.75" customHeight="1">
      <c r="N3126" s="86"/>
    </row>
    <row r="3127" spans="14:14" ht="12.75" customHeight="1">
      <c r="N3127" s="86"/>
    </row>
    <row r="3128" spans="14:14" ht="12.75" customHeight="1">
      <c r="N3128" s="86"/>
    </row>
    <row r="3129" spans="14:14" ht="12.75" customHeight="1">
      <c r="N3129" s="86"/>
    </row>
    <row r="3130" spans="14:14" ht="12.75" customHeight="1">
      <c r="N3130" s="86"/>
    </row>
    <row r="3131" spans="14:14" ht="12.75" customHeight="1">
      <c r="N3131" s="86"/>
    </row>
    <row r="3132" spans="14:14" ht="12.75" customHeight="1">
      <c r="N3132" s="86"/>
    </row>
    <row r="3133" spans="14:14" ht="12.75" customHeight="1">
      <c r="N3133" s="86"/>
    </row>
    <row r="3134" spans="14:14" ht="12.75" customHeight="1">
      <c r="N3134" s="86"/>
    </row>
    <row r="3135" spans="14:14" ht="12.75" customHeight="1">
      <c r="N3135" s="86"/>
    </row>
    <row r="3136" spans="14:14" ht="12.75" customHeight="1">
      <c r="N3136" s="86"/>
    </row>
    <row r="3137" spans="14:14" ht="12.75" customHeight="1">
      <c r="N3137" s="86"/>
    </row>
    <row r="3138" spans="14:14" ht="12.75" customHeight="1">
      <c r="N3138" s="86"/>
    </row>
    <row r="3139" spans="14:14" ht="12.75" customHeight="1">
      <c r="N3139" s="86"/>
    </row>
    <row r="3140" spans="14:14" ht="12.75" customHeight="1">
      <c r="N3140" s="86"/>
    </row>
    <row r="3141" spans="14:14" ht="12.75" customHeight="1">
      <c r="N3141" s="86"/>
    </row>
    <row r="3142" spans="14:14" ht="12.75" customHeight="1">
      <c r="N3142" s="86"/>
    </row>
    <row r="3143" spans="14:14" ht="12.75" customHeight="1">
      <c r="N3143" s="86"/>
    </row>
    <row r="3144" spans="14:14" ht="12.75" customHeight="1">
      <c r="N3144" s="86"/>
    </row>
    <row r="3145" spans="14:14" ht="12.75" customHeight="1">
      <c r="N3145" s="86"/>
    </row>
    <row r="3146" spans="14:14" ht="12.75" customHeight="1">
      <c r="N3146" s="86"/>
    </row>
    <row r="3147" spans="14:14" ht="12.75" customHeight="1">
      <c r="N3147" s="86"/>
    </row>
    <row r="3148" spans="14:14" ht="12.75" customHeight="1">
      <c r="N3148" s="86"/>
    </row>
    <row r="3149" spans="14:14" ht="12.75" customHeight="1">
      <c r="N3149" s="86"/>
    </row>
    <row r="3150" spans="14:14" ht="12.75" customHeight="1">
      <c r="N3150" s="86"/>
    </row>
    <row r="3151" spans="14:14" ht="12.75" customHeight="1">
      <c r="N3151" s="86"/>
    </row>
    <row r="3152" spans="14:14" ht="12.75" customHeight="1">
      <c r="N3152" s="86"/>
    </row>
    <row r="3153" spans="14:14" ht="12.75" customHeight="1">
      <c r="N3153" s="86"/>
    </row>
    <row r="3154" spans="14:14" ht="12.75" customHeight="1">
      <c r="N3154" s="86"/>
    </row>
    <row r="3155" spans="14:14" ht="12.75" customHeight="1">
      <c r="N3155" s="86"/>
    </row>
    <row r="3156" spans="14:14" ht="12.75" customHeight="1">
      <c r="N3156" s="86"/>
    </row>
    <row r="3157" spans="14:14" ht="12.75" customHeight="1">
      <c r="N3157" s="86"/>
    </row>
    <row r="3158" spans="14:14" ht="12.75" customHeight="1">
      <c r="N3158" s="86"/>
    </row>
    <row r="3159" spans="14:14" ht="12.75" customHeight="1">
      <c r="N3159" s="86"/>
    </row>
    <row r="3160" spans="14:14" ht="12.75" customHeight="1">
      <c r="N3160" s="86"/>
    </row>
    <row r="3161" spans="14:14" ht="12.75" customHeight="1">
      <c r="N3161" s="86"/>
    </row>
    <row r="3162" spans="14:14" ht="12.75" customHeight="1">
      <c r="N3162" s="86"/>
    </row>
    <row r="3163" spans="14:14" ht="12.75" customHeight="1">
      <c r="N3163" s="86"/>
    </row>
    <row r="3164" spans="14:14" ht="12.75" customHeight="1">
      <c r="N3164" s="86"/>
    </row>
    <row r="3165" spans="14:14" ht="12.75" customHeight="1">
      <c r="N3165" s="86"/>
    </row>
    <row r="3166" spans="14:14" ht="12.75" customHeight="1">
      <c r="N3166" s="86"/>
    </row>
    <row r="3167" spans="14:14" ht="12.75" customHeight="1">
      <c r="N3167" s="86"/>
    </row>
    <row r="3168" spans="14:14" ht="12.75" customHeight="1">
      <c r="N3168" s="86"/>
    </row>
    <row r="3169" spans="14:14" ht="12.75" customHeight="1">
      <c r="N3169" s="86"/>
    </row>
    <row r="3170" spans="14:14" ht="12.75" customHeight="1">
      <c r="N3170" s="86"/>
    </row>
    <row r="3171" spans="14:14" ht="12.75" customHeight="1">
      <c r="N3171" s="86"/>
    </row>
    <row r="3172" spans="14:14" ht="12.75" customHeight="1">
      <c r="N3172" s="86"/>
    </row>
    <row r="3173" spans="14:14" ht="12.75" customHeight="1">
      <c r="N3173" s="86"/>
    </row>
    <row r="3174" spans="14:14" ht="12.75" customHeight="1">
      <c r="N3174" s="86"/>
    </row>
    <row r="3175" spans="14:14" ht="12.75" customHeight="1">
      <c r="N3175" s="86"/>
    </row>
    <row r="3176" spans="14:14" ht="12.75" customHeight="1">
      <c r="N3176" s="86"/>
    </row>
    <row r="3177" spans="14:14" ht="12.75" customHeight="1">
      <c r="N3177" s="86"/>
    </row>
    <row r="3178" spans="14:14" ht="12.75" customHeight="1">
      <c r="N3178" s="86"/>
    </row>
    <row r="3179" spans="14:14" ht="12.75" customHeight="1">
      <c r="N3179" s="86"/>
    </row>
    <row r="3180" spans="14:14" ht="12.75" customHeight="1">
      <c r="N3180" s="86"/>
    </row>
    <row r="3181" spans="14:14" ht="12.75" customHeight="1">
      <c r="N3181" s="86"/>
    </row>
    <row r="3182" spans="14:14" ht="12.75" customHeight="1">
      <c r="N3182" s="86"/>
    </row>
    <row r="3183" spans="14:14" ht="12.75" customHeight="1">
      <c r="N3183" s="86"/>
    </row>
    <row r="3184" spans="14:14" ht="12.75" customHeight="1">
      <c r="N3184" s="86"/>
    </row>
    <row r="3185" spans="14:14" ht="12.75" customHeight="1">
      <c r="N3185" s="86"/>
    </row>
    <row r="3186" spans="14:14" ht="12.75" customHeight="1">
      <c r="N3186" s="86"/>
    </row>
    <row r="3187" spans="14:14" ht="12.75" customHeight="1">
      <c r="N3187" s="86"/>
    </row>
    <row r="3188" spans="14:14" ht="12.75" customHeight="1">
      <c r="N3188" s="86"/>
    </row>
    <row r="3189" spans="14:14" ht="12.75" customHeight="1">
      <c r="N3189" s="86"/>
    </row>
    <row r="3190" spans="14:14" ht="12.75" customHeight="1">
      <c r="N3190" s="86"/>
    </row>
    <row r="3191" spans="14:14" ht="12.75" customHeight="1">
      <c r="N3191" s="86"/>
    </row>
    <row r="3192" spans="14:14" ht="12.75" customHeight="1">
      <c r="N3192" s="86"/>
    </row>
    <row r="3193" spans="14:14" ht="12.75" customHeight="1">
      <c r="N3193" s="86"/>
    </row>
    <row r="3194" spans="14:14" ht="12.75" customHeight="1">
      <c r="N3194" s="86"/>
    </row>
    <row r="3195" spans="14:14" ht="12.75" customHeight="1">
      <c r="N3195" s="86"/>
    </row>
    <row r="3196" spans="14:14" ht="12.75" customHeight="1">
      <c r="N3196" s="86"/>
    </row>
    <row r="3197" spans="14:14" ht="12.75" customHeight="1">
      <c r="N3197" s="86"/>
    </row>
    <row r="3198" spans="14:14" ht="12.75" customHeight="1">
      <c r="N3198" s="86"/>
    </row>
    <row r="3199" spans="14:14" ht="12.75" customHeight="1">
      <c r="N3199" s="86"/>
    </row>
    <row r="3200" spans="14:14" ht="12.75" customHeight="1">
      <c r="N3200" s="86"/>
    </row>
    <row r="3201" spans="14:14" ht="12.75" customHeight="1">
      <c r="N3201" s="86"/>
    </row>
    <row r="3202" spans="14:14" ht="12.75" customHeight="1">
      <c r="N3202" s="86"/>
    </row>
    <row r="3203" spans="14:14" ht="12.75" customHeight="1">
      <c r="N3203" s="86"/>
    </row>
    <row r="3204" spans="14:14" ht="12.75" customHeight="1">
      <c r="N3204" s="86"/>
    </row>
    <row r="3205" spans="14:14" ht="12.75" customHeight="1">
      <c r="N3205" s="86"/>
    </row>
    <row r="3206" spans="14:14" ht="12.75" customHeight="1">
      <c r="N3206" s="86"/>
    </row>
    <row r="3207" spans="14:14" ht="12.75" customHeight="1">
      <c r="N3207" s="86"/>
    </row>
    <row r="3208" spans="14:14" ht="12.75" customHeight="1">
      <c r="N3208" s="86"/>
    </row>
    <row r="3209" spans="14:14" ht="12.75" customHeight="1">
      <c r="N3209" s="86"/>
    </row>
    <row r="3210" spans="14:14" ht="12.75" customHeight="1">
      <c r="N3210" s="86"/>
    </row>
    <row r="3211" spans="14:14" ht="12.75" customHeight="1">
      <c r="N3211" s="86"/>
    </row>
    <row r="3212" spans="14:14" ht="12.75" customHeight="1">
      <c r="N3212" s="86"/>
    </row>
    <row r="3213" spans="14:14" ht="12.75" customHeight="1">
      <c r="N3213" s="86"/>
    </row>
    <row r="3214" spans="14:14" ht="12.75" customHeight="1">
      <c r="N3214" s="86"/>
    </row>
    <row r="3215" spans="14:14" ht="12.75" customHeight="1">
      <c r="N3215" s="86"/>
    </row>
    <row r="3216" spans="14:14" ht="12.75" customHeight="1">
      <c r="N3216" s="86"/>
    </row>
    <row r="3217" spans="14:14" ht="12.75" customHeight="1">
      <c r="N3217" s="86"/>
    </row>
    <row r="3218" spans="14:14" ht="12.75" customHeight="1">
      <c r="N3218" s="86"/>
    </row>
    <row r="3219" spans="14:14" ht="12.75" customHeight="1">
      <c r="N3219" s="86"/>
    </row>
    <row r="3220" spans="14:14" ht="12.75" customHeight="1">
      <c r="N3220" s="86"/>
    </row>
    <row r="3221" spans="14:14" ht="12.75" customHeight="1">
      <c r="N3221" s="86"/>
    </row>
    <row r="3222" spans="14:14" ht="12.75" customHeight="1">
      <c r="N3222" s="86"/>
    </row>
    <row r="3223" spans="14:14" ht="12.75" customHeight="1">
      <c r="N3223" s="86"/>
    </row>
    <row r="3224" spans="14:14" ht="12.75" customHeight="1">
      <c r="N3224" s="86"/>
    </row>
    <row r="3225" spans="14:14" ht="12.75" customHeight="1">
      <c r="N3225" s="86"/>
    </row>
    <row r="3226" spans="14:14" ht="12.75" customHeight="1">
      <c r="N3226" s="86"/>
    </row>
    <row r="3227" spans="14:14" ht="12.75" customHeight="1">
      <c r="N3227" s="86"/>
    </row>
    <row r="3228" spans="14:14" ht="12.75" customHeight="1">
      <c r="N3228" s="86"/>
    </row>
    <row r="3229" spans="14:14" ht="12.75" customHeight="1">
      <c r="N3229" s="86"/>
    </row>
    <row r="3230" spans="14:14" ht="12.75" customHeight="1">
      <c r="N3230" s="86"/>
    </row>
    <row r="3231" spans="14:14" ht="12.75" customHeight="1">
      <c r="N3231" s="86"/>
    </row>
    <row r="3232" spans="14:14" ht="12.75" customHeight="1">
      <c r="N3232" s="86"/>
    </row>
    <row r="3233" spans="14:14" ht="12.75" customHeight="1">
      <c r="N3233" s="86"/>
    </row>
    <row r="3234" spans="14:14" ht="12.75" customHeight="1">
      <c r="N3234" s="86"/>
    </row>
    <row r="3235" spans="14:14" ht="12.75" customHeight="1">
      <c r="N3235" s="86"/>
    </row>
    <row r="3236" spans="14:14" ht="12.75" customHeight="1">
      <c r="N3236" s="86"/>
    </row>
    <row r="3237" spans="14:14" ht="12.75" customHeight="1">
      <c r="N3237" s="86"/>
    </row>
    <row r="3238" spans="14:14" ht="12.75" customHeight="1">
      <c r="N3238" s="86"/>
    </row>
    <row r="3239" spans="14:14" ht="12.75" customHeight="1">
      <c r="N3239" s="86"/>
    </row>
    <row r="3240" spans="14:14" ht="12.75" customHeight="1">
      <c r="N3240" s="86"/>
    </row>
    <row r="3241" spans="14:14" ht="12.75" customHeight="1">
      <c r="N3241" s="86"/>
    </row>
    <row r="3242" spans="14:14" ht="12.75" customHeight="1">
      <c r="N3242" s="86"/>
    </row>
    <row r="3243" spans="14:14" ht="12.75" customHeight="1">
      <c r="N3243" s="86"/>
    </row>
    <row r="3244" spans="14:14" ht="12.75" customHeight="1">
      <c r="N3244" s="86"/>
    </row>
    <row r="3245" spans="14:14" ht="12.75" customHeight="1">
      <c r="N3245" s="86"/>
    </row>
    <row r="3246" spans="14:14" ht="12.75" customHeight="1">
      <c r="N3246" s="86"/>
    </row>
    <row r="3247" spans="14:14" ht="12.75" customHeight="1">
      <c r="N3247" s="86"/>
    </row>
    <row r="3248" spans="14:14" ht="12.75" customHeight="1">
      <c r="N3248" s="86"/>
    </row>
    <row r="3249" spans="14:14" ht="12.75" customHeight="1">
      <c r="N3249" s="86"/>
    </row>
    <row r="3250" spans="14:14" ht="12.75" customHeight="1">
      <c r="N3250" s="86"/>
    </row>
    <row r="3251" spans="14:14" ht="12.75" customHeight="1">
      <c r="N3251" s="86"/>
    </row>
    <row r="3252" spans="14:14" ht="12.75" customHeight="1">
      <c r="N3252" s="86"/>
    </row>
    <row r="3253" spans="14:14" ht="12.75" customHeight="1">
      <c r="N3253" s="86"/>
    </row>
    <row r="3254" spans="14:14" ht="12.75" customHeight="1">
      <c r="N3254" s="86"/>
    </row>
    <row r="3255" spans="14:14" ht="12.75" customHeight="1">
      <c r="N3255" s="86"/>
    </row>
    <row r="3256" spans="14:14" ht="12.75" customHeight="1">
      <c r="N3256" s="86"/>
    </row>
    <row r="3257" spans="14:14" ht="12.75" customHeight="1">
      <c r="N3257" s="86"/>
    </row>
    <row r="3258" spans="14:14" ht="12.75" customHeight="1">
      <c r="N3258" s="86"/>
    </row>
    <row r="3259" spans="14:14" ht="12.75" customHeight="1">
      <c r="N3259" s="86"/>
    </row>
    <row r="3260" spans="14:14" ht="12.75" customHeight="1">
      <c r="N3260" s="86"/>
    </row>
    <row r="3261" spans="14:14" ht="12.75" customHeight="1">
      <c r="N3261" s="86"/>
    </row>
    <row r="3262" spans="14:14" ht="12.75" customHeight="1">
      <c r="N3262" s="86"/>
    </row>
    <row r="3263" spans="14:14" ht="12.75" customHeight="1">
      <c r="N3263" s="86"/>
    </row>
    <row r="3264" spans="14:14" ht="12.75" customHeight="1">
      <c r="N3264" s="86"/>
    </row>
    <row r="3265" spans="14:14" ht="12.75" customHeight="1">
      <c r="N3265" s="86"/>
    </row>
    <row r="3266" spans="14:14" ht="12.75" customHeight="1">
      <c r="N3266" s="86"/>
    </row>
    <row r="3267" spans="14:14" ht="12.75" customHeight="1">
      <c r="N3267" s="86"/>
    </row>
    <row r="3268" spans="14:14" ht="12.75" customHeight="1">
      <c r="N3268" s="86"/>
    </row>
    <row r="3269" spans="14:14" ht="12.75" customHeight="1">
      <c r="N3269" s="86"/>
    </row>
    <row r="3270" spans="14:14" ht="12.75" customHeight="1">
      <c r="N3270" s="86"/>
    </row>
    <row r="3271" spans="14:14" ht="12.75" customHeight="1">
      <c r="N3271" s="86"/>
    </row>
    <row r="3272" spans="14:14" ht="12.75" customHeight="1">
      <c r="N3272" s="86"/>
    </row>
    <row r="3273" spans="14:14" ht="12.75" customHeight="1">
      <c r="N3273" s="86"/>
    </row>
    <row r="3274" spans="14:14" ht="12.75" customHeight="1">
      <c r="N3274" s="86"/>
    </row>
    <row r="3275" spans="14:14" ht="12.75" customHeight="1">
      <c r="N3275" s="86"/>
    </row>
    <row r="3276" spans="14:14" ht="12.75" customHeight="1">
      <c r="N3276" s="86"/>
    </row>
    <row r="3277" spans="14:14" ht="12.75" customHeight="1">
      <c r="N3277" s="86"/>
    </row>
    <row r="3278" spans="14:14" ht="12.75" customHeight="1">
      <c r="N3278" s="86"/>
    </row>
    <row r="3279" spans="14:14" ht="12.75" customHeight="1">
      <c r="N3279" s="86"/>
    </row>
    <row r="3280" spans="14:14" ht="12.75" customHeight="1">
      <c r="N3280" s="86"/>
    </row>
    <row r="3281" spans="14:14" ht="12.75" customHeight="1">
      <c r="N3281" s="86"/>
    </row>
    <row r="3282" spans="14:14" ht="12.75" customHeight="1">
      <c r="N3282" s="86"/>
    </row>
    <row r="3283" spans="14:14" ht="12.75" customHeight="1">
      <c r="N3283" s="86"/>
    </row>
    <row r="3284" spans="14:14" ht="12.75" customHeight="1">
      <c r="N3284" s="86"/>
    </row>
    <row r="3285" spans="14:14" ht="12.75" customHeight="1">
      <c r="N3285" s="86"/>
    </row>
    <row r="3286" spans="14:14" ht="12.75" customHeight="1">
      <c r="N3286" s="86"/>
    </row>
    <row r="3287" spans="14:14" ht="12.75" customHeight="1">
      <c r="N3287" s="86"/>
    </row>
    <row r="3288" spans="14:14" ht="12.75" customHeight="1">
      <c r="N3288" s="86"/>
    </row>
    <row r="3289" spans="14:14" ht="12.75" customHeight="1">
      <c r="N3289" s="86"/>
    </row>
    <row r="3290" spans="14:14" ht="12.75" customHeight="1">
      <c r="N3290" s="86"/>
    </row>
    <row r="3291" spans="14:14" ht="12.75" customHeight="1">
      <c r="N3291" s="86"/>
    </row>
    <row r="3292" spans="14:14" ht="12.75" customHeight="1">
      <c r="N3292" s="86"/>
    </row>
    <row r="3293" spans="14:14" ht="12.75" customHeight="1">
      <c r="N3293" s="86"/>
    </row>
    <row r="3294" spans="14:14" ht="12.75" customHeight="1">
      <c r="N3294" s="86"/>
    </row>
    <row r="3295" spans="14:14" ht="12.75" customHeight="1">
      <c r="N3295" s="86"/>
    </row>
    <row r="3296" spans="14:14" ht="12.75" customHeight="1">
      <c r="N3296" s="86"/>
    </row>
    <row r="3297" spans="14:14" ht="12.75" customHeight="1">
      <c r="N3297" s="86"/>
    </row>
    <row r="3298" spans="14:14" ht="12.75" customHeight="1">
      <c r="N3298" s="86"/>
    </row>
    <row r="3299" spans="14:14" ht="12.75" customHeight="1">
      <c r="N3299" s="86"/>
    </row>
    <row r="3300" spans="14:14" ht="12.75" customHeight="1">
      <c r="N3300" s="86"/>
    </row>
    <row r="3301" spans="14:14" ht="12.75" customHeight="1">
      <c r="N3301" s="86"/>
    </row>
    <row r="3302" spans="14:14" ht="12.75" customHeight="1">
      <c r="N3302" s="86"/>
    </row>
    <row r="3303" spans="14:14" ht="12.75" customHeight="1">
      <c r="N3303" s="86"/>
    </row>
    <row r="3304" spans="14:14" ht="12.75" customHeight="1">
      <c r="N3304" s="86"/>
    </row>
    <row r="3305" spans="14:14" ht="12.75" customHeight="1">
      <c r="N3305" s="86"/>
    </row>
    <row r="3306" spans="14:14" ht="12.75" customHeight="1">
      <c r="N3306" s="86"/>
    </row>
    <row r="3307" spans="14:14" ht="12.75" customHeight="1">
      <c r="N3307" s="86"/>
    </row>
    <row r="3308" spans="14:14" ht="12.75" customHeight="1">
      <c r="N3308" s="86"/>
    </row>
    <row r="3309" spans="14:14" ht="12.75" customHeight="1">
      <c r="N3309" s="86"/>
    </row>
    <row r="3310" spans="14:14" ht="12.75" customHeight="1">
      <c r="N3310" s="86"/>
    </row>
    <row r="3311" spans="14:14" ht="12.75" customHeight="1">
      <c r="N3311" s="86"/>
    </row>
    <row r="3312" spans="14:14" ht="12.75" customHeight="1">
      <c r="N3312" s="86"/>
    </row>
    <row r="3313" spans="14:14" ht="12.75" customHeight="1">
      <c r="N3313" s="86"/>
    </row>
    <row r="3314" spans="14:14" ht="12.75" customHeight="1">
      <c r="N3314" s="86"/>
    </row>
    <row r="3315" spans="14:14" ht="12.75" customHeight="1">
      <c r="N3315" s="86"/>
    </row>
    <row r="3316" spans="14:14" ht="12.75" customHeight="1">
      <c r="N3316" s="86"/>
    </row>
    <row r="3317" spans="14:14" ht="12.75" customHeight="1">
      <c r="N3317" s="86"/>
    </row>
    <row r="3318" spans="14:14" ht="12.75" customHeight="1">
      <c r="N3318" s="86"/>
    </row>
    <row r="3319" spans="14:14" ht="12.75" customHeight="1">
      <c r="N3319" s="86"/>
    </row>
    <row r="3320" spans="14:14" ht="12.75" customHeight="1">
      <c r="N3320" s="86"/>
    </row>
    <row r="3321" spans="14:14" ht="12.75" customHeight="1">
      <c r="N3321" s="86"/>
    </row>
    <row r="3322" spans="14:14" ht="12.75" customHeight="1">
      <c r="N3322" s="86"/>
    </row>
    <row r="3323" spans="14:14" ht="12.75" customHeight="1">
      <c r="N3323" s="86"/>
    </row>
    <row r="3324" spans="14:14" ht="12.75" customHeight="1">
      <c r="N3324" s="86"/>
    </row>
    <row r="3325" spans="14:14" ht="12.75" customHeight="1">
      <c r="N3325" s="86"/>
    </row>
    <row r="3326" spans="14:14" ht="12.75" customHeight="1">
      <c r="N3326" s="86"/>
    </row>
    <row r="3327" spans="14:14" ht="12.75" customHeight="1">
      <c r="N3327" s="86"/>
    </row>
    <row r="3328" spans="14:14" ht="12.75" customHeight="1">
      <c r="N3328" s="86"/>
    </row>
    <row r="3329" spans="14:14" ht="12.75" customHeight="1">
      <c r="N3329" s="86"/>
    </row>
    <row r="3330" spans="14:14" ht="12.75" customHeight="1">
      <c r="N3330" s="86"/>
    </row>
    <row r="3331" spans="14:14" ht="12.75" customHeight="1">
      <c r="N3331" s="86"/>
    </row>
    <row r="3332" spans="14:14" ht="12.75" customHeight="1">
      <c r="N3332" s="86"/>
    </row>
    <row r="3333" spans="14:14" ht="12.75" customHeight="1">
      <c r="N3333" s="86"/>
    </row>
    <row r="3334" spans="14:14" ht="12.75" customHeight="1">
      <c r="N3334" s="86"/>
    </row>
    <row r="3335" spans="14:14" ht="12.75" customHeight="1">
      <c r="N3335" s="86"/>
    </row>
    <row r="3336" spans="14:14" ht="12.75" customHeight="1">
      <c r="N3336" s="86"/>
    </row>
    <row r="3337" spans="14:14" ht="12.75" customHeight="1">
      <c r="N3337" s="86"/>
    </row>
    <row r="3338" spans="14:14" ht="12.75" customHeight="1">
      <c r="N3338" s="86"/>
    </row>
    <row r="3339" spans="14:14" ht="12.75" customHeight="1">
      <c r="N3339" s="86"/>
    </row>
    <row r="3340" spans="14:14" ht="12.75" customHeight="1">
      <c r="N3340" s="86"/>
    </row>
    <row r="3341" spans="14:14" ht="12.75" customHeight="1">
      <c r="N3341" s="86"/>
    </row>
    <row r="3342" spans="14:14" ht="12.75" customHeight="1">
      <c r="N3342" s="86"/>
    </row>
    <row r="3343" spans="14:14" ht="12.75" customHeight="1">
      <c r="N3343" s="86"/>
    </row>
    <row r="3344" spans="14:14" ht="12.75" customHeight="1">
      <c r="N3344" s="86"/>
    </row>
    <row r="3345" spans="14:14" ht="12.75" customHeight="1">
      <c r="N3345" s="86"/>
    </row>
    <row r="3346" spans="14:14" ht="12.75" customHeight="1">
      <c r="N3346" s="86"/>
    </row>
    <row r="3347" spans="14:14" ht="12.75" customHeight="1">
      <c r="N3347" s="86"/>
    </row>
    <row r="3348" spans="14:14" ht="12.75" customHeight="1">
      <c r="N3348" s="86"/>
    </row>
    <row r="3349" spans="14:14" ht="12.75" customHeight="1">
      <c r="N3349" s="86"/>
    </row>
    <row r="3350" spans="14:14" ht="12.75" customHeight="1">
      <c r="N3350" s="86"/>
    </row>
    <row r="3351" spans="14:14" ht="12.75" customHeight="1">
      <c r="N3351" s="86"/>
    </row>
    <row r="3352" spans="14:14" ht="12.75" customHeight="1">
      <c r="N3352" s="86"/>
    </row>
    <row r="3353" spans="14:14" ht="12.75" customHeight="1">
      <c r="N3353" s="86"/>
    </row>
    <row r="3354" spans="14:14" ht="12.75" customHeight="1">
      <c r="N3354" s="86"/>
    </row>
    <row r="3355" spans="14:14" ht="12.75" customHeight="1">
      <c r="N3355" s="86"/>
    </row>
    <row r="3356" spans="14:14" ht="12.75" customHeight="1">
      <c r="N3356" s="86"/>
    </row>
    <row r="3357" spans="14:14" ht="12.75" customHeight="1">
      <c r="N3357" s="86"/>
    </row>
    <row r="3358" spans="14:14" ht="12.75" customHeight="1">
      <c r="N3358" s="86"/>
    </row>
    <row r="3359" spans="14:14" ht="12.75" customHeight="1">
      <c r="N3359" s="86"/>
    </row>
    <row r="3360" spans="14:14" ht="12.75" customHeight="1">
      <c r="N3360" s="86"/>
    </row>
    <row r="3361" spans="14:14" ht="12.75" customHeight="1">
      <c r="N3361" s="86"/>
    </row>
    <row r="3362" spans="14:14" ht="12.75" customHeight="1">
      <c r="N3362" s="86"/>
    </row>
    <row r="3363" spans="14:14" ht="12.75" customHeight="1">
      <c r="N3363" s="86"/>
    </row>
    <row r="3364" spans="14:14" ht="12.75" customHeight="1">
      <c r="N3364" s="86"/>
    </row>
    <row r="3365" spans="14:14" ht="12.75" customHeight="1">
      <c r="N3365" s="86"/>
    </row>
    <row r="3366" spans="14:14" ht="12.75" customHeight="1">
      <c r="N3366" s="86"/>
    </row>
    <row r="3367" spans="14:14" ht="12.75" customHeight="1">
      <c r="N3367" s="86"/>
    </row>
    <row r="3368" spans="14:14" ht="12.75" customHeight="1">
      <c r="N3368" s="86"/>
    </row>
    <row r="3369" spans="14:14" ht="12.75" customHeight="1">
      <c r="N3369" s="86"/>
    </row>
    <row r="3370" spans="14:14" ht="12.75" customHeight="1">
      <c r="N3370" s="86"/>
    </row>
    <row r="3371" spans="14:14" ht="12.75" customHeight="1">
      <c r="N3371" s="86"/>
    </row>
    <row r="3372" spans="14:14" ht="12.75" customHeight="1">
      <c r="N3372" s="86"/>
    </row>
    <row r="3373" spans="14:14" ht="12.75" customHeight="1">
      <c r="N3373" s="86"/>
    </row>
    <row r="3374" spans="14:14" ht="12.75" customHeight="1">
      <c r="N3374" s="86"/>
    </row>
    <row r="3375" spans="14:14" ht="12.75" customHeight="1">
      <c r="N3375" s="86"/>
    </row>
    <row r="3376" spans="14:14" ht="12.75" customHeight="1">
      <c r="N3376" s="86"/>
    </row>
    <row r="3377" spans="14:14" ht="12.75" customHeight="1">
      <c r="N3377" s="86"/>
    </row>
    <row r="3378" spans="14:14" ht="12.75" customHeight="1">
      <c r="N3378" s="86"/>
    </row>
    <row r="3379" spans="14:14" ht="12.75" customHeight="1">
      <c r="N3379" s="86"/>
    </row>
    <row r="3380" spans="14:14" ht="12.75" customHeight="1">
      <c r="N3380" s="86"/>
    </row>
    <row r="3381" spans="14:14" ht="12.75" customHeight="1">
      <c r="N3381" s="86"/>
    </row>
    <row r="3382" spans="14:14" ht="12.75" customHeight="1">
      <c r="N3382" s="86"/>
    </row>
    <row r="3383" spans="14:14" ht="12.75" customHeight="1">
      <c r="N3383" s="86"/>
    </row>
    <row r="3384" spans="14:14" ht="12.75" customHeight="1">
      <c r="N3384" s="86"/>
    </row>
    <row r="3385" spans="14:14" ht="12.75" customHeight="1">
      <c r="N3385" s="86"/>
    </row>
    <row r="3386" spans="14:14" ht="12.75" customHeight="1">
      <c r="N3386" s="86"/>
    </row>
    <row r="3387" spans="14:14" ht="12.75" customHeight="1">
      <c r="N3387" s="86"/>
    </row>
    <row r="3388" spans="14:14" ht="12.75" customHeight="1">
      <c r="N3388" s="86"/>
    </row>
    <row r="3389" spans="14:14" ht="12.75" customHeight="1">
      <c r="N3389" s="86"/>
    </row>
    <row r="3390" spans="14:14" ht="12.75" customHeight="1">
      <c r="N3390" s="86"/>
    </row>
    <row r="3391" spans="14:14" ht="12.75" customHeight="1">
      <c r="N3391" s="86"/>
    </row>
    <row r="3392" spans="14:14" ht="12.75" customHeight="1">
      <c r="N3392" s="86"/>
    </row>
    <row r="3393" spans="14:14" ht="12.75" customHeight="1">
      <c r="N3393" s="86"/>
    </row>
    <row r="3394" spans="14:14" ht="12.75" customHeight="1">
      <c r="N3394" s="86"/>
    </row>
    <row r="3395" spans="14:14" ht="12.75" customHeight="1">
      <c r="N3395" s="86"/>
    </row>
    <row r="3396" spans="14:14" ht="12.75" customHeight="1">
      <c r="N3396" s="86"/>
    </row>
    <row r="3397" spans="14:14" ht="12.75" customHeight="1">
      <c r="N3397" s="86"/>
    </row>
    <row r="3398" spans="14:14" ht="12.75" customHeight="1">
      <c r="N3398" s="86"/>
    </row>
    <row r="3399" spans="14:14" ht="12.75" customHeight="1">
      <c r="N3399" s="86"/>
    </row>
    <row r="3400" spans="14:14" ht="12.75" customHeight="1">
      <c r="N3400" s="86"/>
    </row>
    <row r="3401" spans="14:14" ht="12.75" customHeight="1">
      <c r="N3401" s="86"/>
    </row>
    <row r="3402" spans="14:14" ht="12.75" customHeight="1">
      <c r="N3402" s="86"/>
    </row>
    <row r="3403" spans="14:14" ht="12.75" customHeight="1">
      <c r="N3403" s="86"/>
    </row>
    <row r="3404" spans="14:14" ht="12.75" customHeight="1">
      <c r="N3404" s="86"/>
    </row>
    <row r="3405" spans="14:14" ht="12.75" customHeight="1">
      <c r="N3405" s="86"/>
    </row>
    <row r="3406" spans="14:14" ht="12.75" customHeight="1">
      <c r="N3406" s="86"/>
    </row>
    <row r="3407" spans="14:14" ht="12.75" customHeight="1">
      <c r="N3407" s="86"/>
    </row>
    <row r="3408" spans="14:14" ht="12.75" customHeight="1">
      <c r="N3408" s="86"/>
    </row>
    <row r="3409" spans="14:14" ht="12.75" customHeight="1">
      <c r="N3409" s="86"/>
    </row>
    <row r="3410" spans="14:14" ht="12.75" customHeight="1">
      <c r="N3410" s="86"/>
    </row>
    <row r="3411" spans="14:14" ht="12.75" customHeight="1">
      <c r="N3411" s="86"/>
    </row>
    <row r="3412" spans="14:14" ht="12.75" customHeight="1">
      <c r="N3412" s="86"/>
    </row>
    <row r="3413" spans="14:14" ht="12.75" customHeight="1">
      <c r="N3413" s="86"/>
    </row>
    <row r="3414" spans="14:14" ht="12.75" customHeight="1">
      <c r="N3414" s="86"/>
    </row>
    <row r="3415" spans="14:14" ht="12.75" customHeight="1">
      <c r="N3415" s="86"/>
    </row>
    <row r="3416" spans="14:14" ht="12.75" customHeight="1">
      <c r="N3416" s="86"/>
    </row>
    <row r="3417" spans="14:14" ht="12.75" customHeight="1">
      <c r="N3417" s="86"/>
    </row>
    <row r="3418" spans="14:14" ht="12.75" customHeight="1">
      <c r="N3418" s="86"/>
    </row>
    <row r="3419" spans="14:14" ht="12.75" customHeight="1">
      <c r="N3419" s="86"/>
    </row>
    <row r="3420" spans="14:14" ht="12.75" customHeight="1">
      <c r="N3420" s="86"/>
    </row>
    <row r="3421" spans="14:14" ht="12.75" customHeight="1">
      <c r="N3421" s="86"/>
    </row>
    <row r="3422" spans="14:14" ht="12.75" customHeight="1">
      <c r="N3422" s="86"/>
    </row>
    <row r="3423" spans="14:14" ht="12.75" customHeight="1">
      <c r="N3423" s="86"/>
    </row>
    <row r="3424" spans="14:14" ht="12.75" customHeight="1">
      <c r="N3424" s="86"/>
    </row>
    <row r="3425" spans="14:14" ht="12.75" customHeight="1">
      <c r="N3425" s="86"/>
    </row>
    <row r="3426" spans="14:14" ht="12.75" customHeight="1">
      <c r="N3426" s="86"/>
    </row>
    <row r="3427" spans="14:14" ht="12.75" customHeight="1">
      <c r="N3427" s="86"/>
    </row>
    <row r="3428" spans="14:14" ht="12.75" customHeight="1">
      <c r="N3428" s="86"/>
    </row>
    <row r="3429" spans="14:14" ht="12.75" customHeight="1">
      <c r="N3429" s="86"/>
    </row>
    <row r="3430" spans="14:14" ht="12.75" customHeight="1">
      <c r="N3430" s="86"/>
    </row>
    <row r="3431" spans="14:14" ht="12.75" customHeight="1">
      <c r="N3431" s="86"/>
    </row>
    <row r="3432" spans="14:14" ht="12.75" customHeight="1">
      <c r="N3432" s="86"/>
    </row>
    <row r="3433" spans="14:14" ht="12.75" customHeight="1">
      <c r="N3433" s="86"/>
    </row>
    <row r="3434" spans="14:14" ht="12.75" customHeight="1">
      <c r="N3434" s="86"/>
    </row>
    <row r="3435" spans="14:14" ht="12.75" customHeight="1">
      <c r="N3435" s="86"/>
    </row>
    <row r="3436" spans="14:14" ht="12.75" customHeight="1">
      <c r="N3436" s="86"/>
    </row>
    <row r="3437" spans="14:14" ht="12.75" customHeight="1">
      <c r="N3437" s="86"/>
    </row>
    <row r="3438" spans="14:14" ht="12.75" customHeight="1">
      <c r="N3438" s="86"/>
    </row>
    <row r="3439" spans="14:14" ht="12.75" customHeight="1">
      <c r="N3439" s="86"/>
    </row>
    <row r="3440" spans="14:14" ht="12.75" customHeight="1">
      <c r="N3440" s="86"/>
    </row>
    <row r="3441" spans="14:14" ht="12.75" customHeight="1">
      <c r="N3441" s="86"/>
    </row>
    <row r="3442" spans="14:14" ht="12.75" customHeight="1">
      <c r="N3442" s="86"/>
    </row>
    <row r="3443" spans="14:14" ht="12.75" customHeight="1">
      <c r="N3443" s="86"/>
    </row>
    <row r="3444" spans="14:14" ht="12.75" customHeight="1">
      <c r="N3444" s="86"/>
    </row>
    <row r="3445" spans="14:14" ht="12.75" customHeight="1">
      <c r="N3445" s="86"/>
    </row>
    <row r="3446" spans="14:14" ht="12.75" customHeight="1">
      <c r="N3446" s="86"/>
    </row>
    <row r="3447" spans="14:14" ht="12.75" customHeight="1">
      <c r="N3447" s="86"/>
    </row>
    <row r="3448" spans="14:14" ht="12.75" customHeight="1">
      <c r="N3448" s="86"/>
    </row>
    <row r="3449" spans="14:14" ht="12.75" customHeight="1">
      <c r="N3449" s="86"/>
    </row>
    <row r="3450" spans="14:14" ht="12.75" customHeight="1">
      <c r="N3450" s="86"/>
    </row>
    <row r="3451" spans="14:14" ht="12.75" customHeight="1">
      <c r="N3451" s="86"/>
    </row>
    <row r="3452" spans="14:14" ht="12.75" customHeight="1">
      <c r="N3452" s="86"/>
    </row>
    <row r="3453" spans="14:14" ht="12.75" customHeight="1">
      <c r="N3453" s="86"/>
    </row>
    <row r="3454" spans="14:14" ht="12.75" customHeight="1">
      <c r="N3454" s="86"/>
    </row>
    <row r="3455" spans="14:14" ht="12.75" customHeight="1">
      <c r="N3455" s="86"/>
    </row>
    <row r="3456" spans="14:14" ht="12.75" customHeight="1">
      <c r="N3456" s="86"/>
    </row>
    <row r="3457" spans="14:14" ht="12.75" customHeight="1">
      <c r="N3457" s="86"/>
    </row>
    <row r="3458" spans="14:14" ht="12.75" customHeight="1">
      <c r="N3458" s="86"/>
    </row>
    <row r="3459" spans="14:14" ht="12.75" customHeight="1">
      <c r="N3459" s="86"/>
    </row>
    <row r="3460" spans="14:14" ht="12.75" customHeight="1">
      <c r="N3460" s="86"/>
    </row>
    <row r="3461" spans="14:14" ht="12.75" customHeight="1">
      <c r="N3461" s="86"/>
    </row>
    <row r="3462" spans="14:14" ht="12.75" customHeight="1">
      <c r="N3462" s="86"/>
    </row>
    <row r="3463" spans="14:14" ht="12.75" customHeight="1">
      <c r="N3463" s="86"/>
    </row>
    <row r="3464" spans="14:14" ht="12.75" customHeight="1">
      <c r="N3464" s="86"/>
    </row>
    <row r="3465" spans="14:14" ht="12.75" customHeight="1">
      <c r="N3465" s="86"/>
    </row>
    <row r="3466" spans="14:14" ht="12.75" customHeight="1">
      <c r="N3466" s="86"/>
    </row>
    <row r="3467" spans="14:14" ht="12.75" customHeight="1">
      <c r="N3467" s="86"/>
    </row>
    <row r="3468" spans="14:14" ht="12.75" customHeight="1">
      <c r="N3468" s="86"/>
    </row>
    <row r="3469" spans="14:14" ht="12.75" customHeight="1">
      <c r="N3469" s="86"/>
    </row>
    <row r="3470" spans="14:14" ht="12.75" customHeight="1">
      <c r="N3470" s="86"/>
    </row>
    <row r="3471" spans="14:14" ht="12.75" customHeight="1">
      <c r="N3471" s="86"/>
    </row>
    <row r="3472" spans="14:14" ht="12.75" customHeight="1">
      <c r="N3472" s="86"/>
    </row>
    <row r="3473" spans="14:14" ht="12.75" customHeight="1">
      <c r="N3473" s="86"/>
    </row>
    <row r="3474" spans="14:14" ht="12.75" customHeight="1">
      <c r="N3474" s="86"/>
    </row>
    <row r="3475" spans="14:14" ht="12.75" customHeight="1">
      <c r="N3475" s="86"/>
    </row>
    <row r="3476" spans="14:14" ht="12.75" customHeight="1">
      <c r="N3476" s="86"/>
    </row>
    <row r="3477" spans="14:14" ht="12.75" customHeight="1">
      <c r="N3477" s="86"/>
    </row>
    <row r="3478" spans="14:14" ht="12.75" customHeight="1">
      <c r="N3478" s="86"/>
    </row>
    <row r="3479" spans="14:14" ht="12.75" customHeight="1">
      <c r="N3479" s="86"/>
    </row>
    <row r="3480" spans="14:14" ht="12.75" customHeight="1">
      <c r="N3480" s="86"/>
    </row>
    <row r="3481" spans="14:14" ht="12.75" customHeight="1">
      <c r="N3481" s="86"/>
    </row>
    <row r="3482" spans="14:14" ht="12.75" customHeight="1">
      <c r="N3482" s="86"/>
    </row>
    <row r="3483" spans="14:14" ht="12.75" customHeight="1">
      <c r="N3483" s="86"/>
    </row>
    <row r="3484" spans="14:14" ht="12.75" customHeight="1">
      <c r="N3484" s="86"/>
    </row>
    <row r="3485" spans="14:14" ht="12.75" customHeight="1">
      <c r="N3485" s="86"/>
    </row>
    <row r="3486" spans="14:14" ht="12.75" customHeight="1">
      <c r="N3486" s="86"/>
    </row>
    <row r="3487" spans="14:14" ht="12.75" customHeight="1">
      <c r="N3487" s="86"/>
    </row>
    <row r="3488" spans="14:14" ht="12.75" customHeight="1">
      <c r="N3488" s="86"/>
    </row>
    <row r="3489" spans="14:14" ht="12.75" customHeight="1">
      <c r="N3489" s="86"/>
    </row>
    <row r="3490" spans="14:14" ht="12.75" customHeight="1">
      <c r="N3490" s="86"/>
    </row>
    <row r="3491" spans="14:14" ht="12.75" customHeight="1">
      <c r="N3491" s="86"/>
    </row>
    <row r="3492" spans="14:14" ht="12.75" customHeight="1">
      <c r="N3492" s="86"/>
    </row>
    <row r="3493" spans="14:14" ht="12.75" customHeight="1">
      <c r="N3493" s="86"/>
    </row>
    <row r="3494" spans="14:14" ht="12.75" customHeight="1">
      <c r="N3494" s="86"/>
    </row>
    <row r="3495" spans="14:14" ht="12.75" customHeight="1">
      <c r="N3495" s="86"/>
    </row>
    <row r="3496" spans="14:14" ht="12.75" customHeight="1">
      <c r="N3496" s="86"/>
    </row>
    <row r="3497" spans="14:14" ht="12.75" customHeight="1">
      <c r="N3497" s="86"/>
    </row>
    <row r="3498" spans="14:14" ht="12.75" customHeight="1">
      <c r="N3498" s="86"/>
    </row>
    <row r="3499" spans="14:14" ht="12.75" customHeight="1">
      <c r="N3499" s="86"/>
    </row>
    <row r="3500" spans="14:14" ht="12.75" customHeight="1">
      <c r="N3500" s="86"/>
    </row>
    <row r="3501" spans="14:14" ht="12.75" customHeight="1">
      <c r="N3501" s="86"/>
    </row>
    <row r="3502" spans="14:14" ht="12.75" customHeight="1">
      <c r="N3502" s="86"/>
    </row>
    <row r="3503" spans="14:14" ht="12.75" customHeight="1">
      <c r="N3503" s="86"/>
    </row>
    <row r="3504" spans="14:14" ht="12.75" customHeight="1">
      <c r="N3504" s="86"/>
    </row>
    <row r="3505" spans="14:14" ht="12.75" customHeight="1">
      <c r="N3505" s="86"/>
    </row>
    <row r="3506" spans="14:14" ht="12.75" customHeight="1">
      <c r="N3506" s="86"/>
    </row>
    <row r="3507" spans="14:14" ht="12.75" customHeight="1">
      <c r="N3507" s="86"/>
    </row>
    <row r="3508" spans="14:14" ht="12.75" customHeight="1">
      <c r="N3508" s="86"/>
    </row>
    <row r="3509" spans="14:14" ht="12.75" customHeight="1">
      <c r="N3509" s="86"/>
    </row>
    <row r="3510" spans="14:14" ht="12.75" customHeight="1">
      <c r="N3510" s="86"/>
    </row>
    <row r="3511" spans="14:14" ht="12.75" customHeight="1">
      <c r="N3511" s="86"/>
    </row>
    <row r="3512" spans="14:14" ht="12.75" customHeight="1">
      <c r="N3512" s="86"/>
    </row>
    <row r="3513" spans="14:14" ht="12.75" customHeight="1">
      <c r="N3513" s="86"/>
    </row>
    <row r="3514" spans="14:14" ht="12.75" customHeight="1">
      <c r="N3514" s="86"/>
    </row>
    <row r="3515" spans="14:14" ht="12.75" customHeight="1">
      <c r="N3515" s="86"/>
    </row>
    <row r="3516" spans="14:14" ht="12.75" customHeight="1">
      <c r="N3516" s="86"/>
    </row>
    <row r="3517" spans="14:14" ht="12.75" customHeight="1">
      <c r="N3517" s="86"/>
    </row>
    <row r="3518" spans="14:14" ht="12.75" customHeight="1">
      <c r="N3518" s="86"/>
    </row>
    <row r="3519" spans="14:14" ht="12.75" customHeight="1">
      <c r="N3519" s="86"/>
    </row>
    <row r="3520" spans="14:14" ht="12.75" customHeight="1">
      <c r="N3520" s="86"/>
    </row>
    <row r="3521" spans="14:14" ht="12.75" customHeight="1">
      <c r="N3521" s="86"/>
    </row>
    <row r="3522" spans="14:14" ht="12.75" customHeight="1">
      <c r="N3522" s="86"/>
    </row>
    <row r="3523" spans="14:14" ht="12.75" customHeight="1">
      <c r="N3523" s="86"/>
    </row>
    <row r="3524" spans="14:14" ht="12.75" customHeight="1">
      <c r="N3524" s="86"/>
    </row>
    <row r="3525" spans="14:14" ht="12.75" customHeight="1">
      <c r="N3525" s="86"/>
    </row>
    <row r="3526" spans="14:14" ht="12.75" customHeight="1">
      <c r="N3526" s="86"/>
    </row>
    <row r="3527" spans="14:14" ht="12.75" customHeight="1">
      <c r="N3527" s="86"/>
    </row>
    <row r="3528" spans="14:14" ht="12.75" customHeight="1">
      <c r="N3528" s="86"/>
    </row>
    <row r="3529" spans="14:14" ht="12.75" customHeight="1">
      <c r="N3529" s="86"/>
    </row>
    <row r="3530" spans="14:14" ht="12.75" customHeight="1">
      <c r="N3530" s="86"/>
    </row>
    <row r="3531" spans="14:14" ht="12.75" customHeight="1">
      <c r="N3531" s="86"/>
    </row>
    <row r="3532" spans="14:14" ht="12.75" customHeight="1">
      <c r="N3532" s="86"/>
    </row>
    <row r="3533" spans="14:14" ht="12.75" customHeight="1">
      <c r="N3533" s="86"/>
    </row>
    <row r="3534" spans="14:14" ht="12.75" customHeight="1">
      <c r="N3534" s="86"/>
    </row>
    <row r="3535" spans="14:14" ht="12.75" customHeight="1">
      <c r="N3535" s="86"/>
    </row>
    <row r="3536" spans="14:14" ht="12.75" customHeight="1">
      <c r="N3536" s="86"/>
    </row>
    <row r="3537" spans="14:14" ht="12.75" customHeight="1">
      <c r="N3537" s="86"/>
    </row>
    <row r="3538" spans="14:14" ht="12.75" customHeight="1">
      <c r="N3538" s="86"/>
    </row>
    <row r="3539" spans="14:14" ht="12.75" customHeight="1">
      <c r="N3539" s="86"/>
    </row>
    <row r="3540" spans="14:14" ht="12.75" customHeight="1">
      <c r="N3540" s="86"/>
    </row>
    <row r="3541" spans="14:14" ht="12.75" customHeight="1">
      <c r="N3541" s="86"/>
    </row>
    <row r="3542" spans="14:14" ht="12.75" customHeight="1">
      <c r="N3542" s="86"/>
    </row>
    <row r="3543" spans="14:14" ht="12.75" customHeight="1">
      <c r="N3543" s="86"/>
    </row>
    <row r="3544" spans="14:14" ht="12.75" customHeight="1">
      <c r="N3544" s="86"/>
    </row>
    <row r="3545" spans="14:14" ht="12.75" customHeight="1">
      <c r="N3545" s="86"/>
    </row>
    <row r="3546" spans="14:14" ht="12.75" customHeight="1">
      <c r="N3546" s="86"/>
    </row>
    <row r="3547" spans="14:14" ht="12.75" customHeight="1">
      <c r="N3547" s="86"/>
    </row>
    <row r="3548" spans="14:14" ht="12.75" customHeight="1">
      <c r="N3548" s="86"/>
    </row>
    <row r="3549" spans="14:14" ht="12.75" customHeight="1">
      <c r="N3549" s="86"/>
    </row>
    <row r="3550" spans="14:14" ht="12.75" customHeight="1">
      <c r="N3550" s="86"/>
    </row>
    <row r="3551" spans="14:14" ht="12.75" customHeight="1">
      <c r="N3551" s="86"/>
    </row>
    <row r="3552" spans="14:14" ht="12.75" customHeight="1">
      <c r="N3552" s="86"/>
    </row>
    <row r="3553" spans="14:14" ht="12.75" customHeight="1">
      <c r="N3553" s="86"/>
    </row>
    <row r="3554" spans="14:14" ht="12.75" customHeight="1">
      <c r="N3554" s="86"/>
    </row>
    <row r="3555" spans="14:14" ht="12.75" customHeight="1">
      <c r="N3555" s="86"/>
    </row>
    <row r="3556" spans="14:14" ht="12.75" customHeight="1">
      <c r="N3556" s="86"/>
    </row>
    <row r="3557" spans="14:14" ht="12.75" customHeight="1">
      <c r="N3557" s="86"/>
    </row>
    <row r="3558" spans="14:14" ht="12.75" customHeight="1">
      <c r="N3558" s="86"/>
    </row>
    <row r="3559" spans="14:14" ht="12.75" customHeight="1">
      <c r="N3559" s="86"/>
    </row>
    <row r="3560" spans="14:14" ht="12.75" customHeight="1">
      <c r="N3560" s="86"/>
    </row>
    <row r="3561" spans="14:14" ht="12.75" customHeight="1">
      <c r="N3561" s="86"/>
    </row>
    <row r="3562" spans="14:14" ht="12.75" customHeight="1">
      <c r="N3562" s="86"/>
    </row>
    <row r="3563" spans="14:14" ht="12.75" customHeight="1">
      <c r="N3563" s="86"/>
    </row>
    <row r="3564" spans="14:14" ht="12.75" customHeight="1">
      <c r="N3564" s="86"/>
    </row>
    <row r="3565" spans="14:14" ht="12.75" customHeight="1">
      <c r="N3565" s="86"/>
    </row>
    <row r="3566" spans="14:14" ht="12.75" customHeight="1">
      <c r="N3566" s="86"/>
    </row>
    <row r="3567" spans="14:14" ht="12.75" customHeight="1">
      <c r="N3567" s="86"/>
    </row>
    <row r="3568" spans="14:14" ht="12.75" customHeight="1">
      <c r="N3568" s="86"/>
    </row>
    <row r="3569" spans="14:14" ht="12.75" customHeight="1">
      <c r="N3569" s="86"/>
    </row>
    <row r="3570" spans="14:14" ht="12.75" customHeight="1">
      <c r="N3570" s="86"/>
    </row>
    <row r="3571" spans="14:14" ht="12.75" customHeight="1">
      <c r="N3571" s="86"/>
    </row>
    <row r="3572" spans="14:14" ht="12.75" customHeight="1">
      <c r="N3572" s="86"/>
    </row>
    <row r="3573" spans="14:14" ht="12.75" customHeight="1">
      <c r="N3573" s="86"/>
    </row>
    <row r="3574" spans="14:14" ht="12.75" customHeight="1">
      <c r="N3574" s="86"/>
    </row>
    <row r="3575" spans="14:14" ht="12.75" customHeight="1">
      <c r="N3575" s="86"/>
    </row>
    <row r="3576" spans="14:14" ht="12.75" customHeight="1">
      <c r="N3576" s="86"/>
    </row>
    <row r="3577" spans="14:14" ht="12.75" customHeight="1">
      <c r="N3577" s="86"/>
    </row>
    <row r="3578" spans="14:14" ht="12.75" customHeight="1">
      <c r="N3578" s="86"/>
    </row>
    <row r="3579" spans="14:14" ht="12.75" customHeight="1">
      <c r="N3579" s="86"/>
    </row>
    <row r="3580" spans="14:14" ht="12.75" customHeight="1">
      <c r="N3580" s="86"/>
    </row>
    <row r="3581" spans="14:14" ht="12.75" customHeight="1">
      <c r="N3581" s="86"/>
    </row>
    <row r="3582" spans="14:14" ht="12.75" customHeight="1">
      <c r="N3582" s="86"/>
    </row>
    <row r="3583" spans="14:14" ht="12.75" customHeight="1">
      <c r="N3583" s="86"/>
    </row>
    <row r="3584" spans="14:14" ht="12.75" customHeight="1">
      <c r="N3584" s="86"/>
    </row>
    <row r="3585" spans="14:14" ht="12.75" customHeight="1">
      <c r="N3585" s="86"/>
    </row>
    <row r="3586" spans="14:14" ht="12.75" customHeight="1">
      <c r="N3586" s="86"/>
    </row>
    <row r="3587" spans="14:14" ht="12.75" customHeight="1">
      <c r="N3587" s="86"/>
    </row>
    <row r="3588" spans="14:14" ht="12.75" customHeight="1">
      <c r="N3588" s="86"/>
    </row>
    <row r="3589" spans="14:14" ht="12.75" customHeight="1">
      <c r="N3589" s="86"/>
    </row>
    <row r="3590" spans="14:14" ht="12.75" customHeight="1">
      <c r="N3590" s="86"/>
    </row>
    <row r="3591" spans="14:14" ht="12.75" customHeight="1">
      <c r="N3591" s="86"/>
    </row>
    <row r="3592" spans="14:14" ht="12.75" customHeight="1">
      <c r="N3592" s="86"/>
    </row>
    <row r="3593" spans="14:14" ht="12.75" customHeight="1">
      <c r="N3593" s="86"/>
    </row>
    <row r="3594" spans="14:14" ht="12.75" customHeight="1">
      <c r="N3594" s="86"/>
    </row>
    <row r="3595" spans="14:14" ht="12.75" customHeight="1">
      <c r="N3595" s="86"/>
    </row>
    <row r="3596" spans="14:14" ht="12.75" customHeight="1">
      <c r="N3596" s="86"/>
    </row>
    <row r="3597" spans="14:14" ht="12.75" customHeight="1">
      <c r="N3597" s="86"/>
    </row>
    <row r="3598" spans="14:14" ht="12.75" customHeight="1">
      <c r="N3598" s="86"/>
    </row>
    <row r="3599" spans="14:14" ht="12.75" customHeight="1">
      <c r="N3599" s="86"/>
    </row>
    <row r="3600" spans="14:14" ht="12.75" customHeight="1">
      <c r="N3600" s="86"/>
    </row>
    <row r="3601" spans="14:14" ht="12.75" customHeight="1">
      <c r="N3601" s="86"/>
    </row>
    <row r="3602" spans="14:14" ht="12.75" customHeight="1">
      <c r="N3602" s="86"/>
    </row>
    <row r="3603" spans="14:14" ht="12.75" customHeight="1">
      <c r="N3603" s="86"/>
    </row>
    <row r="3604" spans="14:14" ht="12.75" customHeight="1">
      <c r="N3604" s="86"/>
    </row>
    <row r="3605" spans="14:14" ht="12.75" customHeight="1">
      <c r="N3605" s="86"/>
    </row>
    <row r="3606" spans="14:14" ht="12.75" customHeight="1">
      <c r="N3606" s="86"/>
    </row>
    <row r="3607" spans="14:14" ht="12.75" customHeight="1">
      <c r="N3607" s="86"/>
    </row>
    <row r="3608" spans="14:14" ht="12.75" customHeight="1">
      <c r="N3608" s="86"/>
    </row>
    <row r="3609" spans="14:14" ht="12.75" customHeight="1">
      <c r="N3609" s="86"/>
    </row>
    <row r="3610" spans="14:14" ht="12.75" customHeight="1">
      <c r="N3610" s="86"/>
    </row>
    <row r="3611" spans="14:14" ht="12.75" customHeight="1">
      <c r="N3611" s="86"/>
    </row>
    <row r="3612" spans="14:14" ht="12.75" customHeight="1">
      <c r="N3612" s="86"/>
    </row>
    <row r="3613" spans="14:14" ht="12.75" customHeight="1">
      <c r="N3613" s="86"/>
    </row>
    <row r="3614" spans="14:14" ht="12.75" customHeight="1">
      <c r="N3614" s="86"/>
    </row>
    <row r="3615" spans="14:14" ht="12.75" customHeight="1">
      <c r="N3615" s="86"/>
    </row>
    <row r="3616" spans="14:14" ht="12.75" customHeight="1">
      <c r="N3616" s="86"/>
    </row>
    <row r="3617" spans="14:14" ht="12.75" customHeight="1">
      <c r="N3617" s="86"/>
    </row>
    <row r="3618" spans="14:14" ht="12.75" customHeight="1">
      <c r="N3618" s="86"/>
    </row>
    <row r="3619" spans="14:14" ht="12.75" customHeight="1">
      <c r="N3619" s="86"/>
    </row>
    <row r="3620" spans="14:14" ht="12.75" customHeight="1">
      <c r="N3620" s="86"/>
    </row>
    <row r="3621" spans="14:14" ht="12.75" customHeight="1">
      <c r="N3621" s="86"/>
    </row>
    <row r="3622" spans="14:14" ht="12.75" customHeight="1">
      <c r="N3622" s="86"/>
    </row>
    <row r="3623" spans="14:14" ht="12.75" customHeight="1">
      <c r="N3623" s="86"/>
    </row>
    <row r="3624" spans="14:14" ht="12.75" customHeight="1">
      <c r="N3624" s="86"/>
    </row>
    <row r="3625" spans="14:14" ht="12.75" customHeight="1">
      <c r="N3625" s="86"/>
    </row>
    <row r="3626" spans="14:14" ht="12.75" customHeight="1">
      <c r="N3626" s="86"/>
    </row>
    <row r="3627" spans="14:14" ht="12.75" customHeight="1">
      <c r="N3627" s="86"/>
    </row>
    <row r="3628" spans="14:14" ht="12.75" customHeight="1">
      <c r="N3628" s="86"/>
    </row>
    <row r="3629" spans="14:14" ht="12.75" customHeight="1">
      <c r="N3629" s="86"/>
    </row>
    <row r="3630" spans="14:14" ht="12.75" customHeight="1">
      <c r="N3630" s="86"/>
    </row>
    <row r="3631" spans="14:14" ht="12.75" customHeight="1">
      <c r="N3631" s="86"/>
    </row>
    <row r="3632" spans="14:14" ht="12.75" customHeight="1">
      <c r="N3632" s="86"/>
    </row>
    <row r="3633" spans="14:14" ht="12.75" customHeight="1">
      <c r="N3633" s="86"/>
    </row>
    <row r="3634" spans="14:14" ht="12.75" customHeight="1">
      <c r="N3634" s="86"/>
    </row>
    <row r="3635" spans="14:14" ht="12.75" customHeight="1">
      <c r="N3635" s="86"/>
    </row>
    <row r="3636" spans="14:14" ht="12.75" customHeight="1">
      <c r="N3636" s="86"/>
    </row>
    <row r="3637" spans="14:14" ht="12.75" customHeight="1">
      <c r="N3637" s="86"/>
    </row>
    <row r="3638" spans="14:14" ht="12.75" customHeight="1">
      <c r="N3638" s="86"/>
    </row>
    <row r="3639" spans="14:14" ht="12.75" customHeight="1">
      <c r="N3639" s="86"/>
    </row>
    <row r="3640" spans="14:14" ht="12.75" customHeight="1">
      <c r="N3640" s="86"/>
    </row>
    <row r="3641" spans="14:14" ht="12.75" customHeight="1">
      <c r="N3641" s="86"/>
    </row>
    <row r="3642" spans="14:14" ht="12.75" customHeight="1">
      <c r="N3642" s="86"/>
    </row>
    <row r="3643" spans="14:14" ht="12.75" customHeight="1">
      <c r="N3643" s="86"/>
    </row>
    <row r="3644" spans="14:14" ht="12.75" customHeight="1">
      <c r="N3644" s="86"/>
    </row>
    <row r="3645" spans="14:14" ht="12.75" customHeight="1">
      <c r="N3645" s="86"/>
    </row>
    <row r="3646" spans="14:14" ht="12.75" customHeight="1">
      <c r="N3646" s="86"/>
    </row>
    <row r="3647" spans="14:14" ht="12.75" customHeight="1">
      <c r="N3647" s="86"/>
    </row>
    <row r="3648" spans="14:14" ht="12.75" customHeight="1">
      <c r="N3648" s="86"/>
    </row>
    <row r="3649" spans="14:14" ht="12.75" customHeight="1">
      <c r="N3649" s="86"/>
    </row>
    <row r="3650" spans="14:14" ht="12.75" customHeight="1">
      <c r="N3650" s="86"/>
    </row>
    <row r="3651" spans="14:14" ht="12.75" customHeight="1">
      <c r="N3651" s="86"/>
    </row>
    <row r="3652" spans="14:14" ht="12.75" customHeight="1">
      <c r="N3652" s="86"/>
    </row>
    <row r="3653" spans="14:14" ht="12.75" customHeight="1">
      <c r="N3653" s="86"/>
    </row>
    <row r="3654" spans="14:14" ht="12.75" customHeight="1">
      <c r="N3654" s="86"/>
    </row>
    <row r="3655" spans="14:14" ht="12.75" customHeight="1">
      <c r="N3655" s="86"/>
    </row>
    <row r="3656" spans="14:14" ht="12.75" customHeight="1">
      <c r="N3656" s="86"/>
    </row>
    <row r="3657" spans="14:14" ht="12.75" customHeight="1">
      <c r="N3657" s="86"/>
    </row>
    <row r="3658" spans="14:14" ht="12.75" customHeight="1">
      <c r="N3658" s="86"/>
    </row>
    <row r="3659" spans="14:14" ht="12.75" customHeight="1">
      <c r="N3659" s="86"/>
    </row>
    <row r="3660" spans="14:14" ht="12.75" customHeight="1">
      <c r="N3660" s="86"/>
    </row>
    <row r="3661" spans="14:14" ht="12.75" customHeight="1">
      <c r="N3661" s="86"/>
    </row>
    <row r="3662" spans="14:14" ht="12.75" customHeight="1">
      <c r="N3662" s="86"/>
    </row>
    <row r="3663" spans="14:14" ht="12.75" customHeight="1">
      <c r="N3663" s="86"/>
    </row>
    <row r="3664" spans="14:14" ht="12.75" customHeight="1">
      <c r="N3664" s="86"/>
    </row>
    <row r="3665" spans="14:14" ht="12.75" customHeight="1">
      <c r="N3665" s="86"/>
    </row>
    <row r="3666" spans="14:14" ht="12.75" customHeight="1">
      <c r="N3666" s="86"/>
    </row>
    <row r="3667" spans="14:14" ht="12.75" customHeight="1">
      <c r="N3667" s="86"/>
    </row>
    <row r="3668" spans="14:14" ht="12.75" customHeight="1">
      <c r="N3668" s="86"/>
    </row>
    <row r="3669" spans="14:14" ht="12.75" customHeight="1">
      <c r="N3669" s="86"/>
    </row>
    <row r="3670" spans="14:14" ht="12.75" customHeight="1">
      <c r="N3670" s="86"/>
    </row>
    <row r="3671" spans="14:14" ht="12.75" customHeight="1">
      <c r="N3671" s="86"/>
    </row>
    <row r="3672" spans="14:14" ht="12.75" customHeight="1">
      <c r="N3672" s="86"/>
    </row>
    <row r="3673" spans="14:14" ht="12.75" customHeight="1">
      <c r="N3673" s="86"/>
    </row>
    <row r="3674" spans="14:14" ht="12.75" customHeight="1">
      <c r="N3674" s="86"/>
    </row>
    <row r="3675" spans="14:14" ht="12.75" customHeight="1">
      <c r="N3675" s="86"/>
    </row>
    <row r="3676" spans="14:14" ht="12.75" customHeight="1">
      <c r="N3676" s="86"/>
    </row>
    <row r="3677" spans="14:14" ht="12.75" customHeight="1">
      <c r="N3677" s="86"/>
    </row>
    <row r="3678" spans="14:14" ht="12.75" customHeight="1">
      <c r="N3678" s="86"/>
    </row>
    <row r="3679" spans="14:14" ht="12.75" customHeight="1">
      <c r="N3679" s="86"/>
    </row>
    <row r="3680" spans="14:14" ht="12.75" customHeight="1">
      <c r="N3680" s="86"/>
    </row>
    <row r="3681" spans="14:14" ht="12.75" customHeight="1">
      <c r="N3681" s="86"/>
    </row>
    <row r="3682" spans="14:14" ht="12.75" customHeight="1">
      <c r="N3682" s="86"/>
    </row>
    <row r="3683" spans="14:14" ht="12.75" customHeight="1">
      <c r="N3683" s="86"/>
    </row>
    <row r="3684" spans="14:14" ht="12.75" customHeight="1">
      <c r="N3684" s="86"/>
    </row>
    <row r="3685" spans="14:14" ht="12.75" customHeight="1">
      <c r="N3685" s="86"/>
    </row>
    <row r="3686" spans="14:14" ht="12.75" customHeight="1">
      <c r="N3686" s="86"/>
    </row>
    <row r="3687" spans="14:14" ht="12.75" customHeight="1">
      <c r="N3687" s="86"/>
    </row>
    <row r="3688" spans="14:14" ht="12.75" customHeight="1">
      <c r="N3688" s="86"/>
    </row>
    <row r="3689" spans="14:14" ht="12.75" customHeight="1">
      <c r="N3689" s="86"/>
    </row>
    <row r="3690" spans="14:14" ht="12.75" customHeight="1">
      <c r="N3690" s="86"/>
    </row>
    <row r="3691" spans="14:14" ht="12.75" customHeight="1">
      <c r="N3691" s="86"/>
    </row>
    <row r="3692" spans="14:14" ht="12.75" customHeight="1">
      <c r="N3692" s="86"/>
    </row>
    <row r="3693" spans="14:14" ht="12.75" customHeight="1">
      <c r="N3693" s="86"/>
    </row>
    <row r="3694" spans="14:14" ht="12.75" customHeight="1">
      <c r="N3694" s="86"/>
    </row>
    <row r="3695" spans="14:14" ht="12.75" customHeight="1">
      <c r="N3695" s="86"/>
    </row>
    <row r="3696" spans="14:14" ht="12.75" customHeight="1">
      <c r="N3696" s="86"/>
    </row>
    <row r="3697" spans="14:14" ht="12.75" customHeight="1">
      <c r="N3697" s="86"/>
    </row>
    <row r="3698" spans="14:14" ht="12.75" customHeight="1">
      <c r="N3698" s="86"/>
    </row>
    <row r="3699" spans="14:14" ht="12.75" customHeight="1">
      <c r="N3699" s="86"/>
    </row>
    <row r="3700" spans="14:14" ht="12.75" customHeight="1">
      <c r="N3700" s="86"/>
    </row>
    <row r="3701" spans="14:14" ht="12.75" customHeight="1">
      <c r="N3701" s="86"/>
    </row>
    <row r="3702" spans="14:14" ht="12.75" customHeight="1">
      <c r="N3702" s="86"/>
    </row>
    <row r="3703" spans="14:14" ht="12.75" customHeight="1">
      <c r="N3703" s="86"/>
    </row>
    <row r="3704" spans="14:14" ht="12.75" customHeight="1">
      <c r="N3704" s="86"/>
    </row>
    <row r="3705" spans="14:14" ht="12.75" customHeight="1">
      <c r="N3705" s="86"/>
    </row>
    <row r="3706" spans="14:14" ht="12.75" customHeight="1">
      <c r="N3706" s="86"/>
    </row>
    <row r="3707" spans="14:14" ht="12.75" customHeight="1">
      <c r="N3707" s="86"/>
    </row>
    <row r="3708" spans="14:14" ht="12.75" customHeight="1">
      <c r="N3708" s="86"/>
    </row>
    <row r="3709" spans="14:14" ht="12.75" customHeight="1">
      <c r="N3709" s="86"/>
    </row>
    <row r="3710" spans="14:14" ht="12.75" customHeight="1">
      <c r="N3710" s="86"/>
    </row>
    <row r="3711" spans="14:14" ht="12.75" customHeight="1">
      <c r="N3711" s="86"/>
    </row>
    <row r="3712" spans="14:14" ht="12.75" customHeight="1">
      <c r="N3712" s="86"/>
    </row>
    <row r="3713" spans="14:14" ht="12.75" customHeight="1">
      <c r="N3713" s="86"/>
    </row>
    <row r="3714" spans="14:14" ht="12.75" customHeight="1">
      <c r="N3714" s="86"/>
    </row>
    <row r="3715" spans="14:14" ht="12.75" customHeight="1">
      <c r="N3715" s="86"/>
    </row>
    <row r="3716" spans="14:14" ht="12.75" customHeight="1">
      <c r="N3716" s="86"/>
    </row>
    <row r="3717" spans="14:14" ht="12.75" customHeight="1">
      <c r="N3717" s="86"/>
    </row>
    <row r="3718" spans="14:14" ht="12.75" customHeight="1">
      <c r="N3718" s="86"/>
    </row>
    <row r="3719" spans="14:14" ht="12.75" customHeight="1">
      <c r="N3719" s="86"/>
    </row>
    <row r="3720" spans="14:14" ht="12.75" customHeight="1">
      <c r="N3720" s="86"/>
    </row>
    <row r="3721" spans="14:14" ht="12.75" customHeight="1">
      <c r="N3721" s="86"/>
    </row>
    <row r="3722" spans="14:14" ht="12.75" customHeight="1">
      <c r="N3722" s="86"/>
    </row>
    <row r="3723" spans="14:14" ht="12.75" customHeight="1">
      <c r="N3723" s="86"/>
    </row>
    <row r="3724" spans="14:14" ht="12.75" customHeight="1">
      <c r="N3724" s="86"/>
    </row>
    <row r="3725" spans="14:14" ht="12.75" customHeight="1">
      <c r="N3725" s="86"/>
    </row>
    <row r="3726" spans="14:14" ht="12.75" customHeight="1">
      <c r="N3726" s="86"/>
    </row>
    <row r="3727" spans="14:14" ht="12.75" customHeight="1">
      <c r="N3727" s="86"/>
    </row>
    <row r="3728" spans="14:14" ht="12.75" customHeight="1">
      <c r="N3728" s="86"/>
    </row>
    <row r="3729" spans="14:14" ht="12.75" customHeight="1">
      <c r="N3729" s="86"/>
    </row>
    <row r="3730" spans="14:14" ht="12.75" customHeight="1">
      <c r="N3730" s="86"/>
    </row>
    <row r="3731" spans="14:14" ht="12.75" customHeight="1">
      <c r="N3731" s="86"/>
    </row>
    <row r="3732" spans="14:14" ht="12.75" customHeight="1">
      <c r="N3732" s="86"/>
    </row>
    <row r="3733" spans="14:14" ht="12.75" customHeight="1">
      <c r="N3733" s="86"/>
    </row>
    <row r="3734" spans="14:14" ht="12.75" customHeight="1">
      <c r="N3734" s="86"/>
    </row>
    <row r="3735" spans="14:14" ht="12.75" customHeight="1">
      <c r="N3735" s="86"/>
    </row>
    <row r="3736" spans="14:14" ht="12.75" customHeight="1">
      <c r="N3736" s="86"/>
    </row>
    <row r="3737" spans="14:14" ht="12.75" customHeight="1">
      <c r="N3737" s="86"/>
    </row>
    <row r="3738" spans="14:14" ht="12.75" customHeight="1">
      <c r="N3738" s="86"/>
    </row>
    <row r="3739" spans="14:14" ht="12.75" customHeight="1">
      <c r="N3739" s="86"/>
    </row>
    <row r="3740" spans="14:14" ht="12.75" customHeight="1">
      <c r="N3740" s="86"/>
    </row>
    <row r="3741" spans="14:14" ht="12.75" customHeight="1">
      <c r="N3741" s="86"/>
    </row>
    <row r="3742" spans="14:14" ht="12.75" customHeight="1">
      <c r="N3742" s="86"/>
    </row>
    <row r="3743" spans="14:14" ht="12.75" customHeight="1">
      <c r="N3743" s="86"/>
    </row>
    <row r="3744" spans="14:14" ht="12.75" customHeight="1">
      <c r="N3744" s="86"/>
    </row>
    <row r="3745" spans="14:14" ht="12.75" customHeight="1">
      <c r="N3745" s="86"/>
    </row>
    <row r="3746" spans="14:14" ht="12.75" customHeight="1">
      <c r="N3746" s="86"/>
    </row>
    <row r="3747" spans="14:14" ht="12.75" customHeight="1">
      <c r="N3747" s="86"/>
    </row>
    <row r="3748" spans="14:14" ht="12.75" customHeight="1">
      <c r="N3748" s="86"/>
    </row>
    <row r="3749" spans="14:14" ht="12.75" customHeight="1">
      <c r="N3749" s="86"/>
    </row>
    <row r="3750" spans="14:14" ht="12.75" customHeight="1">
      <c r="N3750" s="86"/>
    </row>
    <row r="3751" spans="14:14" ht="12.75" customHeight="1">
      <c r="N3751" s="86"/>
    </row>
    <row r="3752" spans="14:14" ht="12.75" customHeight="1">
      <c r="N3752" s="86"/>
    </row>
    <row r="3753" spans="14:14" ht="12.75" customHeight="1">
      <c r="N3753" s="86"/>
    </row>
    <row r="3754" spans="14:14" ht="12.75" customHeight="1">
      <c r="N3754" s="86"/>
    </row>
    <row r="3755" spans="14:14" ht="12.75" customHeight="1">
      <c r="N3755" s="86"/>
    </row>
    <row r="3756" spans="14:14" ht="12.75" customHeight="1">
      <c r="N3756" s="86"/>
    </row>
    <row r="3757" spans="14:14" ht="12.75" customHeight="1">
      <c r="N3757" s="86"/>
    </row>
    <row r="3758" spans="14:14" ht="12.75" customHeight="1">
      <c r="N3758" s="86"/>
    </row>
    <row r="3759" spans="14:14" ht="12.75" customHeight="1">
      <c r="N3759" s="86"/>
    </row>
    <row r="3760" spans="14:14" ht="12.75" customHeight="1">
      <c r="N3760" s="86"/>
    </row>
    <row r="3761" spans="14:14" ht="12.75" customHeight="1">
      <c r="N3761" s="86"/>
    </row>
    <row r="3762" spans="14:14" ht="12.75" customHeight="1">
      <c r="N3762" s="86"/>
    </row>
    <row r="3763" spans="14:14" ht="12.75" customHeight="1">
      <c r="N3763" s="86"/>
    </row>
    <row r="3764" spans="14:14" ht="12.75" customHeight="1">
      <c r="N3764" s="86"/>
    </row>
    <row r="3765" spans="14:14" ht="12.75" customHeight="1">
      <c r="N3765" s="86"/>
    </row>
    <row r="3766" spans="14:14" ht="12.75" customHeight="1">
      <c r="N3766" s="86"/>
    </row>
    <row r="3767" spans="14:14" ht="12.75" customHeight="1">
      <c r="N3767" s="86"/>
    </row>
    <row r="3768" spans="14:14" ht="12.75" customHeight="1">
      <c r="N3768" s="86"/>
    </row>
    <row r="3769" spans="14:14" ht="12.75" customHeight="1">
      <c r="N3769" s="86"/>
    </row>
    <row r="3770" spans="14:14" ht="12.75" customHeight="1">
      <c r="N3770" s="86"/>
    </row>
    <row r="3771" spans="14:14" ht="12.75" customHeight="1">
      <c r="N3771" s="86"/>
    </row>
    <row r="3772" spans="14:14" ht="12.75" customHeight="1">
      <c r="N3772" s="86"/>
    </row>
    <row r="3773" spans="14:14" ht="12.75" customHeight="1">
      <c r="N3773" s="86"/>
    </row>
    <row r="3774" spans="14:14" ht="12.75" customHeight="1">
      <c r="N3774" s="86"/>
    </row>
    <row r="3775" spans="14:14" ht="12.75" customHeight="1">
      <c r="N3775" s="86"/>
    </row>
    <row r="3776" spans="14:14" ht="12.75" customHeight="1">
      <c r="N3776" s="86"/>
    </row>
    <row r="3777" spans="14:14" ht="12.75" customHeight="1">
      <c r="N3777" s="86"/>
    </row>
    <row r="3778" spans="14:14" ht="12.75" customHeight="1">
      <c r="N3778" s="86"/>
    </row>
    <row r="3779" spans="14:14" ht="12.75" customHeight="1">
      <c r="N3779" s="86"/>
    </row>
    <row r="3780" spans="14:14" ht="12.75" customHeight="1">
      <c r="N3780" s="86"/>
    </row>
    <row r="3781" spans="14:14" ht="12.75" customHeight="1">
      <c r="N3781" s="86"/>
    </row>
    <row r="3782" spans="14:14" ht="12.75" customHeight="1">
      <c r="N3782" s="86"/>
    </row>
    <row r="3783" spans="14:14" ht="12.75" customHeight="1">
      <c r="N3783" s="86"/>
    </row>
    <row r="3784" spans="14:14" ht="12.75" customHeight="1">
      <c r="N3784" s="86"/>
    </row>
    <row r="3785" spans="14:14" ht="12.75" customHeight="1">
      <c r="N3785" s="86"/>
    </row>
    <row r="3786" spans="14:14" ht="12.75" customHeight="1">
      <c r="N3786" s="86"/>
    </row>
  </sheetData>
  <dataConsolidate link="1"/>
  <mergeCells count="177">
    <mergeCell ref="B1092:L1092"/>
    <mergeCell ref="B802:L802"/>
    <mergeCell ref="B992:L992"/>
    <mergeCell ref="B995:L995"/>
    <mergeCell ref="C1000:L1000"/>
    <mergeCell ref="B575:L575"/>
    <mergeCell ref="C998:L998"/>
    <mergeCell ref="B863:L863"/>
    <mergeCell ref="B886:L886"/>
    <mergeCell ref="B868:L868"/>
    <mergeCell ref="B880:L880"/>
    <mergeCell ref="C874:L874"/>
    <mergeCell ref="B928:L928"/>
    <mergeCell ref="C876:L876"/>
    <mergeCell ref="C901:L901"/>
    <mergeCell ref="B921:L921"/>
    <mergeCell ref="C900:L900"/>
    <mergeCell ref="C999:L999"/>
    <mergeCell ref="C871:L871"/>
    <mergeCell ref="E914:L914"/>
    <mergeCell ref="B668:L668"/>
    <mergeCell ref="B766:L766"/>
    <mergeCell ref="C594:L594"/>
    <mergeCell ref="D598:L598"/>
    <mergeCell ref="D602:L602"/>
    <mergeCell ref="B614:L614"/>
    <mergeCell ref="E30:L30"/>
    <mergeCell ref="C213:L213"/>
    <mergeCell ref="C149:L149"/>
    <mergeCell ref="E323:L323"/>
    <mergeCell ref="E511:L511"/>
    <mergeCell ref="E441:L441"/>
    <mergeCell ref="C179:L179"/>
    <mergeCell ref="B303:L303"/>
    <mergeCell ref="B455:L455"/>
    <mergeCell ref="E346:L346"/>
    <mergeCell ref="C429:L429"/>
    <mergeCell ref="C494:L494"/>
    <mergeCell ref="C495:L495"/>
    <mergeCell ref="B443:L443"/>
    <mergeCell ref="C430:L430"/>
    <mergeCell ref="C431:L431"/>
    <mergeCell ref="B590:L590"/>
    <mergeCell ref="B558:L558"/>
    <mergeCell ref="B564:L564"/>
    <mergeCell ref="B587:L587"/>
    <mergeCell ref="E571:L571"/>
    <mergeCell ref="B426:L426"/>
    <mergeCell ref="B1150:L1150"/>
    <mergeCell ref="B1153:L1153"/>
    <mergeCell ref="K1192:K1202"/>
    <mergeCell ref="B1182:L1182"/>
    <mergeCell ref="B1146:L1146"/>
    <mergeCell ref="G1084:L1084"/>
    <mergeCell ref="B1172:L1172"/>
    <mergeCell ref="B1102:L1102"/>
    <mergeCell ref="E1017:L1017"/>
    <mergeCell ref="C1077:L1077"/>
    <mergeCell ref="C1075:L1075"/>
    <mergeCell ref="B1162:L1162"/>
    <mergeCell ref="E1089:L1089"/>
    <mergeCell ref="B1072:L1072"/>
    <mergeCell ref="C1076:L1076"/>
    <mergeCell ref="B1133:L1133"/>
    <mergeCell ref="C1136:L1136"/>
    <mergeCell ref="C1137:L1137"/>
    <mergeCell ref="B1118:L1118"/>
    <mergeCell ref="B1121:L1121"/>
    <mergeCell ref="B1114:L1114"/>
    <mergeCell ref="B1020:L1020"/>
    <mergeCell ref="B1027:L1027"/>
    <mergeCell ref="B1024:L1024"/>
    <mergeCell ref="C875:L875"/>
    <mergeCell ref="B782:L782"/>
    <mergeCell ref="C777:L777"/>
    <mergeCell ref="C778:L778"/>
    <mergeCell ref="C776:L776"/>
    <mergeCell ref="B770:L770"/>
    <mergeCell ref="B773:L773"/>
    <mergeCell ref="B957:L957"/>
    <mergeCell ref="B905:L905"/>
    <mergeCell ref="B890:L890"/>
    <mergeCell ref="B894:L894"/>
    <mergeCell ref="C897:L897"/>
    <mergeCell ref="B925:L925"/>
    <mergeCell ref="H1385:L1385"/>
    <mergeCell ref="B1244:L1244"/>
    <mergeCell ref="B1190:K1190"/>
    <mergeCell ref="K1211:K1221"/>
    <mergeCell ref="H1367:L1367"/>
    <mergeCell ref="B1229:L1229"/>
    <mergeCell ref="H1330:L1330"/>
    <mergeCell ref="J1323:K1323"/>
    <mergeCell ref="H1357:L1357"/>
    <mergeCell ref="H1362:L1362"/>
    <mergeCell ref="H1334:L1334"/>
    <mergeCell ref="H1339:L1339"/>
    <mergeCell ref="E1353:L1353"/>
    <mergeCell ref="B1311:L1311"/>
    <mergeCell ref="G1286:L1286"/>
    <mergeCell ref="G1288:L1288"/>
    <mergeCell ref="H1343:L1343"/>
    <mergeCell ref="B1263:L1263"/>
    <mergeCell ref="J1300:K1300"/>
    <mergeCell ref="E1350:L1350"/>
    <mergeCell ref="B360:L360"/>
    <mergeCell ref="B366:L366"/>
    <mergeCell ref="B1412:U1412"/>
    <mergeCell ref="J1249:K1249"/>
    <mergeCell ref="J1251:K1251"/>
    <mergeCell ref="J1253:K1253"/>
    <mergeCell ref="J1256:K1256"/>
    <mergeCell ref="J1260:K1260"/>
    <mergeCell ref="G1287:L1287"/>
    <mergeCell ref="B1329:L1329"/>
    <mergeCell ref="J1318:K1318"/>
    <mergeCell ref="J1305:K1305"/>
    <mergeCell ref="J1312:K1312"/>
    <mergeCell ref="H1401:L1401"/>
    <mergeCell ref="H1407:L1407"/>
    <mergeCell ref="B1293:L1293"/>
    <mergeCell ref="J1294:K1294"/>
    <mergeCell ref="H1377:L1377"/>
    <mergeCell ref="J1258:K1258"/>
    <mergeCell ref="B1370:L1370"/>
    <mergeCell ref="H1392:L1392"/>
    <mergeCell ref="H1397:L1397"/>
    <mergeCell ref="H1388:L1388"/>
    <mergeCell ref="H1382:L1382"/>
    <mergeCell ref="B654:L654"/>
    <mergeCell ref="D600:L600"/>
    <mergeCell ref="E3:G3"/>
    <mergeCell ref="B220:L220"/>
    <mergeCell ref="B5:L5"/>
    <mergeCell ref="B416:L416"/>
    <mergeCell ref="B423:L423"/>
    <mergeCell ref="B286:L286"/>
    <mergeCell ref="E45:L45"/>
    <mergeCell ref="B334:L334"/>
    <mergeCell ref="C51:L51"/>
    <mergeCell ref="C81:L81"/>
    <mergeCell ref="C104:L104"/>
    <mergeCell ref="C270:L270"/>
    <mergeCell ref="E116:L116"/>
    <mergeCell ref="B309:L309"/>
    <mergeCell ref="B291:L291"/>
    <mergeCell ref="B420:L420"/>
    <mergeCell ref="B223:L223"/>
    <mergeCell ref="C274:L274"/>
    <mergeCell ref="B369:L369"/>
    <mergeCell ref="E352:L352"/>
    <mergeCell ref="E345:L345"/>
    <mergeCell ref="B326:L326"/>
    <mergeCell ref="C257:L257"/>
    <mergeCell ref="C267:L267"/>
    <mergeCell ref="C273:L273"/>
    <mergeCell ref="E512:L512"/>
    <mergeCell ref="B491:L491"/>
    <mergeCell ref="E793:L793"/>
    <mergeCell ref="B805:L805"/>
    <mergeCell ref="E796:L796"/>
    <mergeCell ref="B797:L797"/>
    <mergeCell ref="B452:L452"/>
    <mergeCell ref="B621:L621"/>
    <mergeCell ref="B538:L538"/>
    <mergeCell ref="B527:L527"/>
    <mergeCell ref="B535:L535"/>
    <mergeCell ref="B550:L550"/>
    <mergeCell ref="C593:L593"/>
    <mergeCell ref="D604:L604"/>
    <mergeCell ref="E557:L557"/>
    <mergeCell ref="B665:L665"/>
    <mergeCell ref="D606:L606"/>
    <mergeCell ref="E646:L646"/>
    <mergeCell ref="B629:L629"/>
    <mergeCell ref="E563:L563"/>
    <mergeCell ref="B618:L618"/>
  </mergeCells>
  <phoneticPr fontId="57" type="noConversion"/>
  <conditionalFormatting sqref="P52">
    <cfRule type="cellIs" dxfId="157" priority="350" operator="lessThan">
      <formula>0</formula>
    </cfRule>
    <cfRule type="cellIs" dxfId="156" priority="351" operator="greaterThanOrEqual">
      <formula>0</formula>
    </cfRule>
  </conditionalFormatting>
  <conditionalFormatting sqref="P82">
    <cfRule type="cellIs" dxfId="155" priority="672" operator="greaterThan">
      <formula>0</formula>
    </cfRule>
    <cfRule type="cellIs" dxfId="154" priority="673" operator="lessThanOrEqual">
      <formula>0</formula>
    </cfRule>
  </conditionalFormatting>
  <conditionalFormatting sqref="P105">
    <cfRule type="cellIs" dxfId="153" priority="670" operator="greaterThan">
      <formula>0</formula>
    </cfRule>
    <cfRule type="cellIs" dxfId="152" priority="671" operator="lessThanOrEqual">
      <formula>0</formula>
    </cfRule>
  </conditionalFormatting>
  <conditionalFormatting sqref="P150">
    <cfRule type="cellIs" dxfId="151" priority="668" operator="greaterThan">
      <formula>0</formula>
    </cfRule>
    <cfRule type="cellIs" dxfId="150" priority="669" operator="lessThanOrEqual">
      <formula>0</formula>
    </cfRule>
  </conditionalFormatting>
  <conditionalFormatting sqref="P180">
    <cfRule type="cellIs" dxfId="149" priority="666" operator="greaterThan">
      <formula>0</formula>
    </cfRule>
    <cfRule type="cellIs" dxfId="148" priority="667" operator="lessThanOrEqual">
      <formula>0</formula>
    </cfRule>
  </conditionalFormatting>
  <conditionalFormatting sqref="P214">
    <cfRule type="cellIs" dxfId="147" priority="662" operator="greaterThan">
      <formula>0</formula>
    </cfRule>
    <cfRule type="cellIs" dxfId="146" priority="663" operator="lessThanOrEqual">
      <formula>0</formula>
    </cfRule>
  </conditionalFormatting>
  <conditionalFormatting sqref="P221">
    <cfRule type="cellIs" dxfId="145" priority="660" operator="greaterThan">
      <formula>0</formula>
    </cfRule>
    <cfRule type="cellIs" dxfId="144" priority="661" operator="lessThanOrEqual">
      <formula>0</formula>
    </cfRule>
  </conditionalFormatting>
  <conditionalFormatting sqref="P224">
    <cfRule type="cellIs" dxfId="143" priority="658" operator="greaterThan">
      <formula>0</formula>
    </cfRule>
    <cfRule type="cellIs" dxfId="142" priority="659" operator="lessThanOrEqual">
      <formula>0</formula>
    </cfRule>
  </conditionalFormatting>
  <conditionalFormatting sqref="P258">
    <cfRule type="cellIs" dxfId="141" priority="656" operator="greaterThan">
      <formula>0</formula>
    </cfRule>
    <cfRule type="cellIs" dxfId="140" priority="657" operator="lessThanOrEqual">
      <formula>0</formula>
    </cfRule>
  </conditionalFormatting>
  <conditionalFormatting sqref="P268">
    <cfRule type="cellIs" dxfId="139" priority="654" operator="greaterThan">
      <formula>0</formula>
    </cfRule>
    <cfRule type="cellIs" dxfId="138" priority="655" operator="lessThanOrEqual">
      <formula>0</formula>
    </cfRule>
  </conditionalFormatting>
  <conditionalFormatting sqref="P271">
    <cfRule type="cellIs" dxfId="137" priority="652" operator="greaterThan">
      <formula>0</formula>
    </cfRule>
    <cfRule type="cellIs" dxfId="136" priority="653" operator="lessThanOrEqual">
      <formula>0</formula>
    </cfRule>
  </conditionalFormatting>
  <conditionalFormatting sqref="P287">
    <cfRule type="cellIs" dxfId="135" priority="348" operator="lessThan">
      <formula>0</formula>
    </cfRule>
    <cfRule type="cellIs" dxfId="134" priority="349" operator="greaterThanOrEqual">
      <formula>0</formula>
    </cfRule>
  </conditionalFormatting>
  <conditionalFormatting sqref="P292">
    <cfRule type="cellIs" dxfId="133" priority="648" operator="greaterThan">
      <formula>0</formula>
    </cfRule>
    <cfRule type="cellIs" dxfId="132" priority="649" operator="lessThanOrEqual">
      <formula>0</formula>
    </cfRule>
  </conditionalFormatting>
  <conditionalFormatting sqref="P304">
    <cfRule type="cellIs" dxfId="131" priority="344" operator="lessThan">
      <formula>0</formula>
    </cfRule>
    <cfRule type="cellIs" dxfId="130" priority="345" operator="greaterThanOrEqual">
      <formula>0</formula>
    </cfRule>
  </conditionalFormatting>
  <conditionalFormatting sqref="P310">
    <cfRule type="cellIs" dxfId="129" priority="280" operator="greaterThan">
      <formula>0</formula>
    </cfRule>
    <cfRule type="cellIs" dxfId="128" priority="281" operator="lessThanOrEqual">
      <formula>0</formula>
    </cfRule>
  </conditionalFormatting>
  <conditionalFormatting sqref="P327">
    <cfRule type="cellIs" dxfId="127" priority="340" operator="lessThan">
      <formula>0</formula>
    </cfRule>
    <cfRule type="cellIs" dxfId="126" priority="341" operator="greaterThanOrEqual">
      <formula>0</formula>
    </cfRule>
  </conditionalFormatting>
  <conditionalFormatting sqref="P335">
    <cfRule type="cellIs" dxfId="125" priority="278" operator="greaterThan">
      <formula>0</formula>
    </cfRule>
    <cfRule type="cellIs" dxfId="124" priority="279" operator="lessThanOrEqual">
      <formula>0</formula>
    </cfRule>
  </conditionalFormatting>
  <conditionalFormatting sqref="P361">
    <cfRule type="cellIs" dxfId="123" priority="336" operator="lessThan">
      <formula>0</formula>
    </cfRule>
    <cfRule type="cellIs" dxfId="122" priority="337" operator="greaterThanOrEqual">
      <formula>0</formula>
    </cfRule>
  </conditionalFormatting>
  <conditionalFormatting sqref="P367">
    <cfRule type="cellIs" dxfId="121" priority="334" operator="lessThan">
      <formula>0</formula>
    </cfRule>
    <cfRule type="cellIs" dxfId="120" priority="335" operator="greaterThanOrEqual">
      <formula>0</formula>
    </cfRule>
  </conditionalFormatting>
  <conditionalFormatting sqref="P417">
    <cfRule type="cellIs" dxfId="119" priority="276" operator="greaterThan">
      <formula>0</formula>
    </cfRule>
    <cfRule type="cellIs" dxfId="118" priority="277" operator="lessThanOrEqual">
      <formula>0</formula>
    </cfRule>
  </conditionalFormatting>
  <conditionalFormatting sqref="P421">
    <cfRule type="cellIs" dxfId="117" priority="274" operator="greaterThan">
      <formula>0</formula>
    </cfRule>
    <cfRule type="cellIs" dxfId="116" priority="275" operator="lessThanOrEqual">
      <formula>0</formula>
    </cfRule>
  </conditionalFormatting>
  <conditionalFormatting sqref="P424">
    <cfRule type="cellIs" dxfId="115" priority="272" operator="greaterThan">
      <formula>0</formula>
    </cfRule>
    <cfRule type="cellIs" dxfId="114" priority="273" operator="lessThanOrEqual">
      <formula>0</formula>
    </cfRule>
  </conditionalFormatting>
  <conditionalFormatting sqref="P427">
    <cfRule type="cellIs" dxfId="113" priority="270" operator="greaterThan">
      <formula>0</formula>
    </cfRule>
    <cfRule type="cellIs" dxfId="112" priority="271" operator="lessThanOrEqual">
      <formula>0</formula>
    </cfRule>
  </conditionalFormatting>
  <conditionalFormatting sqref="P444">
    <cfRule type="cellIs" dxfId="111" priority="330" operator="lessThan">
      <formula>0</formula>
    </cfRule>
    <cfRule type="cellIs" dxfId="110" priority="331" operator="greaterThanOrEqual">
      <formula>0</formula>
    </cfRule>
  </conditionalFormatting>
  <conditionalFormatting sqref="P453">
    <cfRule type="cellIs" dxfId="109" priority="328" operator="lessThan">
      <formula>0</formula>
    </cfRule>
    <cfRule type="cellIs" dxfId="108" priority="329" operator="greaterThanOrEqual">
      <formula>0</formula>
    </cfRule>
  </conditionalFormatting>
  <conditionalFormatting sqref="P456">
    <cfRule type="cellIs" dxfId="107" priority="326" operator="lessThan">
      <formula>0</formula>
    </cfRule>
    <cfRule type="cellIs" dxfId="106" priority="327" operator="greaterThanOrEqual">
      <formula>0</formula>
    </cfRule>
  </conditionalFormatting>
  <conditionalFormatting sqref="P492">
    <cfRule type="cellIs" dxfId="105" priority="268" operator="greaterThan">
      <formula>0</formula>
    </cfRule>
    <cfRule type="cellIs" dxfId="104" priority="269" operator="lessThanOrEqual">
      <formula>0</formula>
    </cfRule>
  </conditionalFormatting>
  <conditionalFormatting sqref="P528">
    <cfRule type="cellIs" dxfId="103" priority="324" operator="lessThan">
      <formula>0</formula>
    </cfRule>
    <cfRule type="cellIs" dxfId="102" priority="325" operator="greaterThanOrEqual">
      <formula>0</formula>
    </cfRule>
  </conditionalFormatting>
  <conditionalFormatting sqref="P536">
    <cfRule type="cellIs" dxfId="101" priority="322" operator="lessThan">
      <formula>0</formula>
    </cfRule>
    <cfRule type="cellIs" dxfId="100" priority="323" operator="greaterThanOrEqual">
      <formula>0</formula>
    </cfRule>
  </conditionalFormatting>
  <conditionalFormatting sqref="P539">
    <cfRule type="cellIs" dxfId="99" priority="320" operator="lessThan">
      <formula>0</formula>
    </cfRule>
    <cfRule type="cellIs" dxfId="98" priority="321" operator="greaterThanOrEqual">
      <formula>0</formula>
    </cfRule>
  </conditionalFormatting>
  <conditionalFormatting sqref="P551">
    <cfRule type="cellIs" dxfId="97" priority="266" operator="greaterThan">
      <formula>0</formula>
    </cfRule>
    <cfRule type="cellIs" dxfId="96" priority="267" operator="lessThanOrEqual">
      <formula>0</formula>
    </cfRule>
  </conditionalFormatting>
  <conditionalFormatting sqref="P559">
    <cfRule type="cellIs" dxfId="95" priority="264" operator="greaterThan">
      <formula>0</formula>
    </cfRule>
    <cfRule type="cellIs" dxfId="94" priority="265" operator="lessThanOrEqual">
      <formula>0</formula>
    </cfRule>
  </conditionalFormatting>
  <conditionalFormatting sqref="P565">
    <cfRule type="cellIs" dxfId="93" priority="262" operator="greaterThan">
      <formula>0</formula>
    </cfRule>
    <cfRule type="cellIs" dxfId="92" priority="263" operator="lessThanOrEqual">
      <formula>0</formula>
    </cfRule>
  </conditionalFormatting>
  <conditionalFormatting sqref="P576">
    <cfRule type="cellIs" dxfId="91" priority="260" operator="greaterThan">
      <formula>0</formula>
    </cfRule>
    <cfRule type="cellIs" dxfId="90" priority="261" operator="lessThanOrEqual">
      <formula>0</formula>
    </cfRule>
  </conditionalFormatting>
  <conditionalFormatting sqref="P588">
    <cfRule type="cellIs" dxfId="89" priority="258" operator="greaterThan">
      <formula>0</formula>
    </cfRule>
    <cfRule type="cellIs" dxfId="88" priority="259" operator="lessThanOrEqual">
      <formula>0</formula>
    </cfRule>
  </conditionalFormatting>
  <conditionalFormatting sqref="P591">
    <cfRule type="cellIs" dxfId="87" priority="256" operator="greaterThan">
      <formula>0</formula>
    </cfRule>
    <cfRule type="cellIs" dxfId="86" priority="257" operator="lessThanOrEqual">
      <formula>0</formula>
    </cfRule>
  </conditionalFormatting>
  <conditionalFormatting sqref="P615">
    <cfRule type="cellIs" dxfId="85" priority="318" operator="lessThan">
      <formula>0</formula>
    </cfRule>
    <cfRule type="cellIs" dxfId="84" priority="319" operator="greaterThanOrEqual">
      <formula>0</formula>
    </cfRule>
  </conditionalFormatting>
  <conditionalFormatting sqref="P619">
    <cfRule type="cellIs" dxfId="83" priority="316" operator="lessThan">
      <formula>0</formula>
    </cfRule>
    <cfRule type="cellIs" dxfId="82" priority="317" operator="greaterThanOrEqual">
      <formula>0</formula>
    </cfRule>
  </conditionalFormatting>
  <conditionalFormatting sqref="P622">
    <cfRule type="cellIs" dxfId="81" priority="362" operator="greaterThan">
      <formula>0</formula>
    </cfRule>
    <cfRule type="cellIs" dxfId="80" priority="363" operator="lessThanOrEqual">
      <formula>0</formula>
    </cfRule>
  </conditionalFormatting>
  <conditionalFormatting sqref="P630">
    <cfRule type="cellIs" dxfId="79" priority="254" operator="greaterThan">
      <formula>0</formula>
    </cfRule>
    <cfRule type="cellIs" dxfId="78" priority="255" operator="lessThanOrEqual">
      <formula>0</formula>
    </cfRule>
  </conditionalFormatting>
  <conditionalFormatting sqref="P655">
    <cfRule type="cellIs" dxfId="77" priority="314" operator="lessThan">
      <formula>0</formula>
    </cfRule>
    <cfRule type="cellIs" dxfId="76" priority="315" operator="greaterThanOrEqual">
      <formula>0</formula>
    </cfRule>
  </conditionalFormatting>
  <conditionalFormatting sqref="P666">
    <cfRule type="cellIs" dxfId="75" priority="312" operator="lessThan">
      <formula>0</formula>
    </cfRule>
    <cfRule type="cellIs" dxfId="74" priority="313" operator="greaterThanOrEqual">
      <formula>0</formula>
    </cfRule>
  </conditionalFormatting>
  <conditionalFormatting sqref="P669">
    <cfRule type="cellIs" dxfId="73" priority="310" operator="lessThan">
      <formula>0</formula>
    </cfRule>
    <cfRule type="cellIs" dxfId="72" priority="311" operator="greaterThanOrEqual">
      <formula>0</formula>
    </cfRule>
  </conditionalFormatting>
  <conditionalFormatting sqref="P767">
    <cfRule type="cellIs" dxfId="71" priority="252" operator="greaterThan">
      <formula>0</formula>
    </cfRule>
    <cfRule type="cellIs" dxfId="70" priority="253" operator="lessThanOrEqual">
      <formula>0</formula>
    </cfRule>
  </conditionalFormatting>
  <conditionalFormatting sqref="P771">
    <cfRule type="cellIs" dxfId="69" priority="250" operator="greaterThan">
      <formula>0</formula>
    </cfRule>
    <cfRule type="cellIs" dxfId="68" priority="251" operator="lessThanOrEqual">
      <formula>0</formula>
    </cfRule>
  </conditionalFormatting>
  <conditionalFormatting sqref="P774">
    <cfRule type="cellIs" dxfId="67" priority="248" operator="greaterThan">
      <formula>0</formula>
    </cfRule>
    <cfRule type="cellIs" dxfId="66" priority="249" operator="lessThanOrEqual">
      <formula>0</formula>
    </cfRule>
  </conditionalFormatting>
  <conditionalFormatting sqref="P798">
    <cfRule type="cellIs" dxfId="65" priority="308" operator="lessThan">
      <formula>0</formula>
    </cfRule>
    <cfRule type="cellIs" dxfId="64" priority="309" operator="greaterThanOrEqual">
      <formula>0</formula>
    </cfRule>
  </conditionalFormatting>
  <conditionalFormatting sqref="P803">
    <cfRule type="cellIs" dxfId="63" priority="306" operator="lessThan">
      <formula>0</formula>
    </cfRule>
    <cfRule type="cellIs" dxfId="62" priority="307" operator="greaterThanOrEqual">
      <formula>0</formula>
    </cfRule>
  </conditionalFormatting>
  <conditionalFormatting sqref="P806">
    <cfRule type="cellIs" dxfId="61" priority="304" operator="lessThan">
      <formula>0</formula>
    </cfRule>
    <cfRule type="cellIs" dxfId="60" priority="305" operator="greaterThanOrEqual">
      <formula>0</formula>
    </cfRule>
  </conditionalFormatting>
  <conditionalFormatting sqref="P864">
    <cfRule type="cellIs" dxfId="59" priority="246" operator="greaterThan">
      <formula>0</formula>
    </cfRule>
    <cfRule type="cellIs" dxfId="58" priority="247" operator="lessThanOrEqual">
      <formula>0</formula>
    </cfRule>
  </conditionalFormatting>
  <conditionalFormatting sqref="P869">
    <cfRule type="cellIs" dxfId="57" priority="244" operator="greaterThan">
      <formula>0</formula>
    </cfRule>
    <cfRule type="cellIs" dxfId="56" priority="245" operator="lessThanOrEqual">
      <formula>0</formula>
    </cfRule>
  </conditionalFormatting>
  <conditionalFormatting sqref="P872">
    <cfRule type="cellIs" dxfId="55" priority="242" operator="greaterThan">
      <formula>0</formula>
    </cfRule>
    <cfRule type="cellIs" dxfId="54" priority="243" operator="lessThanOrEqual">
      <formula>0</formula>
    </cfRule>
  </conditionalFormatting>
  <conditionalFormatting sqref="P887">
    <cfRule type="cellIs" dxfId="53" priority="302" operator="lessThan">
      <formula>0</formula>
    </cfRule>
    <cfRule type="cellIs" dxfId="52" priority="303" operator="greaterThanOrEqual">
      <formula>0</formula>
    </cfRule>
  </conditionalFormatting>
  <conditionalFormatting sqref="P891">
    <cfRule type="cellIs" dxfId="51" priority="240" operator="greaterThan">
      <formula>0</formula>
    </cfRule>
    <cfRule type="cellIs" dxfId="50" priority="241" operator="lessThanOrEqual">
      <formula>0</formula>
    </cfRule>
  </conditionalFormatting>
  <conditionalFormatting sqref="P895">
    <cfRule type="cellIs" dxfId="49" priority="238" operator="greaterThan">
      <formula>0</formula>
    </cfRule>
    <cfRule type="cellIs" dxfId="48" priority="239" operator="lessThanOrEqual">
      <formula>0</formula>
    </cfRule>
  </conditionalFormatting>
  <conditionalFormatting sqref="P898">
    <cfRule type="cellIs" dxfId="47" priority="236" operator="greaterThan">
      <formula>0</formula>
    </cfRule>
    <cfRule type="cellIs" dxfId="46" priority="237" operator="lessThanOrEqual">
      <formula>0</formula>
    </cfRule>
  </conditionalFormatting>
  <conditionalFormatting sqref="P922">
    <cfRule type="cellIs" dxfId="45" priority="300" operator="lessThan">
      <formula>0</formula>
    </cfRule>
    <cfRule type="cellIs" dxfId="44" priority="301" operator="greaterThanOrEqual">
      <formula>0</formula>
    </cfRule>
  </conditionalFormatting>
  <conditionalFormatting sqref="P926">
    <cfRule type="cellIs" dxfId="43" priority="298" operator="lessThan">
      <formula>0</formula>
    </cfRule>
    <cfRule type="cellIs" dxfId="42" priority="299" operator="greaterThanOrEqual">
      <formula>0</formula>
    </cfRule>
  </conditionalFormatting>
  <conditionalFormatting sqref="P929">
    <cfRule type="cellIs" dxfId="41" priority="296" operator="lessThan">
      <formula>0</formula>
    </cfRule>
    <cfRule type="cellIs" dxfId="40" priority="297" operator="greaterThanOrEqual">
      <formula>0</formula>
    </cfRule>
  </conditionalFormatting>
  <conditionalFormatting sqref="P958">
    <cfRule type="cellIs" dxfId="39" priority="234" operator="greaterThan">
      <formula>0</formula>
    </cfRule>
    <cfRule type="cellIs" dxfId="38" priority="235" operator="lessThanOrEqual">
      <formula>0</formula>
    </cfRule>
  </conditionalFormatting>
  <conditionalFormatting sqref="P993">
    <cfRule type="cellIs" dxfId="37" priority="232" operator="greaterThan">
      <formula>0</formula>
    </cfRule>
    <cfRule type="cellIs" dxfId="36" priority="233" operator="lessThanOrEqual">
      <formula>0</formula>
    </cfRule>
  </conditionalFormatting>
  <conditionalFormatting sqref="P996">
    <cfRule type="cellIs" dxfId="35" priority="230" operator="greaterThan">
      <formula>0</formula>
    </cfRule>
    <cfRule type="cellIs" dxfId="34" priority="231" operator="lessThanOrEqual">
      <formula>0</formula>
    </cfRule>
  </conditionalFormatting>
  <conditionalFormatting sqref="P1021">
    <cfRule type="cellIs" dxfId="33" priority="294" operator="lessThan">
      <formula>0</formula>
    </cfRule>
    <cfRule type="cellIs" dxfId="32" priority="295" operator="greaterThanOrEqual">
      <formula>0</formula>
    </cfRule>
  </conditionalFormatting>
  <conditionalFormatting sqref="P1025">
    <cfRule type="cellIs" dxfId="31" priority="292" operator="lessThan">
      <formula>0</formula>
    </cfRule>
    <cfRule type="cellIs" dxfId="30" priority="293" operator="greaterThanOrEqual">
      <formula>0</formula>
    </cfRule>
  </conditionalFormatting>
  <conditionalFormatting sqref="P1028">
    <cfRule type="cellIs" dxfId="29" priority="290" operator="lessThan">
      <formula>0</formula>
    </cfRule>
    <cfRule type="cellIs" dxfId="28" priority="291" operator="greaterThanOrEqual">
      <formula>0</formula>
    </cfRule>
  </conditionalFormatting>
  <conditionalFormatting sqref="P1073">
    <cfRule type="cellIs" dxfId="27" priority="228" operator="greaterThan">
      <formula>0</formula>
    </cfRule>
    <cfRule type="cellIs" dxfId="26" priority="229" operator="lessThanOrEqual">
      <formula>0</formula>
    </cfRule>
  </conditionalFormatting>
  <conditionalFormatting sqref="P1093">
    <cfRule type="cellIs" dxfId="25" priority="288" operator="lessThan">
      <formula>0</formula>
    </cfRule>
    <cfRule type="cellIs" dxfId="24" priority="289" operator="greaterThanOrEqual">
      <formula>0</formula>
    </cfRule>
  </conditionalFormatting>
  <conditionalFormatting sqref="P1103">
    <cfRule type="cellIs" dxfId="23" priority="226" operator="greaterThan">
      <formula>0</formula>
    </cfRule>
    <cfRule type="cellIs" dxfId="22" priority="227" operator="lessThanOrEqual">
      <formula>0</formula>
    </cfRule>
  </conditionalFormatting>
  <conditionalFormatting sqref="P1115">
    <cfRule type="cellIs" dxfId="21" priority="77" operator="lessThan">
      <formula>0</formula>
    </cfRule>
    <cfRule type="cellIs" dxfId="20" priority="78" operator="greaterThanOrEqual">
      <formula>0</formula>
    </cfRule>
  </conditionalFormatting>
  <conditionalFormatting sqref="P1119">
    <cfRule type="cellIs" dxfId="19" priority="87" operator="lessThan">
      <formula>0</formula>
    </cfRule>
    <cfRule type="cellIs" dxfId="18" priority="88" operator="greaterThanOrEqual">
      <formula>0</formula>
    </cfRule>
  </conditionalFormatting>
  <conditionalFormatting sqref="P1122">
    <cfRule type="cellIs" dxfId="17" priority="85" operator="lessThan">
      <formula>0</formula>
    </cfRule>
    <cfRule type="cellIs" dxfId="16" priority="86" operator="greaterThanOrEqual">
      <formula>0</formula>
    </cfRule>
  </conditionalFormatting>
  <conditionalFormatting sqref="P1134">
    <cfRule type="cellIs" dxfId="15" priority="115" operator="lessThan">
      <formula>0</formula>
    </cfRule>
    <cfRule type="cellIs" dxfId="14" priority="116" operator="greaterThanOrEqual">
      <formula>0</formula>
    </cfRule>
  </conditionalFormatting>
  <conditionalFormatting sqref="P1147">
    <cfRule type="cellIs" dxfId="13" priority="148" operator="lessThan">
      <formula>0</formula>
    </cfRule>
    <cfRule type="cellIs" dxfId="12" priority="149" operator="greaterThanOrEqual">
      <formula>0</formula>
    </cfRule>
  </conditionalFormatting>
  <conditionalFormatting sqref="P1151">
    <cfRule type="cellIs" dxfId="11" priority="146" operator="lessThan">
      <formula>0</formula>
    </cfRule>
    <cfRule type="cellIs" dxfId="10" priority="147" operator="greaterThanOrEqual">
      <formula>0</formula>
    </cfRule>
  </conditionalFormatting>
  <conditionalFormatting sqref="P1154">
    <cfRule type="cellIs" dxfId="9" priority="144" operator="lessThan">
      <formula>0</formula>
    </cfRule>
    <cfRule type="cellIs" dxfId="8" priority="145" operator="greaterThanOrEqual">
      <formula>0</formula>
    </cfRule>
  </conditionalFormatting>
  <conditionalFormatting sqref="P1163">
    <cfRule type="cellIs" dxfId="7" priority="222" operator="greaterThan">
      <formula>0</formula>
    </cfRule>
    <cfRule type="cellIs" dxfId="6" priority="223" operator="lessThanOrEqual">
      <formula>0</formula>
    </cfRule>
  </conditionalFormatting>
  <conditionalFormatting sqref="P1173">
    <cfRule type="cellIs" dxfId="5" priority="282" operator="lessThan">
      <formula>0</formula>
    </cfRule>
    <cfRule type="cellIs" dxfId="4" priority="283" operator="greaterThanOrEqual">
      <formula>0</formula>
    </cfRule>
  </conditionalFormatting>
  <conditionalFormatting sqref="P1183">
    <cfRule type="cellIs" dxfId="3" priority="220" operator="greaterThan">
      <formula>0</formula>
    </cfRule>
    <cfRule type="cellIs" dxfId="2" priority="221" operator="lessThanOrEqual">
      <formula>0</formula>
    </cfRule>
  </conditionalFormatting>
  <conditionalFormatting sqref="A661">
    <cfRule type="cellIs" dxfId="1" priority="107" operator="equal">
      <formula>"F"</formula>
    </cfRule>
    <cfRule type="cellIs" dxfId="0" priority="108" operator="equal">
      <formula>"P"</formula>
    </cfRule>
  </conditionalFormatting>
  <printOptions horizontalCentered="1"/>
  <pageMargins left="0" right="0" top="0.25" bottom="0.25" header="0" footer="0"/>
  <pageSetup scale="54" fitToHeight="20" orientation="landscape" horizontalDpi="1200" verticalDpi="1200" r:id="rId1"/>
  <headerFooter alignWithMargins="0"/>
  <rowBreaks count="33" manualBreakCount="33">
    <brk id="53" min="1" max="26" man="1"/>
    <brk id="83" min="1" max="26" man="1"/>
    <brk id="106" min="1" max="26" man="1"/>
    <brk id="146" min="1" max="26" man="1"/>
    <brk id="151" min="1" max="26" man="1"/>
    <brk id="181" min="1" max="26" man="1"/>
    <brk id="224" min="1" max="20" man="1"/>
    <brk id="264" min="1" max="26" man="1"/>
    <brk id="281" min="1" max="26" man="1"/>
    <brk id="298" min="1" max="26" man="1"/>
    <brk id="316" min="1" max="26" man="1"/>
    <brk id="342" min="1" max="26" man="1"/>
    <brk id="428" min="1" max="26" man="1"/>
    <brk id="436" min="1" max="26" man="1"/>
    <brk id="501" min="1" max="26" man="1"/>
    <brk id="587" min="1" max="26" man="1"/>
    <brk id="610" min="1" max="26" man="1"/>
    <brk id="635" min="1" max="26" man="1"/>
    <brk id="759" min="1" max="26" man="1"/>
    <brk id="785" min="1" max="26" man="1"/>
    <brk id="873" min="1" max="26" man="1"/>
    <brk id="882" min="1" max="26" man="1"/>
    <brk id="906" min="1" max="26" man="1"/>
    <brk id="990" min="1" max="26" man="1"/>
    <brk id="1006" min="1" max="26" man="1"/>
    <brk id="1085" min="1" max="26" man="1"/>
    <brk id="1110" min="1" max="26" man="1"/>
    <brk id="1142" min="1" max="26" man="1"/>
    <brk id="1168" min="1" max="26" man="1"/>
    <brk id="1189" min="1" max="26" man="1"/>
    <brk id="1228" min="1" max="26" man="1"/>
    <brk id="1243" min="1" max="26" man="1"/>
    <brk id="1285" min="1"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Budget Summary</vt:lpstr>
      <vt:lpstr>Budget Summary by Category</vt:lpstr>
      <vt:lpstr>Fund Balance History</vt:lpstr>
      <vt:lpstr>Fund Balance Summary</vt:lpstr>
      <vt:lpstr>Gen Fd Cover Sheets</vt:lpstr>
      <vt:lpstr>Fund Cover Sheets</vt:lpstr>
      <vt:lpstr>Budget Detail FY 2023-30</vt:lpstr>
      <vt:lpstr>'Budget Detail FY 2023-30'!Print_Area</vt:lpstr>
      <vt:lpstr>'Budget Summary'!Print_Area</vt:lpstr>
      <vt:lpstr>'Budget Summary by Category'!Print_Area</vt:lpstr>
      <vt:lpstr>'Fund Balance History'!Print_Area</vt:lpstr>
      <vt:lpstr>'Fund Balance Summary'!Print_Area</vt:lpstr>
      <vt:lpstr>'Fund Cover Sheets'!Print_Area</vt:lpstr>
      <vt:lpstr>'Gen Fd Cover Sheets'!Print_Area</vt:lpstr>
      <vt:lpstr>'Budget Detail FY 2023-30'!Print_Titles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Fredrickson</dc:creator>
  <cp:lastModifiedBy>Rob Fredrickson</cp:lastModifiedBy>
  <cp:lastPrinted>2025-04-11T19:26:52Z</cp:lastPrinted>
  <dcterms:created xsi:type="dcterms:W3CDTF">2010-07-13T03:18:21Z</dcterms:created>
  <dcterms:modified xsi:type="dcterms:W3CDTF">2025-04-11T19:50:32Z</dcterms:modified>
</cp:coreProperties>
</file>