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2.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defaultThemeVersion="124226"/>
  <mc:AlternateContent xmlns:mc="http://schemas.openxmlformats.org/markup-compatibility/2006">
    <mc:Choice Requires="x15">
      <x15ac:absPath xmlns:x15ac="http://schemas.microsoft.com/office/spreadsheetml/2010/11/ac" url="\\COY-FILE-01\Finance\Budget\FY 2025\Budget Document\Published Budget Documents\Adopted Budget\"/>
    </mc:Choice>
  </mc:AlternateContent>
  <xr:revisionPtr revIDLastSave="0" documentId="13_ncr:1_{E039E01B-7CD5-4EFB-86EA-723ECE43CEB9}" xr6:coauthVersionLast="46" xr6:coauthVersionMax="47" xr10:uidLastSave="{00000000-0000-0000-0000-000000000000}"/>
  <bookViews>
    <workbookView xWindow="-108" yWindow="-108" windowWidth="23256" windowHeight="12576" tabRatio="911" activeTab="6" xr2:uid="{00000000-000D-0000-FFFF-FFFF00000000}"/>
  </bookViews>
  <sheets>
    <sheet name="Budget Summary" sheetId="42" r:id="rId1"/>
    <sheet name="Budget Summary by Category" sheetId="43" r:id="rId2"/>
    <sheet name="Fund Balance History" sheetId="45" r:id="rId3"/>
    <sheet name="Fund Balance Summary" sheetId="44" r:id="rId4"/>
    <sheet name="Fund Cover Sheets" sheetId="39" r:id="rId5"/>
    <sheet name="Gen Fd Cover Sheets" sheetId="40" r:id="rId6"/>
    <sheet name="Budget Detail FY 2022-29" sheetId="36" r:id="rId7"/>
  </sheets>
  <definedNames>
    <definedName name="_xlnm.Print_Area" localSheetId="6">'Budget Detail FY 2022-29'!$A$1:$T$1331</definedName>
    <definedName name="_xlnm.Print_Area" localSheetId="0">'Budget Summary'!$A$1:$K$36,'Budget Summary'!$A$39:$K$74</definedName>
    <definedName name="_xlnm.Print_Area" localSheetId="1">'Budget Summary by Category'!$A$1:$L$37,'Budget Summary by Category'!$A$40:$L$76</definedName>
    <definedName name="_xlnm.Print_Area" localSheetId="2">'Fund Balance History'!$A$1:$K$49</definedName>
    <definedName name="_xlnm.Print_Area" localSheetId="3">'Fund Balance Summary'!$A$1:$N$37</definedName>
    <definedName name="_xlnm.Print_Area" localSheetId="4">'Fund Cover Sheets'!$B$1:$K$858</definedName>
    <definedName name="_xlnm.Print_Area" localSheetId="5">'Gen Fd Cover Sheets'!$A$1:$K$186</definedName>
    <definedName name="_xlnm.Print_Titles" localSheetId="6">'Budget Detail FY 2022-29'!$1:$3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270" i="36" l="1"/>
  <c r="S1270" i="36"/>
  <c r="R1270" i="36"/>
  <c r="P1270" i="36"/>
  <c r="O1270" i="36"/>
  <c r="N1270" i="36"/>
  <c r="M1270" i="36"/>
  <c r="T1269" i="36"/>
  <c r="S1269" i="36"/>
  <c r="R1269" i="36"/>
  <c r="O1269" i="36"/>
  <c r="N1269" i="36"/>
  <c r="M1269" i="36"/>
  <c r="L1270" i="36"/>
  <c r="L1269" i="36"/>
  <c r="T1331" i="36"/>
  <c r="S1331" i="36"/>
  <c r="R1331" i="36"/>
  <c r="Q1331" i="36"/>
  <c r="P1331" i="36"/>
  <c r="O1331" i="36"/>
  <c r="N1331" i="36"/>
  <c r="M1331" i="36"/>
  <c r="L1331" i="36"/>
  <c r="M1268" i="36" l="1"/>
  <c r="L1268" i="36"/>
  <c r="O1268" i="36"/>
  <c r="T1268" i="36"/>
  <c r="R1268" i="36"/>
  <c r="N1268" i="36"/>
  <c r="S1268" i="36"/>
  <c r="T1287" i="36" l="1"/>
  <c r="S1287" i="36"/>
  <c r="R1287" i="36"/>
  <c r="Q1287" i="36"/>
  <c r="O1287" i="36"/>
  <c r="N1287" i="36"/>
  <c r="M1287" i="36"/>
  <c r="L1287" i="36"/>
  <c r="T1308" i="36"/>
  <c r="T1307" i="36" s="1"/>
  <c r="S1308" i="36"/>
  <c r="S1307" i="36" s="1"/>
  <c r="P1308" i="36"/>
  <c r="P1307" i="36" s="1"/>
  <c r="N1308" i="36"/>
  <c r="N1307" i="36" s="1"/>
  <c r="M1308" i="36"/>
  <c r="M1307" i="36" s="1"/>
  <c r="L1308" i="36"/>
  <c r="L1307" i="36" s="1"/>
  <c r="T1305" i="36"/>
  <c r="T1304" i="36" s="1"/>
  <c r="S1305" i="36"/>
  <c r="S1304" i="36" s="1"/>
  <c r="R1305" i="36"/>
  <c r="R1304" i="36" s="1"/>
  <c r="Q1305" i="36"/>
  <c r="Q1304" i="36" s="1"/>
  <c r="O1305" i="36"/>
  <c r="O1304" i="36" s="1"/>
  <c r="N1305" i="36"/>
  <c r="N1304" i="36" s="1"/>
  <c r="M1305" i="36"/>
  <c r="M1304" i="36" s="1"/>
  <c r="L1305" i="36"/>
  <c r="L1304" i="36" s="1"/>
  <c r="T1330" i="36"/>
  <c r="T1329" i="36" s="1"/>
  <c r="S1330" i="36"/>
  <c r="S1329" i="36" s="1"/>
  <c r="R1330" i="36"/>
  <c r="R1329" i="36" s="1"/>
  <c r="O1330" i="36"/>
  <c r="O1329" i="36" s="1"/>
  <c r="N1330" i="36"/>
  <c r="N1329" i="36" s="1"/>
  <c r="M1330" i="36"/>
  <c r="M1329" i="36" s="1"/>
  <c r="L1330" i="36"/>
  <c r="L1329" i="36" s="1"/>
  <c r="T1286" i="36"/>
  <c r="S1286" i="36"/>
  <c r="R1286" i="36"/>
  <c r="Q1286" i="36"/>
  <c r="O1286" i="36"/>
  <c r="N1286" i="36"/>
  <c r="M1286" i="36"/>
  <c r="L1286" i="36"/>
  <c r="N1282" i="36"/>
  <c r="M1282" i="36"/>
  <c r="L1282" i="36"/>
  <c r="T1281" i="36"/>
  <c r="S1281" i="36"/>
  <c r="R1281" i="36"/>
  <c r="Q1281" i="36"/>
  <c r="O1281" i="36"/>
  <c r="N1281" i="36"/>
  <c r="M1281" i="36"/>
  <c r="L1281" i="36"/>
  <c r="T1293" i="36"/>
  <c r="S1293" i="36"/>
  <c r="R1293" i="36"/>
  <c r="O1293" i="36"/>
  <c r="N1293" i="36"/>
  <c r="M1293" i="36"/>
  <c r="T1302" i="36"/>
  <c r="S1302" i="36"/>
  <c r="R1302" i="36"/>
  <c r="Q1302" i="36"/>
  <c r="N1302" i="36"/>
  <c r="M1302" i="36"/>
  <c r="L1302" i="36"/>
  <c r="T1301" i="36"/>
  <c r="S1301" i="36"/>
  <c r="R1301" i="36"/>
  <c r="Q1301" i="36"/>
  <c r="N1301" i="36"/>
  <c r="M1301" i="36"/>
  <c r="L1301" i="36"/>
  <c r="T1300" i="36"/>
  <c r="S1300" i="36"/>
  <c r="R1300" i="36"/>
  <c r="Q1300" i="36"/>
  <c r="O1300" i="36"/>
  <c r="N1300" i="36"/>
  <c r="M1300" i="36"/>
  <c r="L1300" i="36"/>
  <c r="T1290" i="36"/>
  <c r="S1290" i="36"/>
  <c r="R1290" i="36"/>
  <c r="Q1290" i="36"/>
  <c r="P1290" i="36"/>
  <c r="P1289" i="36" s="1"/>
  <c r="O1290" i="36"/>
  <c r="N1290" i="36"/>
  <c r="M1290" i="36"/>
  <c r="L1290" i="36"/>
  <c r="R1296" i="36"/>
  <c r="T1296" i="36"/>
  <c r="S1296" i="36"/>
  <c r="Q1296" i="36"/>
  <c r="N1296" i="36"/>
  <c r="M1296" i="36"/>
  <c r="L1296" i="36"/>
  <c r="O1295" i="36"/>
  <c r="N1295" i="36"/>
  <c r="M1295" i="36"/>
  <c r="L1295" i="36"/>
  <c r="T1294" i="36"/>
  <c r="S1294" i="36"/>
  <c r="R1294" i="36"/>
  <c r="Q1294" i="36"/>
  <c r="P1294" i="36"/>
  <c r="O1294" i="36"/>
  <c r="N1294" i="36"/>
  <c r="M1294" i="36"/>
  <c r="L1294" i="36"/>
  <c r="S1327" i="36"/>
  <c r="P1327" i="36"/>
  <c r="O1327" i="36"/>
  <c r="N1327" i="36"/>
  <c r="M1327" i="36"/>
  <c r="L1327" i="36"/>
  <c r="L1321" i="36"/>
  <c r="L1320" i="36"/>
  <c r="O1317" i="36"/>
  <c r="L1316" i="36"/>
  <c r="L1315" i="36"/>
  <c r="T1266" i="36"/>
  <c r="S1266" i="36"/>
  <c r="R1266" i="36"/>
  <c r="T1265" i="36"/>
  <c r="O1265" i="36"/>
  <c r="O1264" i="36" s="1"/>
  <c r="N1265" i="36"/>
  <c r="N1264" i="36" s="1"/>
  <c r="M1265" i="36"/>
  <c r="M1264" i="36" s="1"/>
  <c r="L1265" i="36"/>
  <c r="L1264" i="36" s="1"/>
  <c r="L1311" i="36"/>
  <c r="T1285" i="36"/>
  <c r="S1285" i="36"/>
  <c r="R1285" i="36"/>
  <c r="Q1285" i="36"/>
  <c r="P1285" i="36"/>
  <c r="O1285" i="36"/>
  <c r="N1285" i="36"/>
  <c r="M1285" i="36"/>
  <c r="L1285" i="36"/>
  <c r="T1280" i="36"/>
  <c r="S1280" i="36"/>
  <c r="R1280" i="36"/>
  <c r="Q1280" i="36"/>
  <c r="P1280" i="36"/>
  <c r="O1280" i="36"/>
  <c r="N1280" i="36"/>
  <c r="M1280" i="36"/>
  <c r="L1280" i="36"/>
  <c r="L1277" i="36"/>
  <c r="T1276" i="36"/>
  <c r="R1276" i="36"/>
  <c r="Q1276" i="36"/>
  <c r="P1276" i="36"/>
  <c r="O1276" i="36"/>
  <c r="N1276" i="36"/>
  <c r="M1276" i="36"/>
  <c r="L1276" i="36"/>
  <c r="L1275" i="36"/>
  <c r="L1274" i="36"/>
  <c r="L1262" i="36"/>
  <c r="L1261" i="36"/>
  <c r="L1273" i="36"/>
  <c r="L1279" i="36" l="1"/>
  <c r="L1314" i="36"/>
  <c r="N1284" i="36"/>
  <c r="N1292" i="36"/>
  <c r="T1264" i="36"/>
  <c r="R1284" i="36"/>
  <c r="O1284" i="36"/>
  <c r="S1284" i="36"/>
  <c r="L1284" i="36"/>
  <c r="T1284" i="36"/>
  <c r="M1284" i="36"/>
  <c r="M1279" i="36"/>
  <c r="N1299" i="36"/>
  <c r="Q1284" i="36"/>
  <c r="L1299" i="36"/>
  <c r="T1299" i="36"/>
  <c r="N1279" i="36"/>
  <c r="M1299" i="36"/>
  <c r="R1299" i="36"/>
  <c r="S1299" i="36"/>
  <c r="Q1299" i="36"/>
  <c r="M1292" i="36"/>
  <c r="L1272" i="36"/>
  <c r="O1219" i="36"/>
  <c r="N1219" i="36"/>
  <c r="O1218" i="36"/>
  <c r="N1218" i="36"/>
  <c r="M1219" i="36"/>
  <c r="M1218" i="36"/>
  <c r="L1218" i="36"/>
  <c r="Q1295" i="36" l="1"/>
  <c r="P1295" i="36"/>
  <c r="S1295" i="36" l="1"/>
  <c r="S1292" i="36" s="1"/>
  <c r="R1295" i="36"/>
  <c r="R1292" i="36" l="1"/>
  <c r="T1295" i="36"/>
  <c r="T1292" i="36" s="1"/>
  <c r="P1296" i="36" l="1"/>
  <c r="O1302" i="36" l="1"/>
  <c r="O1301" i="36"/>
  <c r="O1299" i="36" l="1"/>
  <c r="P1265" i="36" l="1"/>
  <c r="P1264" i="36" s="1"/>
  <c r="S1265" i="36"/>
  <c r="S1264" i="36" s="1"/>
  <c r="P1312" i="36" l="1"/>
  <c r="I386" i="39" l="1"/>
  <c r="J386" i="39"/>
  <c r="K386" i="39"/>
  <c r="H386" i="39"/>
  <c r="G386" i="39"/>
  <c r="D30" i="43" s="1"/>
  <c r="F386" i="39"/>
  <c r="E386" i="39"/>
  <c r="D386" i="39"/>
  <c r="C386" i="39"/>
  <c r="D389" i="39"/>
  <c r="C389" i="39"/>
  <c r="O1308" i="36" l="1"/>
  <c r="O1307" i="36" s="1"/>
  <c r="P1305" i="36" l="1"/>
  <c r="P1304" i="36" s="1"/>
  <c r="I283" i="39" l="1"/>
  <c r="J283" i="39"/>
  <c r="K283" i="39"/>
  <c r="H283" i="39"/>
  <c r="G283" i="39"/>
  <c r="F283" i="39"/>
  <c r="E283" i="39"/>
  <c r="D283" i="39"/>
  <c r="C283" i="39"/>
  <c r="F269" i="39"/>
  <c r="E269" i="39"/>
  <c r="D269" i="39"/>
  <c r="C269" i="39"/>
  <c r="I268" i="39"/>
  <c r="J268" i="39"/>
  <c r="K268" i="39"/>
  <c r="H268" i="39"/>
  <c r="G268" i="39"/>
  <c r="F268" i="39"/>
  <c r="E268" i="39"/>
  <c r="D268" i="39"/>
  <c r="C268" i="39"/>
  <c r="I230" i="39"/>
  <c r="E231" i="39"/>
  <c r="D231" i="39"/>
  <c r="C231" i="39"/>
  <c r="F179" i="39"/>
  <c r="E179" i="39"/>
  <c r="D179" i="39"/>
  <c r="C179" i="39"/>
  <c r="J175" i="39"/>
  <c r="F175" i="39"/>
  <c r="E175" i="39"/>
  <c r="D175" i="39"/>
  <c r="C175" i="39"/>
  <c r="K175" i="39" l="1"/>
  <c r="F231" i="39" l="1"/>
  <c r="R1327" i="36" l="1"/>
  <c r="T1327" i="36"/>
  <c r="Q1327" i="36"/>
  <c r="R533" i="36" l="1"/>
  <c r="Q1330" i="36" l="1"/>
  <c r="Q1329" i="36" s="1"/>
  <c r="P1330" i="36"/>
  <c r="P1329" i="36" l="1"/>
  <c r="L856" i="36" l="1"/>
  <c r="M856" i="36"/>
  <c r="N856" i="36"/>
  <c r="O856" i="36"/>
  <c r="P856" i="36"/>
  <c r="Q856" i="36"/>
  <c r="R856" i="36"/>
  <c r="S856" i="36"/>
  <c r="T856" i="36"/>
  <c r="I175" i="39" l="1"/>
  <c r="H175" i="39" l="1"/>
  <c r="Q1266" i="36"/>
  <c r="Q533" i="36" l="1"/>
  <c r="P533" i="36"/>
  <c r="O533" i="36"/>
  <c r="N533" i="36"/>
  <c r="M533" i="36"/>
  <c r="L533" i="36"/>
  <c r="P1286" i="36" l="1"/>
  <c r="P1293" i="36" l="1"/>
  <c r="P1292" i="36" s="1"/>
  <c r="Q1293" i="36" l="1"/>
  <c r="Q1292" i="36" s="1"/>
  <c r="P1287" i="36"/>
  <c r="P1284" i="36" s="1"/>
  <c r="Q1308" i="36"/>
  <c r="Q1270" i="36"/>
  <c r="Q1269" i="36"/>
  <c r="P1269" i="36"/>
  <c r="P1268" i="36" s="1"/>
  <c r="Q1268" i="36" l="1"/>
  <c r="Q1307" i="36"/>
  <c r="T1282" i="36" l="1"/>
  <c r="T1279" i="36" s="1"/>
  <c r="S1282" i="36"/>
  <c r="S1279" i="36" s="1"/>
  <c r="R1282" i="36"/>
  <c r="R1279" i="36" s="1"/>
  <c r="Q1282" i="36"/>
  <c r="O1282" i="36"/>
  <c r="E389" i="39"/>
  <c r="P1300" i="36" l="1"/>
  <c r="P1282" i="36"/>
  <c r="P1281" i="36"/>
  <c r="O1279" i="36"/>
  <c r="Q1279" i="36"/>
  <c r="H389" i="39"/>
  <c r="I389" i="39"/>
  <c r="K389" i="39"/>
  <c r="J389" i="39"/>
  <c r="F389" i="39"/>
  <c r="G389" i="39"/>
  <c r="P1279" i="36" l="1"/>
  <c r="R1308" i="36" l="1"/>
  <c r="R1307" i="36" l="1"/>
  <c r="P1301" i="36"/>
  <c r="P1302" i="36"/>
  <c r="P1299" i="36" l="1"/>
  <c r="S1276" i="36" l="1"/>
  <c r="R1265" i="36" l="1"/>
  <c r="R1264" i="36" s="1"/>
  <c r="O631" i="36"/>
  <c r="Q1265" i="36" l="1"/>
  <c r="Q1264" i="36" l="1"/>
  <c r="N513" i="36" l="1"/>
  <c r="M513" i="36"/>
  <c r="L513" i="36"/>
  <c r="K231" i="39" l="1"/>
  <c r="J231" i="39"/>
  <c r="I231" i="39"/>
  <c r="H231" i="39"/>
  <c r="G231" i="39"/>
  <c r="K734" i="39" l="1"/>
  <c r="J734" i="39"/>
  <c r="I734" i="39"/>
  <c r="H734" i="39"/>
  <c r="G734" i="39"/>
  <c r="F734" i="39"/>
  <c r="E734" i="39"/>
  <c r="D734" i="39"/>
  <c r="C734" i="39"/>
  <c r="I735" i="39"/>
  <c r="J735" i="39"/>
  <c r="K735" i="39"/>
  <c r="H735" i="39"/>
  <c r="G57" i="43" s="1"/>
  <c r="G735" i="39"/>
  <c r="F735" i="39"/>
  <c r="E735" i="39"/>
  <c r="D735" i="39"/>
  <c r="C735" i="39"/>
  <c r="L1117" i="36"/>
  <c r="C736" i="39" l="1"/>
  <c r="D736" i="39"/>
  <c r="E736" i="39"/>
  <c r="F736" i="39"/>
  <c r="I736" i="39"/>
  <c r="J736" i="39"/>
  <c r="H736" i="39"/>
  <c r="G736" i="39"/>
  <c r="K736" i="39"/>
  <c r="M962" i="36" l="1"/>
  <c r="E229" i="39" l="1"/>
  <c r="D229" i="39"/>
  <c r="I182" i="39"/>
  <c r="J182" i="39"/>
  <c r="K182" i="39"/>
  <c r="I180" i="39"/>
  <c r="H182" i="39"/>
  <c r="H180" i="39"/>
  <c r="G182" i="39"/>
  <c r="G180" i="39"/>
  <c r="E185" i="39"/>
  <c r="D185" i="39"/>
  <c r="F182" i="39"/>
  <c r="E182" i="39"/>
  <c r="F181" i="39"/>
  <c r="E181" i="39"/>
  <c r="F180" i="39"/>
  <c r="E180" i="39"/>
  <c r="D182" i="39"/>
  <c r="D181" i="39"/>
  <c r="D180" i="39"/>
  <c r="C185" i="39"/>
  <c r="C181" i="39"/>
  <c r="C180" i="39"/>
  <c r="D45" i="40"/>
  <c r="L107" i="36"/>
  <c r="M107" i="36"/>
  <c r="D46" i="40"/>
  <c r="M952" i="36" l="1"/>
  <c r="L853" i="36"/>
  <c r="S1219" i="36"/>
  <c r="S1218" i="36"/>
  <c r="O1296" i="36" l="1"/>
  <c r="N631" i="36"/>
  <c r="O1292" i="36" l="1"/>
  <c r="T1219" i="36"/>
  <c r="R1218" i="36"/>
  <c r="S533" i="36"/>
  <c r="Q1218" i="36" l="1"/>
  <c r="P1218" i="36"/>
  <c r="I181" i="39"/>
  <c r="Q1219" i="36"/>
  <c r="R1219" i="36"/>
  <c r="T1218" i="36"/>
  <c r="P1219" i="36"/>
  <c r="G181" i="39"/>
  <c r="J181" i="39"/>
  <c r="H181" i="39"/>
  <c r="M520" i="36" l="1"/>
  <c r="M85" i="36" l="1"/>
  <c r="N598" i="36" l="1"/>
  <c r="N607" i="36"/>
  <c r="N282" i="36"/>
  <c r="N85" i="36"/>
  <c r="N1196" i="36"/>
  <c r="N51" i="36"/>
  <c r="N55" i="36"/>
  <c r="N265" i="36" s="1"/>
  <c r="N107" i="36"/>
  <c r="N150" i="36"/>
  <c r="N178" i="36"/>
  <c r="N211" i="36"/>
  <c r="N217" i="36"/>
  <c r="N253" i="36"/>
  <c r="N261" i="36"/>
  <c r="N266" i="36" s="1"/>
  <c r="N278" i="36"/>
  <c r="N293" i="36"/>
  <c r="N298" i="36"/>
  <c r="N313" i="36"/>
  <c r="N321" i="36"/>
  <c r="N345" i="36"/>
  <c r="N351" i="36"/>
  <c r="N397" i="36"/>
  <c r="N405" i="36" s="1"/>
  <c r="N401" i="36"/>
  <c r="N420" i="36"/>
  <c r="N429" i="36"/>
  <c r="N478" i="36" s="1"/>
  <c r="N467" i="36"/>
  <c r="N472" i="36"/>
  <c r="N479" i="36" s="1"/>
  <c r="N520" i="36"/>
  <c r="N574" i="36" s="1"/>
  <c r="N575" i="36" s="1"/>
  <c r="N540" i="36"/>
  <c r="N545" i="36"/>
  <c r="N555" i="36"/>
  <c r="N568" i="36"/>
  <c r="N595" i="36"/>
  <c r="N640" i="36"/>
  <c r="N735" i="36"/>
  <c r="N738" i="36"/>
  <c r="N761" i="36"/>
  <c r="N766" i="36"/>
  <c r="N840" i="36" s="1"/>
  <c r="N831" i="36"/>
  <c r="N838" i="36" s="1"/>
  <c r="N836" i="36"/>
  <c r="N841" i="36" s="1"/>
  <c r="N853" i="36"/>
  <c r="N861" i="36"/>
  <c r="N859" i="36"/>
  <c r="N863" i="36"/>
  <c r="N864" i="36" s="1"/>
  <c r="N884" i="36"/>
  <c r="N887" i="36"/>
  <c r="N917" i="36"/>
  <c r="N952" i="36"/>
  <c r="N979" i="36"/>
  <c r="N982" i="36"/>
  <c r="N1029" i="36"/>
  <c r="N1031" i="36"/>
  <c r="N1033" i="36" s="1"/>
  <c r="N1048" i="36"/>
  <c r="N1057" i="36"/>
  <c r="N1068" i="36"/>
  <c r="N1080" i="36"/>
  <c r="N1090" i="36"/>
  <c r="N1101" i="36"/>
  <c r="N1110" i="36"/>
  <c r="N1117" i="36"/>
  <c r="N1146" i="36"/>
  <c r="N1147" i="36"/>
  <c r="N1148" i="36"/>
  <c r="N1149" i="36"/>
  <c r="N1150" i="36"/>
  <c r="N1151" i="36"/>
  <c r="N1152" i="36"/>
  <c r="N1153" i="36"/>
  <c r="N1154" i="36"/>
  <c r="N1155" i="36"/>
  <c r="N1156" i="36"/>
  <c r="N1157" i="36"/>
  <c r="N1158" i="36"/>
  <c r="N1159" i="36"/>
  <c r="N1172" i="36"/>
  <c r="N1173" i="36"/>
  <c r="N1178" i="36"/>
  <c r="N1180" i="36"/>
  <c r="N1182" i="36"/>
  <c r="N1184" i="36"/>
  <c r="N1186" i="36"/>
  <c r="N1188" i="36"/>
  <c r="N1190" i="36"/>
  <c r="N1192" i="36"/>
  <c r="N1195" i="36"/>
  <c r="N1201" i="36"/>
  <c r="N1202" i="36"/>
  <c r="N1205" i="36"/>
  <c r="N1208" i="36"/>
  <c r="N1211" i="36"/>
  <c r="N1222" i="36"/>
  <c r="N1226" i="36"/>
  <c r="N1227" i="36"/>
  <c r="N1228" i="36"/>
  <c r="N1232" i="36"/>
  <c r="N1233" i="36"/>
  <c r="N1244" i="36"/>
  <c r="N1245" i="36"/>
  <c r="N1256" i="36" s="1"/>
  <c r="N1246" i="36"/>
  <c r="N1250" i="36"/>
  <c r="N1251" i="36"/>
  <c r="N1261" i="36"/>
  <c r="N1262" i="36"/>
  <c r="N1273" i="36"/>
  <c r="N1274" i="36"/>
  <c r="N1275" i="36"/>
  <c r="N1277" i="36"/>
  <c r="N1289" i="36"/>
  <c r="N1311" i="36"/>
  <c r="N1310" i="36" s="1"/>
  <c r="N1315" i="36"/>
  <c r="N1316" i="36"/>
  <c r="N1320" i="36"/>
  <c r="N1321" i="36"/>
  <c r="N1324" i="36"/>
  <c r="N1325" i="36"/>
  <c r="N1326" i="36"/>
  <c r="L1326" i="36"/>
  <c r="L1325" i="36"/>
  <c r="L1324" i="36"/>
  <c r="L1310" i="36"/>
  <c r="L1289" i="36"/>
  <c r="L1251" i="36"/>
  <c r="L1250" i="36"/>
  <c r="L1246" i="36"/>
  <c r="L1245" i="36"/>
  <c r="L1256" i="36" s="1"/>
  <c r="L1244" i="36"/>
  <c r="L1233" i="36"/>
  <c r="L1232" i="36"/>
  <c r="L1228" i="36"/>
  <c r="L1227" i="36"/>
  <c r="L1238" i="36" s="1"/>
  <c r="L1222" i="36"/>
  <c r="L1211" i="36"/>
  <c r="L1212" i="36" s="1"/>
  <c r="L1208" i="36"/>
  <c r="L1209" i="36" s="1"/>
  <c r="L1205" i="36"/>
  <c r="L1206" i="36" s="1"/>
  <c r="L1202" i="36"/>
  <c r="L1201" i="36"/>
  <c r="L1196" i="36"/>
  <c r="L1195" i="36"/>
  <c r="L1192" i="36"/>
  <c r="L1190" i="36"/>
  <c r="L1188" i="36"/>
  <c r="L1186" i="36"/>
  <c r="L1184" i="36"/>
  <c r="L1182" i="36"/>
  <c r="L1180" i="36"/>
  <c r="L1178" i="36"/>
  <c r="L1173" i="36"/>
  <c r="L1172" i="36"/>
  <c r="L1159" i="36"/>
  <c r="L1158" i="36"/>
  <c r="L1157" i="36"/>
  <c r="L1156" i="36"/>
  <c r="L1155" i="36"/>
  <c r="L1152" i="36"/>
  <c r="L1151" i="36"/>
  <c r="L1150" i="36"/>
  <c r="L1149" i="36"/>
  <c r="L1148" i="36"/>
  <c r="L1147" i="36"/>
  <c r="L1146" i="36"/>
  <c r="L1145" i="36"/>
  <c r="L1110" i="36"/>
  <c r="L1101" i="36"/>
  <c r="L1090" i="36"/>
  <c r="L1080" i="36"/>
  <c r="L1068" i="36"/>
  <c r="L1057" i="36"/>
  <c r="L1048" i="36"/>
  <c r="L1031" i="36"/>
  <c r="L1033" i="36" s="1"/>
  <c r="L1029" i="36"/>
  <c r="L982" i="36"/>
  <c r="L952" i="36"/>
  <c r="L917" i="36"/>
  <c r="L887" i="36"/>
  <c r="L956" i="36" s="1"/>
  <c r="L958" i="36" s="1"/>
  <c r="L884" i="36"/>
  <c r="L863" i="36"/>
  <c r="L864" i="36" s="1"/>
  <c r="L859" i="36"/>
  <c r="L861" i="36"/>
  <c r="L836" i="36"/>
  <c r="L841" i="36" s="1"/>
  <c r="L1219" i="36"/>
  <c r="L1226" i="36"/>
  <c r="L766" i="36"/>
  <c r="L840" i="36" s="1"/>
  <c r="L738" i="36"/>
  <c r="L743" i="36" s="1"/>
  <c r="L1293" i="36"/>
  <c r="L640" i="36"/>
  <c r="L742" i="36" s="1"/>
  <c r="L631" i="36"/>
  <c r="L607" i="36"/>
  <c r="L598" i="36"/>
  <c r="L595" i="36"/>
  <c r="L568" i="36"/>
  <c r="L570" i="36" s="1"/>
  <c r="L555" i="36"/>
  <c r="L557" i="36" s="1"/>
  <c r="L545" i="36"/>
  <c r="L540" i="36"/>
  <c r="L429" i="36"/>
  <c r="L420" i="36"/>
  <c r="L401" i="36"/>
  <c r="L408" i="36" s="1"/>
  <c r="L397" i="36"/>
  <c r="L405" i="36" s="1"/>
  <c r="L351" i="36"/>
  <c r="L407" i="36" s="1"/>
  <c r="L321" i="36"/>
  <c r="L313" i="36"/>
  <c r="L298" i="36"/>
  <c r="L303" i="36" s="1"/>
  <c r="L293" i="36"/>
  <c r="L282" i="36"/>
  <c r="L287" i="36" s="1"/>
  <c r="L278" i="36"/>
  <c r="L261" i="36"/>
  <c r="L253" i="36"/>
  <c r="L217" i="36"/>
  <c r="L211" i="36"/>
  <c r="L178" i="36"/>
  <c r="L150" i="36"/>
  <c r="L85" i="36"/>
  <c r="L55" i="36"/>
  <c r="L265" i="36" s="1"/>
  <c r="N1314" i="36" l="1"/>
  <c r="L1323" i="36"/>
  <c r="L1292" i="36"/>
  <c r="N1323" i="36"/>
  <c r="L979" i="36"/>
  <c r="L984" i="36" s="1"/>
  <c r="L345" i="36"/>
  <c r="L353" i="36" s="1"/>
  <c r="L761" i="36"/>
  <c r="L768" i="36" s="1"/>
  <c r="L1040" i="36"/>
  <c r="N1038" i="36"/>
  <c r="L266" i="36"/>
  <c r="L267" i="36" s="1"/>
  <c r="L1257" i="36"/>
  <c r="L1198" i="36"/>
  <c r="L1199" i="36" s="1"/>
  <c r="N267" i="36"/>
  <c r="C229" i="39"/>
  <c r="E63" i="42"/>
  <c r="C63" i="42"/>
  <c r="L600" i="36"/>
  <c r="L609" i="36" s="1"/>
  <c r="L1133" i="36" s="1"/>
  <c r="N1203" i="36"/>
  <c r="L1082" i="36"/>
  <c r="L1138" i="36" s="1"/>
  <c r="L323" i="36"/>
  <c r="L1129" i="36" s="1"/>
  <c r="L520" i="36"/>
  <c r="L1234" i="36"/>
  <c r="N1260" i="36"/>
  <c r="L1059" i="36"/>
  <c r="L1167" i="36" s="1"/>
  <c r="N889" i="36"/>
  <c r="L284" i="36"/>
  <c r="L1127" i="36" s="1"/>
  <c r="L1103" i="36"/>
  <c r="L1139" i="36" s="1"/>
  <c r="N1252" i="36"/>
  <c r="L1255" i="36"/>
  <c r="L866" i="36"/>
  <c r="L1136" i="36" s="1"/>
  <c r="L1203" i="36"/>
  <c r="L1217" i="36"/>
  <c r="N1239" i="36"/>
  <c r="N474" i="36"/>
  <c r="L1239" i="36"/>
  <c r="L1319" i="36"/>
  <c r="L467" i="36"/>
  <c r="L476" i="36" s="1"/>
  <c r="L1119" i="36"/>
  <c r="L1140" i="36" s="1"/>
  <c r="L1260" i="36"/>
  <c r="L431" i="36"/>
  <c r="L735" i="36"/>
  <c r="L740" i="36" s="1"/>
  <c r="L1252" i="36"/>
  <c r="L842" i="36"/>
  <c r="L219" i="36"/>
  <c r="L954" i="36"/>
  <c r="L963" i="36" s="1"/>
  <c r="L409" i="36"/>
  <c r="N480" i="36"/>
  <c r="N1257" i="36"/>
  <c r="L51" i="36"/>
  <c r="L572" i="36"/>
  <c r="L1175" i="36"/>
  <c r="N1103" i="36"/>
  <c r="N1139" i="36" s="1"/>
  <c r="N1175" i="36"/>
  <c r="N1237" i="36"/>
  <c r="N1040" i="36"/>
  <c r="N1234" i="36"/>
  <c r="N984" i="36"/>
  <c r="N1035" i="36"/>
  <c r="N1166" i="36" s="1"/>
  <c r="N956" i="36"/>
  <c r="N958" i="36" s="1"/>
  <c r="N1319" i="36"/>
  <c r="N847" i="36"/>
  <c r="N768" i="36"/>
  <c r="N1217" i="36"/>
  <c r="N749" i="36"/>
  <c r="N642" i="36"/>
  <c r="N600" i="36"/>
  <c r="N609" i="36" s="1"/>
  <c r="N1133" i="36" s="1"/>
  <c r="N570" i="36"/>
  <c r="N522" i="36"/>
  <c r="N353" i="36"/>
  <c r="N1272" i="36"/>
  <c r="N323" i="36"/>
  <c r="N1129" i="36" s="1"/>
  <c r="N303" i="36"/>
  <c r="N287" i="36"/>
  <c r="N284" i="36"/>
  <c r="N1127" i="36" s="1"/>
  <c r="N1145" i="36"/>
  <c r="N1161" i="36" s="1"/>
  <c r="N1229" i="36"/>
  <c r="N1247" i="36"/>
  <c r="N1198" i="36"/>
  <c r="N409" i="36"/>
  <c r="N842" i="36"/>
  <c r="N844" i="36" s="1"/>
  <c r="N1135" i="36" s="1"/>
  <c r="N572" i="36"/>
  <c r="N1059" i="36"/>
  <c r="N1167" i="36" s="1"/>
  <c r="N954" i="36"/>
  <c r="N744" i="36"/>
  <c r="N746" i="36" s="1"/>
  <c r="N1134" i="36" s="1"/>
  <c r="N476" i="36"/>
  <c r="N431" i="36"/>
  <c r="N403" i="36"/>
  <c r="N219" i="36"/>
  <c r="N1119" i="36"/>
  <c r="N1140" i="36" s="1"/>
  <c r="N300" i="36"/>
  <c r="N1128" i="36" s="1"/>
  <c r="N57" i="36"/>
  <c r="N1255" i="36"/>
  <c r="N1238" i="36"/>
  <c r="N1082" i="36"/>
  <c r="N1138" i="36" s="1"/>
  <c r="N866" i="36"/>
  <c r="N1136" i="36" s="1"/>
  <c r="N740" i="36"/>
  <c r="N557" i="36"/>
  <c r="L744" i="36"/>
  <c r="L1237" i="36"/>
  <c r="L1229" i="36"/>
  <c r="L300" i="36"/>
  <c r="L1128" i="36" s="1"/>
  <c r="L403" i="36"/>
  <c r="L472" i="36"/>
  <c r="L479" i="36" s="1"/>
  <c r="L889" i="36"/>
  <c r="L1038" i="36"/>
  <c r="L831" i="36"/>
  <c r="L838" i="36" s="1"/>
  <c r="L478" i="36"/>
  <c r="L642" i="36"/>
  <c r="L1247" i="36"/>
  <c r="L1035" i="36" l="1"/>
  <c r="L1166" i="36" s="1"/>
  <c r="L1169" i="36" s="1"/>
  <c r="L1258" i="36"/>
  <c r="L1214" i="36"/>
  <c r="L1215" i="36" s="1"/>
  <c r="L57" i="36"/>
  <c r="L574" i="36"/>
  <c r="L575" i="36" s="1"/>
  <c r="L577" i="36" s="1"/>
  <c r="N1214" i="36"/>
  <c r="L522" i="36"/>
  <c r="L263" i="36"/>
  <c r="L746" i="36"/>
  <c r="L1134" i="36" s="1"/>
  <c r="L960" i="36"/>
  <c r="L1137" i="36" s="1"/>
  <c r="N1169" i="36"/>
  <c r="L1240" i="36"/>
  <c r="L411" i="36"/>
  <c r="L1130" i="36" s="1"/>
  <c r="L474" i="36"/>
  <c r="N960" i="36"/>
  <c r="N1137" i="36" s="1"/>
  <c r="N482" i="36"/>
  <c r="N1131" i="36" s="1"/>
  <c r="N411" i="36"/>
  <c r="N1130" i="36" s="1"/>
  <c r="N1258" i="36"/>
  <c r="N1240" i="36"/>
  <c r="N963" i="36"/>
  <c r="N577" i="36"/>
  <c r="N1132" i="36" s="1"/>
  <c r="N263" i="36"/>
  <c r="L480" i="36"/>
  <c r="L482" i="36" s="1"/>
  <c r="L1131" i="36" s="1"/>
  <c r="L844" i="36"/>
  <c r="K6" i="45"/>
  <c r="J6" i="45"/>
  <c r="I6" i="45"/>
  <c r="H6" i="45"/>
  <c r="F6" i="45"/>
  <c r="D6" i="45"/>
  <c r="C6" i="45"/>
  <c r="G5" i="45"/>
  <c r="E5" i="45"/>
  <c r="K44" i="42"/>
  <c r="J44" i="42"/>
  <c r="I44" i="42"/>
  <c r="H44" i="42"/>
  <c r="F44" i="42"/>
  <c r="D44" i="42"/>
  <c r="C44" i="42"/>
  <c r="G43" i="42"/>
  <c r="E43" i="42"/>
  <c r="K6" i="42"/>
  <c r="J6" i="42"/>
  <c r="I6" i="42"/>
  <c r="H6" i="42"/>
  <c r="G5" i="42"/>
  <c r="F6" i="42"/>
  <c r="E5" i="42"/>
  <c r="D6" i="42"/>
  <c r="C6" i="42"/>
  <c r="G175" i="39"/>
  <c r="L1132" i="36" l="1"/>
  <c r="L269" i="36"/>
  <c r="L1126" i="36" s="1"/>
  <c r="L272" i="36"/>
  <c r="N269" i="36"/>
  <c r="N272" i="36"/>
  <c r="L1135" i="36"/>
  <c r="L1153" i="36"/>
  <c r="L749" i="36"/>
  <c r="L1142" i="36" l="1"/>
  <c r="N1126" i="36"/>
  <c r="N1142" i="36" s="1"/>
  <c r="L1154" i="36"/>
  <c r="L1161" i="36" s="1"/>
  <c r="L847" i="36"/>
  <c r="M1320" i="36" l="1"/>
  <c r="E45" i="40"/>
  <c r="C45" i="40"/>
  <c r="G45" i="40" l="1"/>
  <c r="H45" i="40" l="1"/>
  <c r="E538" i="39"/>
  <c r="D538" i="39"/>
  <c r="C538" i="39"/>
  <c r="I45" i="40" l="1"/>
  <c r="K45" i="40" l="1"/>
  <c r="J45" i="40"/>
  <c r="M640" i="36" l="1"/>
  <c r="M397" i="36" l="1"/>
  <c r="M405" i="36" s="1"/>
  <c r="P1246" i="36"/>
  <c r="O1246" i="36"/>
  <c r="M1246" i="36"/>
  <c r="P1244" i="36"/>
  <c r="O1244" i="36"/>
  <c r="M1244" i="36"/>
  <c r="M1228" i="36"/>
  <c r="T1227" i="36"/>
  <c r="S1227" i="36"/>
  <c r="R1227" i="36"/>
  <c r="Q1227" i="36"/>
  <c r="P1227" i="36"/>
  <c r="O1227" i="36"/>
  <c r="M1227" i="36"/>
  <c r="O1226" i="36"/>
  <c r="P1186" i="36"/>
  <c r="M1186" i="36"/>
  <c r="M1184" i="36"/>
  <c r="P1182" i="36"/>
  <c r="M1182" i="36"/>
  <c r="P1320" i="36" l="1"/>
  <c r="P467" i="36" l="1"/>
  <c r="O1320" i="36"/>
  <c r="G385" i="39" l="1"/>
  <c r="F385" i="39"/>
  <c r="E385" i="39"/>
  <c r="D385" i="39"/>
  <c r="C385" i="39"/>
  <c r="E316" i="39"/>
  <c r="I282" i="39"/>
  <c r="J282" i="39"/>
  <c r="H282" i="39"/>
  <c r="G282" i="39"/>
  <c r="F282" i="39"/>
  <c r="E282" i="39"/>
  <c r="D282" i="39"/>
  <c r="C282" i="39"/>
  <c r="I281" i="39"/>
  <c r="J281" i="39"/>
  <c r="H281" i="39"/>
  <c r="G281" i="39"/>
  <c r="F281" i="39"/>
  <c r="E281" i="39"/>
  <c r="D281" i="39"/>
  <c r="C281" i="39"/>
  <c r="D230" i="39"/>
  <c r="C182" i="39"/>
  <c r="I284" i="39" l="1"/>
  <c r="F284" i="39"/>
  <c r="E284" i="39"/>
  <c r="J284" i="39"/>
  <c r="H284" i="39"/>
  <c r="G284" i="39"/>
  <c r="C284" i="39"/>
  <c r="D284" i="39"/>
  <c r="Q1186" i="36"/>
  <c r="C30" i="43"/>
  <c r="I385" i="39" l="1"/>
  <c r="H385" i="39"/>
  <c r="J385" i="39" l="1"/>
  <c r="K282" i="39"/>
  <c r="K281" i="39"/>
  <c r="G229" i="39"/>
  <c r="K284" i="39" l="1"/>
  <c r="T533" i="36"/>
  <c r="K385" i="39"/>
  <c r="O513" i="36" l="1"/>
  <c r="O581" i="36"/>
  <c r="P581" i="36" l="1"/>
  <c r="G316" i="39" s="1"/>
  <c r="F316" i="39"/>
  <c r="Q581" i="36" l="1"/>
  <c r="H316" i="39" s="1"/>
  <c r="R581" i="36" l="1"/>
  <c r="I316" i="39" s="1"/>
  <c r="S581" i="36" l="1"/>
  <c r="J316" i="39" s="1"/>
  <c r="T581" i="36" l="1"/>
  <c r="K316" i="39" l="1"/>
  <c r="Q1320" i="36" l="1"/>
  <c r="P1226" i="36" l="1"/>
  <c r="K573" i="39" l="1"/>
  <c r="J573" i="39"/>
  <c r="I573" i="39"/>
  <c r="H573" i="39"/>
  <c r="G573" i="39"/>
  <c r="F573" i="39"/>
  <c r="E573" i="39"/>
  <c r="C573" i="39"/>
  <c r="F442" i="39"/>
  <c r="E442" i="39"/>
  <c r="D442" i="39"/>
  <c r="C442" i="39"/>
  <c r="M766" i="36"/>
  <c r="G227" i="39"/>
  <c r="F227" i="39"/>
  <c r="E227" i="39"/>
  <c r="D227" i="39"/>
  <c r="C227" i="39"/>
  <c r="Q351" i="36"/>
  <c r="F12" i="40"/>
  <c r="E12" i="40"/>
  <c r="D12" i="40"/>
  <c r="C12" i="40"/>
  <c r="T351" i="36"/>
  <c r="S351" i="36"/>
  <c r="R351" i="36"/>
  <c r="P351" i="36"/>
  <c r="O351" i="36"/>
  <c r="M351" i="36"/>
  <c r="O766" i="36" l="1"/>
  <c r="O1228" i="36" l="1"/>
  <c r="P1184" i="36" l="1"/>
  <c r="O1184" i="36"/>
  <c r="O1186" i="36"/>
  <c r="D573" i="39"/>
  <c r="P1311" i="36" l="1"/>
  <c r="P1310" i="36" s="1"/>
  <c r="S1320" i="36" l="1"/>
  <c r="R1320" i="36"/>
  <c r="T1320" i="36" l="1"/>
  <c r="P631" i="36"/>
  <c r="K438" i="39" l="1"/>
  <c r="J438" i="39"/>
  <c r="I438" i="39"/>
  <c r="H438" i="39"/>
  <c r="G438" i="39"/>
  <c r="F438" i="39"/>
  <c r="E438" i="39"/>
  <c r="C438" i="39"/>
  <c r="E393" i="39"/>
  <c r="D393" i="39"/>
  <c r="C393" i="39"/>
  <c r="K388" i="39"/>
  <c r="J388" i="39"/>
  <c r="I388" i="39"/>
  <c r="H388" i="39"/>
  <c r="G388" i="39"/>
  <c r="F388" i="39"/>
  <c r="E388" i="39"/>
  <c r="C388" i="39"/>
  <c r="K170" i="39"/>
  <c r="J170" i="39"/>
  <c r="I170" i="39"/>
  <c r="H170" i="39"/>
  <c r="G170" i="39"/>
  <c r="F170" i="39"/>
  <c r="E170" i="39"/>
  <c r="C170" i="39"/>
  <c r="D170" i="39"/>
  <c r="M631" i="36"/>
  <c r="D438" i="39"/>
  <c r="D388" i="39" l="1"/>
  <c r="G439" i="39" l="1"/>
  <c r="F270" i="39"/>
  <c r="F272" i="39"/>
  <c r="F273" i="39"/>
  <c r="F274" i="39"/>
  <c r="F287" i="39"/>
  <c r="F288" i="39"/>
  <c r="F293" i="39"/>
  <c r="F297" i="39"/>
  <c r="F299" i="39"/>
  <c r="F300" i="39"/>
  <c r="F305" i="39"/>
  <c r="F307" i="39"/>
  <c r="S298" i="36"/>
  <c r="I107" i="40"/>
  <c r="G569" i="39"/>
  <c r="C34" i="43" s="1"/>
  <c r="F539" i="39"/>
  <c r="E539" i="39"/>
  <c r="D539" i="39"/>
  <c r="C539" i="39"/>
  <c r="K288" i="39"/>
  <c r="R1315" i="36"/>
  <c r="O1182" i="36"/>
  <c r="O738" i="36"/>
  <c r="M642" i="36"/>
  <c r="D29" i="42" s="1"/>
  <c r="M738" i="36"/>
  <c r="M743" i="36" s="1"/>
  <c r="O598" i="36"/>
  <c r="O540" i="36"/>
  <c r="F298" i="39"/>
  <c r="M540" i="36"/>
  <c r="M545" i="36"/>
  <c r="M555" i="36"/>
  <c r="M557" i="36" s="1"/>
  <c r="M568" i="36"/>
  <c r="M570" i="36" s="1"/>
  <c r="O217" i="36"/>
  <c r="O982" i="36"/>
  <c r="O53" i="36"/>
  <c r="O278" i="36"/>
  <c r="O282" i="36"/>
  <c r="O321" i="36"/>
  <c r="O429" i="36"/>
  <c r="O761" i="36"/>
  <c r="O607" i="36"/>
  <c r="O595" i="36"/>
  <c r="O884" i="36"/>
  <c r="F538" i="39"/>
  <c r="O887" i="36"/>
  <c r="O1068" i="36"/>
  <c r="O1080" i="36"/>
  <c r="O293" i="36"/>
  <c r="O298" i="36"/>
  <c r="O853" i="36"/>
  <c r="O863" i="36"/>
  <c r="O864" i="36" s="1"/>
  <c r="O1090" i="36"/>
  <c r="O1101" i="36"/>
  <c r="O1110" i="36"/>
  <c r="O1117" i="36"/>
  <c r="M345" i="36"/>
  <c r="M407" i="36"/>
  <c r="M401" i="36"/>
  <c r="M150" i="36"/>
  <c r="M178" i="36"/>
  <c r="M211" i="36"/>
  <c r="M217" i="36"/>
  <c r="M253" i="36"/>
  <c r="M55" i="36"/>
  <c r="M265" i="36" s="1"/>
  <c r="M261" i="36"/>
  <c r="M266" i="36" s="1"/>
  <c r="M278" i="36"/>
  <c r="M282" i="36"/>
  <c r="M313" i="36"/>
  <c r="D12" i="42" s="1"/>
  <c r="M321" i="36"/>
  <c r="M420" i="36"/>
  <c r="M467" i="36"/>
  <c r="M476" i="36" s="1"/>
  <c r="M429" i="36"/>
  <c r="M478" i="36" s="1"/>
  <c r="M761" i="36"/>
  <c r="M840" i="36"/>
  <c r="M836" i="36"/>
  <c r="M841" i="36" s="1"/>
  <c r="M595" i="36"/>
  <c r="M598" i="36"/>
  <c r="M607" i="36"/>
  <c r="D59" i="42" s="1"/>
  <c r="M884" i="36"/>
  <c r="M917" i="36"/>
  <c r="M887" i="36"/>
  <c r="M956" i="36" s="1"/>
  <c r="M958" i="36" s="1"/>
  <c r="M1068" i="36"/>
  <c r="D15" i="42" s="1"/>
  <c r="M1080" i="36"/>
  <c r="D53" i="42" s="1"/>
  <c r="M293" i="36"/>
  <c r="D19" i="42" s="1"/>
  <c r="M298" i="36"/>
  <c r="M853" i="36"/>
  <c r="D14" i="42" s="1"/>
  <c r="M863" i="36"/>
  <c r="M864" i="36" s="1"/>
  <c r="M1090" i="36"/>
  <c r="M1101" i="36"/>
  <c r="D54" i="42" s="1"/>
  <c r="M1110" i="36"/>
  <c r="M1117" i="36"/>
  <c r="G17" i="39"/>
  <c r="I10" i="43" s="1"/>
  <c r="P107" i="36"/>
  <c r="P53" i="36"/>
  <c r="H17" i="39"/>
  <c r="H106" i="40"/>
  <c r="Q53" i="36"/>
  <c r="Q407" i="36"/>
  <c r="P1048" i="36"/>
  <c r="P1057" i="36"/>
  <c r="O979" i="36"/>
  <c r="O1048" i="36"/>
  <c r="O1057" i="36"/>
  <c r="M979" i="36"/>
  <c r="M1029" i="36"/>
  <c r="M1031" i="36"/>
  <c r="M1033" i="36" s="1"/>
  <c r="M1048" i="36"/>
  <c r="M1057" i="36"/>
  <c r="G397" i="39"/>
  <c r="C69" i="43" s="1"/>
  <c r="G398" i="39"/>
  <c r="G43" i="40"/>
  <c r="G71" i="40"/>
  <c r="G104" i="40"/>
  <c r="G132" i="40"/>
  <c r="G162" i="40"/>
  <c r="C66" i="43"/>
  <c r="G581" i="39"/>
  <c r="C73" i="43" s="1"/>
  <c r="G13" i="40"/>
  <c r="G44" i="40"/>
  <c r="G72" i="40"/>
  <c r="G105" i="40"/>
  <c r="G133" i="40"/>
  <c r="G228" i="39"/>
  <c r="D66" i="43" s="1"/>
  <c r="G447" i="39"/>
  <c r="D70" i="43" s="1"/>
  <c r="G537" i="39"/>
  <c r="D53" i="43" s="1"/>
  <c r="G492" i="39"/>
  <c r="E54" i="43" s="1"/>
  <c r="G662" i="39"/>
  <c r="E55" i="43" s="1"/>
  <c r="G355" i="39"/>
  <c r="E61" i="43" s="1"/>
  <c r="G287" i="39"/>
  <c r="G297" i="39"/>
  <c r="G305" i="39"/>
  <c r="G179" i="39"/>
  <c r="G624" i="39"/>
  <c r="E74" i="43" s="1"/>
  <c r="G698" i="39"/>
  <c r="G56" i="43" s="1"/>
  <c r="G299" i="39"/>
  <c r="G306" i="39"/>
  <c r="G293" i="39"/>
  <c r="G66" i="43"/>
  <c r="G626" i="39"/>
  <c r="G74" i="43" s="1"/>
  <c r="G15" i="40"/>
  <c r="G46" i="40"/>
  <c r="G165" i="40"/>
  <c r="G136" i="39"/>
  <c r="F52" i="43" s="1"/>
  <c r="P545" i="36"/>
  <c r="G230" i="39"/>
  <c r="F66" i="43" s="1"/>
  <c r="G625" i="39"/>
  <c r="F74" i="43" s="1"/>
  <c r="G166" i="40"/>
  <c r="G29" i="39" s="1"/>
  <c r="H49" i="43" s="1"/>
  <c r="H76" i="43" s="1"/>
  <c r="G451" i="39"/>
  <c r="I70" i="43" s="1"/>
  <c r="G699" i="39"/>
  <c r="G356" i="39"/>
  <c r="J61" i="43" s="1"/>
  <c r="J65" i="43"/>
  <c r="G585" i="39"/>
  <c r="J73" i="43" s="1"/>
  <c r="I292" i="39"/>
  <c r="I298" i="39"/>
  <c r="J287" i="39"/>
  <c r="J292" i="39"/>
  <c r="J298" i="39"/>
  <c r="J306" i="39"/>
  <c r="T545" i="36"/>
  <c r="T555" i="36"/>
  <c r="T557" i="36" s="1"/>
  <c r="H287" i="39"/>
  <c r="H298" i="39"/>
  <c r="Q1326" i="36"/>
  <c r="C17" i="42"/>
  <c r="C729" i="39"/>
  <c r="D729" i="39"/>
  <c r="E729" i="39"/>
  <c r="F729" i="39"/>
  <c r="C693" i="39"/>
  <c r="C694" i="39" s="1"/>
  <c r="D693" i="39"/>
  <c r="D694" i="39" s="1"/>
  <c r="E693" i="39"/>
  <c r="E694" i="39" s="1"/>
  <c r="F693" i="39"/>
  <c r="F694" i="39" s="1"/>
  <c r="P1090" i="36"/>
  <c r="F14" i="40"/>
  <c r="D287" i="39"/>
  <c r="F355" i="39"/>
  <c r="F662" i="39"/>
  <c r="F663" i="39"/>
  <c r="F66" i="39"/>
  <c r="F67" i="39" s="1"/>
  <c r="F101" i="39"/>
  <c r="F102" i="39" s="1"/>
  <c r="F492" i="39"/>
  <c r="F697" i="39"/>
  <c r="F137" i="39"/>
  <c r="D288" i="39"/>
  <c r="F401" i="39"/>
  <c r="F450" i="39"/>
  <c r="F698" i="39"/>
  <c r="F162" i="40"/>
  <c r="F43" i="40"/>
  <c r="F71" i="40"/>
  <c r="F104" i="40"/>
  <c r="F132" i="40"/>
  <c r="F397" i="39"/>
  <c r="F446" i="39"/>
  <c r="F536" i="39"/>
  <c r="F230" i="39"/>
  <c r="F15" i="40"/>
  <c r="F46" i="40"/>
  <c r="F107" i="40"/>
  <c r="F135" i="40"/>
  <c r="F165" i="40"/>
  <c r="F136" i="39"/>
  <c r="F400" i="39"/>
  <c r="F449" i="39"/>
  <c r="F166" i="40"/>
  <c r="F29" i="39" s="1"/>
  <c r="F786" i="39" s="1"/>
  <c r="F451" i="39"/>
  <c r="F402" i="39"/>
  <c r="F356" i="39"/>
  <c r="F403" i="39"/>
  <c r="F452" i="39"/>
  <c r="F699" i="39"/>
  <c r="F495" i="39"/>
  <c r="F439" i="39"/>
  <c r="F528" i="39"/>
  <c r="D17" i="39"/>
  <c r="F169" i="39"/>
  <c r="F387" i="39"/>
  <c r="F437" i="39"/>
  <c r="F526" i="39"/>
  <c r="F11" i="39"/>
  <c r="F62" i="39"/>
  <c r="F658" i="39"/>
  <c r="F97" i="39"/>
  <c r="F98" i="39" s="1"/>
  <c r="F167" i="39"/>
  <c r="F13" i="39"/>
  <c r="F168" i="39"/>
  <c r="F217" i="39"/>
  <c r="F348" i="39"/>
  <c r="F349" i="39" s="1"/>
  <c r="F16" i="39"/>
  <c r="F132" i="39"/>
  <c r="F219" i="39"/>
  <c r="F527" i="39"/>
  <c r="F529" i="39"/>
  <c r="F18" i="39"/>
  <c r="F390" i="39"/>
  <c r="F172" i="39"/>
  <c r="F220" i="39"/>
  <c r="F14" i="39"/>
  <c r="F488" i="39"/>
  <c r="F773" i="39" s="1"/>
  <c r="F532" i="39"/>
  <c r="I495" i="39"/>
  <c r="J442" i="39"/>
  <c r="J495" i="39"/>
  <c r="K442" i="39"/>
  <c r="K495" i="39"/>
  <c r="H495" i="39"/>
  <c r="G495" i="39"/>
  <c r="E169" i="40"/>
  <c r="E32" i="39" s="1"/>
  <c r="E455" i="39"/>
  <c r="E235" i="39"/>
  <c r="E406" i="39"/>
  <c r="E495" i="39"/>
  <c r="D169" i="40"/>
  <c r="D455" i="39"/>
  <c r="D495" i="39"/>
  <c r="C169" i="40"/>
  <c r="C32" i="39" s="1"/>
  <c r="C455" i="39"/>
  <c r="C235" i="39"/>
  <c r="C495" i="39"/>
  <c r="D292" i="39"/>
  <c r="D293" i="39"/>
  <c r="D297" i="39"/>
  <c r="D298" i="39"/>
  <c r="D299" i="39"/>
  <c r="D300" i="39"/>
  <c r="D305" i="39"/>
  <c r="D306" i="39"/>
  <c r="D307" i="39"/>
  <c r="E287" i="39"/>
  <c r="E288" i="39"/>
  <c r="E292" i="39"/>
  <c r="E293" i="39"/>
  <c r="E297" i="39"/>
  <c r="E298" i="39"/>
  <c r="E299" i="39"/>
  <c r="E300" i="39"/>
  <c r="E305" i="39"/>
  <c r="E306" i="39"/>
  <c r="E307" i="39"/>
  <c r="H293" i="39"/>
  <c r="H297" i="39"/>
  <c r="H299" i="39"/>
  <c r="H305" i="39"/>
  <c r="I293" i="39"/>
  <c r="I297" i="39"/>
  <c r="I299" i="39"/>
  <c r="I305" i="39"/>
  <c r="J293" i="39"/>
  <c r="J297" i="39"/>
  <c r="J299" i="39"/>
  <c r="J305" i="39"/>
  <c r="K287" i="39"/>
  <c r="K293" i="39"/>
  <c r="K297" i="39"/>
  <c r="K299" i="39"/>
  <c r="K300" i="39"/>
  <c r="K305" i="39"/>
  <c r="K307" i="39"/>
  <c r="C287" i="39"/>
  <c r="C288" i="39"/>
  <c r="C292" i="39"/>
  <c r="C293" i="39"/>
  <c r="C297" i="39"/>
  <c r="C298" i="39"/>
  <c r="C299" i="39"/>
  <c r="C300" i="39"/>
  <c r="C305" i="39"/>
  <c r="C307" i="39"/>
  <c r="K17" i="39"/>
  <c r="T53" i="36"/>
  <c r="G169" i="39"/>
  <c r="G26" i="43" s="1"/>
  <c r="K168" i="39"/>
  <c r="K277" i="39"/>
  <c r="T631" i="36"/>
  <c r="K390" i="39"/>
  <c r="T278" i="36"/>
  <c r="T293" i="36"/>
  <c r="K19" i="42" s="1"/>
  <c r="T595" i="36"/>
  <c r="T598" i="36"/>
  <c r="T853" i="36"/>
  <c r="J529" i="39"/>
  <c r="T887" i="36"/>
  <c r="T956" i="36" s="1"/>
  <c r="T958" i="36" s="1"/>
  <c r="J17" i="39"/>
  <c r="S53" i="36"/>
  <c r="J168" i="39"/>
  <c r="S1277" i="36"/>
  <c r="S520" i="36"/>
  <c r="S574" i="36" s="1"/>
  <c r="S575" i="36" s="1"/>
  <c r="S631" i="36"/>
  <c r="S278" i="36"/>
  <c r="S293" i="36"/>
  <c r="S595" i="36"/>
  <c r="S598" i="36"/>
  <c r="S853" i="36"/>
  <c r="I17" i="39"/>
  <c r="R53" i="36"/>
  <c r="I168" i="39"/>
  <c r="R1277" i="36"/>
  <c r="R520" i="36"/>
  <c r="R574" i="36" s="1"/>
  <c r="R575" i="36" s="1"/>
  <c r="R631" i="36"/>
  <c r="R278" i="36"/>
  <c r="R293" i="36"/>
  <c r="I19" i="42" s="1"/>
  <c r="R595" i="36"/>
  <c r="R598" i="36"/>
  <c r="R853" i="36"/>
  <c r="R884" i="36"/>
  <c r="Q1277" i="36"/>
  <c r="H277" i="39"/>
  <c r="Q278" i="36"/>
  <c r="Q293" i="36"/>
  <c r="Q595" i="36"/>
  <c r="Q598" i="36"/>
  <c r="Q853" i="36"/>
  <c r="H14" i="42" s="1"/>
  <c r="Q884" i="36"/>
  <c r="P520" i="36"/>
  <c r="P574" i="36" s="1"/>
  <c r="P575" i="36" s="1"/>
  <c r="P278" i="36"/>
  <c r="P293" i="36"/>
  <c r="P595" i="36"/>
  <c r="P598" i="36"/>
  <c r="P853" i="36"/>
  <c r="P884" i="36"/>
  <c r="E12" i="42"/>
  <c r="E15" i="42"/>
  <c r="E16" i="42"/>
  <c r="E223" i="39"/>
  <c r="C18" i="39"/>
  <c r="C19" i="42"/>
  <c r="I351" i="39"/>
  <c r="J351" i="39"/>
  <c r="K351" i="39"/>
  <c r="K532" i="39"/>
  <c r="H351" i="39"/>
  <c r="G351" i="39"/>
  <c r="J20" i="44" s="1"/>
  <c r="E21" i="39"/>
  <c r="E351" i="39"/>
  <c r="E277" i="39"/>
  <c r="E532" i="39"/>
  <c r="D21" i="39"/>
  <c r="D351" i="39"/>
  <c r="D532" i="39"/>
  <c r="C21" i="39"/>
  <c r="C351" i="39"/>
  <c r="C532" i="39"/>
  <c r="I439" i="39"/>
  <c r="I273" i="39"/>
  <c r="I528" i="39"/>
  <c r="J439" i="39"/>
  <c r="J273" i="39"/>
  <c r="J528" i="39"/>
  <c r="K439" i="39"/>
  <c r="K273" i="39"/>
  <c r="K528" i="39"/>
  <c r="H439" i="39"/>
  <c r="H273" i="39"/>
  <c r="H528" i="39"/>
  <c r="G528" i="39"/>
  <c r="I14" i="43" s="1"/>
  <c r="E17" i="39"/>
  <c r="E171" i="39"/>
  <c r="E439" i="39"/>
  <c r="E273" i="39"/>
  <c r="E528" i="39"/>
  <c r="D171" i="39"/>
  <c r="D439" i="39"/>
  <c r="D273" i="39"/>
  <c r="D528" i="39"/>
  <c r="C528" i="39"/>
  <c r="C17" i="39"/>
  <c r="C171" i="39"/>
  <c r="C439" i="39"/>
  <c r="C273" i="39"/>
  <c r="I167" i="39"/>
  <c r="J167" i="39"/>
  <c r="K167" i="39"/>
  <c r="D25" i="43"/>
  <c r="E12" i="39"/>
  <c r="E131" i="39"/>
  <c r="E167" i="39"/>
  <c r="D12" i="39"/>
  <c r="D131" i="39"/>
  <c r="D167" i="39"/>
  <c r="C12" i="39"/>
  <c r="C131" i="39"/>
  <c r="C167" i="39"/>
  <c r="K55" i="42"/>
  <c r="J55" i="42"/>
  <c r="H55" i="42"/>
  <c r="E583" i="39"/>
  <c r="D583" i="39"/>
  <c r="C583" i="39"/>
  <c r="I526" i="39"/>
  <c r="J526" i="39"/>
  <c r="K526" i="39"/>
  <c r="H526" i="39"/>
  <c r="G526" i="39"/>
  <c r="E526" i="39"/>
  <c r="D526" i="39"/>
  <c r="C526" i="39"/>
  <c r="E527" i="39"/>
  <c r="E529" i="39"/>
  <c r="C527" i="39"/>
  <c r="C529" i="39"/>
  <c r="H30" i="43"/>
  <c r="I220" i="39"/>
  <c r="J220" i="39"/>
  <c r="K220" i="39"/>
  <c r="H220" i="39"/>
  <c r="G220" i="39"/>
  <c r="J27" i="43" s="1"/>
  <c r="D220" i="39"/>
  <c r="E220" i="39"/>
  <c r="C220" i="39"/>
  <c r="I16" i="39"/>
  <c r="J16" i="39"/>
  <c r="K16" i="39"/>
  <c r="H16" i="39"/>
  <c r="G16" i="39"/>
  <c r="H10" i="43" s="1"/>
  <c r="C16" i="39"/>
  <c r="E16" i="39"/>
  <c r="P1117" i="36"/>
  <c r="E59" i="42"/>
  <c r="E72" i="42"/>
  <c r="E54" i="42"/>
  <c r="M982" i="36"/>
  <c r="C71" i="42"/>
  <c r="C54" i="42"/>
  <c r="K106" i="40"/>
  <c r="T1188" i="36"/>
  <c r="T282" i="36"/>
  <c r="T298" i="36"/>
  <c r="K180" i="39"/>
  <c r="T607" i="36"/>
  <c r="T861" i="36"/>
  <c r="T859" i="36"/>
  <c r="T1057" i="36"/>
  <c r="T1117" i="36"/>
  <c r="J106" i="40"/>
  <c r="J232" i="39"/>
  <c r="J180" i="39"/>
  <c r="S607" i="36"/>
  <c r="J59" i="42" s="1"/>
  <c r="S859" i="36"/>
  <c r="S1057" i="36"/>
  <c r="S1117" i="36"/>
  <c r="I106" i="40"/>
  <c r="R298" i="36"/>
  <c r="R607" i="36"/>
  <c r="I59" i="42" s="1"/>
  <c r="R859" i="36"/>
  <c r="R1057" i="36"/>
  <c r="R1117" i="36"/>
  <c r="H402" i="39"/>
  <c r="H451" i="39"/>
  <c r="Q607" i="36"/>
  <c r="H59" i="42" s="1"/>
  <c r="Q859" i="36"/>
  <c r="Q1057" i="36"/>
  <c r="Q1117" i="36"/>
  <c r="P607" i="36"/>
  <c r="P861" i="36"/>
  <c r="P859" i="36"/>
  <c r="O859" i="36"/>
  <c r="M859" i="36"/>
  <c r="T1321" i="36"/>
  <c r="S1321" i="36"/>
  <c r="R1321" i="36"/>
  <c r="Q1321" i="36"/>
  <c r="M1321" i="36"/>
  <c r="T1325" i="36"/>
  <c r="S1325" i="36"/>
  <c r="R1325" i="36"/>
  <c r="Q1325" i="36"/>
  <c r="T1324" i="36"/>
  <c r="S1324" i="36"/>
  <c r="R1324" i="36"/>
  <c r="Q1324" i="36"/>
  <c r="O1324" i="36"/>
  <c r="M1325" i="36"/>
  <c r="M1324" i="36"/>
  <c r="T1316" i="36"/>
  <c r="S1316" i="36"/>
  <c r="R1316" i="36"/>
  <c r="Q1316" i="36"/>
  <c r="P1316" i="36"/>
  <c r="O1316" i="36"/>
  <c r="O1315" i="36"/>
  <c r="M1316" i="36"/>
  <c r="M1315" i="36"/>
  <c r="P1321" i="36"/>
  <c r="P1319" i="36" s="1"/>
  <c r="T1311" i="36"/>
  <c r="T1310" i="36" s="1"/>
  <c r="S1311" i="36"/>
  <c r="S1310" i="36" s="1"/>
  <c r="R1311" i="36"/>
  <c r="R1310" i="36" s="1"/>
  <c r="Q1311" i="36"/>
  <c r="O1311" i="36"/>
  <c r="O1310" i="36" s="1"/>
  <c r="M1311" i="36"/>
  <c r="T1275" i="36"/>
  <c r="S1275" i="36"/>
  <c r="R1275" i="36"/>
  <c r="Q1275" i="36"/>
  <c r="O1275" i="36"/>
  <c r="M1275" i="36"/>
  <c r="T1274" i="36"/>
  <c r="S1274" i="36"/>
  <c r="R1274" i="36"/>
  <c r="Q1274" i="36"/>
  <c r="P1274" i="36"/>
  <c r="O1274" i="36"/>
  <c r="M1274" i="36"/>
  <c r="P1325" i="36"/>
  <c r="K451" i="39"/>
  <c r="J451" i="39"/>
  <c r="I451" i="39"/>
  <c r="E451" i="39"/>
  <c r="D451" i="39"/>
  <c r="C451" i="39"/>
  <c r="I402" i="39"/>
  <c r="J402" i="39"/>
  <c r="K402" i="39"/>
  <c r="E402" i="39"/>
  <c r="D402" i="39"/>
  <c r="C402" i="39"/>
  <c r="P1326" i="36"/>
  <c r="O1325" i="36"/>
  <c r="Q1312" i="36"/>
  <c r="T863" i="36"/>
  <c r="T864" i="36" s="1"/>
  <c r="S863" i="36"/>
  <c r="S864" i="36" s="1"/>
  <c r="R863" i="36"/>
  <c r="R864" i="36" s="1"/>
  <c r="Q863" i="36"/>
  <c r="Q864" i="36" s="1"/>
  <c r="P863" i="36"/>
  <c r="P864" i="36" s="1"/>
  <c r="P1324" i="36"/>
  <c r="E450" i="39"/>
  <c r="D450" i="39"/>
  <c r="C450" i="39"/>
  <c r="E271" i="39"/>
  <c r="D271" i="39"/>
  <c r="C271" i="39"/>
  <c r="J230" i="39"/>
  <c r="K230" i="39"/>
  <c r="H230" i="39"/>
  <c r="E230" i="39"/>
  <c r="C230" i="39"/>
  <c r="K450" i="39"/>
  <c r="J450" i="39"/>
  <c r="I450" i="39"/>
  <c r="H450" i="39"/>
  <c r="M1326" i="36"/>
  <c r="O1321" i="36"/>
  <c r="E232" i="39"/>
  <c r="D232" i="39"/>
  <c r="C232" i="39"/>
  <c r="I172" i="39"/>
  <c r="J172" i="39"/>
  <c r="K172" i="39"/>
  <c r="H172" i="39"/>
  <c r="G172" i="39"/>
  <c r="J26" i="43" s="1"/>
  <c r="E172" i="39"/>
  <c r="D172" i="39"/>
  <c r="C172" i="39"/>
  <c r="S1202" i="36"/>
  <c r="T1202" i="36"/>
  <c r="R1202" i="36"/>
  <c r="Q1202" i="36"/>
  <c r="K232" i="39"/>
  <c r="I626" i="39"/>
  <c r="I838" i="39" s="1"/>
  <c r="J626" i="39"/>
  <c r="J838" i="39" s="1"/>
  <c r="K626" i="39"/>
  <c r="K838" i="39" s="1"/>
  <c r="H626" i="39"/>
  <c r="H838" i="39" s="1"/>
  <c r="F626" i="39"/>
  <c r="F838" i="39" s="1"/>
  <c r="E626" i="39"/>
  <c r="E838" i="39" s="1"/>
  <c r="D626" i="39"/>
  <c r="D838" i="39" s="1"/>
  <c r="C626" i="39"/>
  <c r="C838" i="39" s="1"/>
  <c r="E32" i="45"/>
  <c r="D32" i="45"/>
  <c r="C32" i="45"/>
  <c r="E218" i="39"/>
  <c r="D218" i="39"/>
  <c r="C218" i="39"/>
  <c r="E228" i="39"/>
  <c r="D228" i="39"/>
  <c r="C228" i="39"/>
  <c r="I219" i="39"/>
  <c r="J219" i="39"/>
  <c r="K219" i="39"/>
  <c r="H219" i="39"/>
  <c r="G219" i="39"/>
  <c r="H27" i="43" s="1"/>
  <c r="E219" i="39"/>
  <c r="D219" i="39"/>
  <c r="C219" i="39"/>
  <c r="I217" i="39"/>
  <c r="J217" i="39"/>
  <c r="K217" i="39"/>
  <c r="H217" i="39"/>
  <c r="G217" i="39"/>
  <c r="E27" i="43" s="1"/>
  <c r="E217" i="39"/>
  <c r="D217" i="39"/>
  <c r="C217" i="39"/>
  <c r="K274" i="39"/>
  <c r="J274" i="39"/>
  <c r="I274" i="39"/>
  <c r="H274" i="39"/>
  <c r="G274" i="39"/>
  <c r="J25" i="43" s="1"/>
  <c r="E274" i="39"/>
  <c r="D274" i="39"/>
  <c r="C274" i="39"/>
  <c r="M1277" i="36"/>
  <c r="E492" i="39"/>
  <c r="D492" i="39"/>
  <c r="C492" i="39"/>
  <c r="K355" i="39"/>
  <c r="J355" i="39"/>
  <c r="I355" i="39"/>
  <c r="H355" i="39"/>
  <c r="E355" i="39"/>
  <c r="D355" i="39"/>
  <c r="C355" i="39"/>
  <c r="K348" i="39"/>
  <c r="K349" i="39" s="1"/>
  <c r="J348" i="39"/>
  <c r="J349" i="39" s="1"/>
  <c r="I348" i="39"/>
  <c r="I349" i="39" s="1"/>
  <c r="H348" i="39"/>
  <c r="H349" i="39" s="1"/>
  <c r="G348" i="39"/>
  <c r="G349" i="39" s="1"/>
  <c r="F20" i="44" s="1"/>
  <c r="E348" i="39"/>
  <c r="E349" i="39" s="1"/>
  <c r="D348" i="39"/>
  <c r="D349" i="39" s="1"/>
  <c r="C348" i="39"/>
  <c r="C349" i="39" s="1"/>
  <c r="K162" i="40"/>
  <c r="J162" i="40"/>
  <c r="I162" i="40"/>
  <c r="H162" i="40"/>
  <c r="E162" i="40"/>
  <c r="D162" i="40"/>
  <c r="C162" i="40"/>
  <c r="E106" i="40"/>
  <c r="H166" i="40"/>
  <c r="H29" i="39" s="1"/>
  <c r="I166" i="40"/>
  <c r="I29" i="39" s="1"/>
  <c r="J166" i="40"/>
  <c r="J29" i="39" s="1"/>
  <c r="J786" i="39" s="1"/>
  <c r="K166" i="40"/>
  <c r="K29" i="39" s="1"/>
  <c r="D166" i="40"/>
  <c r="D29" i="39" s="1"/>
  <c r="D786" i="39" s="1"/>
  <c r="E166" i="40"/>
  <c r="E29" i="39" s="1"/>
  <c r="C166" i="40"/>
  <c r="C29" i="39" s="1"/>
  <c r="C786" i="39" s="1"/>
  <c r="H488" i="39"/>
  <c r="H773" i="39" s="1"/>
  <c r="I488" i="39"/>
  <c r="J488" i="39"/>
  <c r="J773" i="39" s="1"/>
  <c r="K488" i="39"/>
  <c r="K773" i="39" s="1"/>
  <c r="G488" i="39"/>
  <c r="G773" i="39" s="1"/>
  <c r="D488" i="39"/>
  <c r="E488" i="39"/>
  <c r="C488" i="39"/>
  <c r="C773" i="39" s="1"/>
  <c r="H492" i="39"/>
  <c r="I492" i="39"/>
  <c r="K492" i="39"/>
  <c r="J492" i="39"/>
  <c r="D106" i="40"/>
  <c r="D624" i="39"/>
  <c r="E624" i="39"/>
  <c r="F624" i="39"/>
  <c r="H624" i="39"/>
  <c r="I624" i="39"/>
  <c r="J624" i="39"/>
  <c r="K624" i="39"/>
  <c r="C624" i="39"/>
  <c r="D618" i="39"/>
  <c r="D823" i="39" s="1"/>
  <c r="E618" i="39"/>
  <c r="E823" i="39" s="1"/>
  <c r="F618" i="39"/>
  <c r="F823" i="39" s="1"/>
  <c r="C618" i="39"/>
  <c r="C823" i="39" s="1"/>
  <c r="C106" i="40"/>
  <c r="M1208" i="36"/>
  <c r="N1209" i="36" s="1"/>
  <c r="O1208" i="36"/>
  <c r="M1289" i="36"/>
  <c r="O1289" i="36"/>
  <c r="S1289" i="36"/>
  <c r="T1289" i="36"/>
  <c r="M1273" i="36"/>
  <c r="O1273" i="36"/>
  <c r="Q1273" i="36"/>
  <c r="R1273" i="36"/>
  <c r="S1273" i="36"/>
  <c r="T1273" i="36"/>
  <c r="D697" i="39"/>
  <c r="E697" i="39"/>
  <c r="C697" i="39"/>
  <c r="H618" i="39"/>
  <c r="H823" i="39" s="1"/>
  <c r="I618" i="39"/>
  <c r="K618" i="39"/>
  <c r="K823" i="39" s="1"/>
  <c r="P1273" i="36"/>
  <c r="R1289" i="36"/>
  <c r="C449" i="39"/>
  <c r="D107" i="40"/>
  <c r="C74" i="40"/>
  <c r="H62" i="39"/>
  <c r="H63" i="39" s="1"/>
  <c r="O1202" i="36"/>
  <c r="F570" i="39"/>
  <c r="F822" i="39" s="1"/>
  <c r="G572" i="39"/>
  <c r="H572" i="39"/>
  <c r="H825" i="39" s="1"/>
  <c r="I572" i="39"/>
  <c r="I825" i="39" s="1"/>
  <c r="J572" i="39"/>
  <c r="J825" i="39" s="1"/>
  <c r="K572" i="39"/>
  <c r="K825" i="39" s="1"/>
  <c r="M1178" i="36"/>
  <c r="O1178" i="36"/>
  <c r="M1180" i="36"/>
  <c r="O1180" i="36"/>
  <c r="P1180" i="36"/>
  <c r="Q1180" i="36"/>
  <c r="R1180" i="36"/>
  <c r="S1180" i="36"/>
  <c r="T1180" i="36"/>
  <c r="M1188" i="36"/>
  <c r="M1190" i="36"/>
  <c r="P1190" i="36"/>
  <c r="M1192" i="36"/>
  <c r="M1195" i="36"/>
  <c r="O1195" i="36"/>
  <c r="M1196" i="36"/>
  <c r="O1196" i="36"/>
  <c r="M1201" i="36"/>
  <c r="M1202" i="36"/>
  <c r="M1205" i="36"/>
  <c r="N1206" i="36" s="1"/>
  <c r="O1205" i="36"/>
  <c r="R1205" i="36"/>
  <c r="M1211" i="36"/>
  <c r="N1212" i="36" s="1"/>
  <c r="O1211" i="36"/>
  <c r="P1211" i="36"/>
  <c r="Q1211" i="36"/>
  <c r="R1211" i="36"/>
  <c r="S1211" i="36"/>
  <c r="T1211" i="36"/>
  <c r="M1222" i="36"/>
  <c r="O1222" i="36"/>
  <c r="P1222" i="36"/>
  <c r="Q1222" i="36"/>
  <c r="R1222" i="36"/>
  <c r="S1222" i="36"/>
  <c r="T1222" i="36"/>
  <c r="M1238" i="36"/>
  <c r="P1238" i="36"/>
  <c r="Q1238" i="36"/>
  <c r="R1238" i="36"/>
  <c r="S1238" i="36"/>
  <c r="T1238" i="36"/>
  <c r="M1232" i="36"/>
  <c r="O1232" i="36"/>
  <c r="P1232" i="36"/>
  <c r="M1233" i="36"/>
  <c r="O1233" i="36"/>
  <c r="P1233" i="36"/>
  <c r="M1245" i="36"/>
  <c r="M1256" i="36" s="1"/>
  <c r="O1245" i="36"/>
  <c r="M1250" i="36"/>
  <c r="O1250" i="36"/>
  <c r="P1250" i="36"/>
  <c r="M1251" i="36"/>
  <c r="O1251" i="36"/>
  <c r="P1251" i="36"/>
  <c r="M1261" i="36"/>
  <c r="O1261" i="36"/>
  <c r="Q1261" i="36"/>
  <c r="S1261" i="36"/>
  <c r="T1261" i="36"/>
  <c r="M1262" i="36"/>
  <c r="O1262" i="36"/>
  <c r="C11" i="39"/>
  <c r="D11" i="39"/>
  <c r="E11" i="39"/>
  <c r="C13" i="39"/>
  <c r="D13" i="39"/>
  <c r="E13" i="39"/>
  <c r="G13" i="39"/>
  <c r="E10" i="43" s="1"/>
  <c r="H13" i="39"/>
  <c r="I13" i="39"/>
  <c r="J13" i="39"/>
  <c r="K13" i="39"/>
  <c r="C14" i="39"/>
  <c r="D14" i="39"/>
  <c r="E14" i="39"/>
  <c r="G14" i="39"/>
  <c r="H14" i="39"/>
  <c r="I14" i="39"/>
  <c r="J14" i="39"/>
  <c r="K14" i="39"/>
  <c r="D15" i="39"/>
  <c r="E15" i="39"/>
  <c r="D18" i="39"/>
  <c r="E18" i="39"/>
  <c r="G18" i="39"/>
  <c r="H18" i="39"/>
  <c r="I18" i="39"/>
  <c r="J18" i="39"/>
  <c r="K18" i="39"/>
  <c r="C62" i="39"/>
  <c r="C63" i="39" s="1"/>
  <c r="D62" i="39"/>
  <c r="E62" i="39"/>
  <c r="E63" i="39" s="1"/>
  <c r="G62" i="39"/>
  <c r="G63" i="39" s="1"/>
  <c r="I62" i="39"/>
  <c r="I63" i="39" s="1"/>
  <c r="C66" i="39"/>
  <c r="C67" i="39" s="1"/>
  <c r="D66" i="39"/>
  <c r="D67" i="39" s="1"/>
  <c r="E66" i="39"/>
  <c r="C97" i="39"/>
  <c r="C98" i="39" s="1"/>
  <c r="D97" i="39"/>
  <c r="E97" i="39"/>
  <c r="H97" i="39"/>
  <c r="H98" i="39" s="1"/>
  <c r="I97" i="39"/>
  <c r="I98" i="39" s="1"/>
  <c r="C101" i="39"/>
  <c r="C102" i="39" s="1"/>
  <c r="C107" i="39" s="1"/>
  <c r="D101" i="39"/>
  <c r="D102" i="39" s="1"/>
  <c r="C132" i="39"/>
  <c r="D132" i="39"/>
  <c r="G132" i="39"/>
  <c r="H13" i="43" s="1"/>
  <c r="H132" i="39"/>
  <c r="I132" i="39"/>
  <c r="J132" i="39"/>
  <c r="K132" i="39"/>
  <c r="C136" i="39"/>
  <c r="D136" i="39"/>
  <c r="E136" i="39"/>
  <c r="H136" i="39"/>
  <c r="I136" i="39"/>
  <c r="J136" i="39"/>
  <c r="K136" i="39"/>
  <c r="C137" i="39"/>
  <c r="D137" i="39"/>
  <c r="E137" i="39"/>
  <c r="D168" i="39"/>
  <c r="E168" i="39"/>
  <c r="C169" i="39"/>
  <c r="D169" i="39"/>
  <c r="E169" i="39"/>
  <c r="H26" i="43"/>
  <c r="C270" i="39"/>
  <c r="D270" i="39"/>
  <c r="E270" i="39"/>
  <c r="G270" i="39"/>
  <c r="F25" i="43" s="1"/>
  <c r="H270" i="39"/>
  <c r="I270" i="39"/>
  <c r="J270" i="39"/>
  <c r="K270" i="39"/>
  <c r="C272" i="39"/>
  <c r="D272" i="39"/>
  <c r="E272" i="39"/>
  <c r="G272" i="39"/>
  <c r="H25" i="43" s="1"/>
  <c r="H272" i="39"/>
  <c r="I272" i="39"/>
  <c r="J272" i="39"/>
  <c r="K272" i="39"/>
  <c r="E318" i="39"/>
  <c r="C356" i="39"/>
  <c r="D356" i="39"/>
  <c r="E356" i="39"/>
  <c r="H356" i="39"/>
  <c r="I356" i="39"/>
  <c r="J356" i="39"/>
  <c r="K356" i="39"/>
  <c r="C387" i="39"/>
  <c r="D387" i="39"/>
  <c r="E387" i="39"/>
  <c r="C390" i="39"/>
  <c r="D390" i="39"/>
  <c r="E390" i="39"/>
  <c r="C397" i="39"/>
  <c r="D397" i="39"/>
  <c r="E397" i="39"/>
  <c r="C398" i="39"/>
  <c r="D398" i="39"/>
  <c r="E398" i="39"/>
  <c r="C399" i="39"/>
  <c r="E399" i="39"/>
  <c r="E400" i="39"/>
  <c r="C401" i="39"/>
  <c r="E401" i="39"/>
  <c r="C403" i="39"/>
  <c r="D403" i="39"/>
  <c r="E403" i="39"/>
  <c r="C437" i="39"/>
  <c r="D437" i="39"/>
  <c r="E437" i="39"/>
  <c r="C447" i="39"/>
  <c r="D447" i="39"/>
  <c r="E447" i="39"/>
  <c r="D448" i="39"/>
  <c r="E448" i="39"/>
  <c r="D449" i="39"/>
  <c r="E449" i="39"/>
  <c r="C452" i="39"/>
  <c r="E452" i="39"/>
  <c r="J452" i="39"/>
  <c r="K452" i="39"/>
  <c r="D527" i="39"/>
  <c r="G527" i="39"/>
  <c r="H527" i="39"/>
  <c r="I527" i="39"/>
  <c r="J527" i="39"/>
  <c r="K527" i="39"/>
  <c r="D529" i="39"/>
  <c r="G529" i="39"/>
  <c r="H529" i="39"/>
  <c r="I529" i="39"/>
  <c r="C536" i="39"/>
  <c r="D536" i="39"/>
  <c r="E536" i="39"/>
  <c r="C537" i="39"/>
  <c r="D537" i="39"/>
  <c r="E537" i="39"/>
  <c r="C569" i="39"/>
  <c r="C821" i="39" s="1"/>
  <c r="D569" i="39"/>
  <c r="D821" i="39" s="1"/>
  <c r="E569" i="39"/>
  <c r="E821" i="39" s="1"/>
  <c r="C570" i="39"/>
  <c r="C822" i="39" s="1"/>
  <c r="D570" i="39"/>
  <c r="E570" i="39"/>
  <c r="E822" i="39" s="1"/>
  <c r="G570" i="39"/>
  <c r="H570" i="39"/>
  <c r="H822" i="39" s="1"/>
  <c r="I570" i="39"/>
  <c r="I822" i="39" s="1"/>
  <c r="J570" i="39"/>
  <c r="J822" i="39" s="1"/>
  <c r="K570" i="39"/>
  <c r="K822" i="39" s="1"/>
  <c r="C571" i="39"/>
  <c r="C824" i="39" s="1"/>
  <c r="D571" i="39"/>
  <c r="D824" i="39" s="1"/>
  <c r="E571" i="39"/>
  <c r="E824" i="39" s="1"/>
  <c r="F571" i="39"/>
  <c r="G571" i="39"/>
  <c r="H571" i="39"/>
  <c r="H824" i="39" s="1"/>
  <c r="I571" i="39"/>
  <c r="I824" i="39" s="1"/>
  <c r="J571" i="39"/>
  <c r="J824" i="39" s="1"/>
  <c r="K571" i="39"/>
  <c r="K824" i="39" s="1"/>
  <c r="C572" i="39"/>
  <c r="C825" i="39" s="1"/>
  <c r="D572" i="39"/>
  <c r="D825" i="39" s="1"/>
  <c r="E572" i="39"/>
  <c r="E825" i="39" s="1"/>
  <c r="F572" i="39"/>
  <c r="C574" i="39"/>
  <c r="D574" i="39"/>
  <c r="E574" i="39"/>
  <c r="F574" i="39"/>
  <c r="G574" i="39"/>
  <c r="J34" i="43" s="1"/>
  <c r="H574" i="39"/>
  <c r="I574" i="39"/>
  <c r="J574" i="39"/>
  <c r="K574" i="39"/>
  <c r="C577" i="39"/>
  <c r="C830" i="39" s="1"/>
  <c r="D577" i="39"/>
  <c r="D830" i="39" s="1"/>
  <c r="E577" i="39"/>
  <c r="E830" i="39" s="1"/>
  <c r="C581" i="39"/>
  <c r="C834" i="39" s="1"/>
  <c r="D581" i="39"/>
  <c r="D834" i="39" s="1"/>
  <c r="E581" i="39"/>
  <c r="F581" i="39"/>
  <c r="F834" i="39" s="1"/>
  <c r="C582" i="39"/>
  <c r="C835" i="39" s="1"/>
  <c r="D582" i="39"/>
  <c r="D835" i="39" s="1"/>
  <c r="E582" i="39"/>
  <c r="E835" i="39" s="1"/>
  <c r="C584" i="39"/>
  <c r="D584" i="39"/>
  <c r="E584" i="39"/>
  <c r="F584" i="39"/>
  <c r="C585" i="39"/>
  <c r="C839" i="39" s="1"/>
  <c r="D585" i="39"/>
  <c r="D839" i="39" s="1"/>
  <c r="E585" i="39"/>
  <c r="E839" i="39" s="1"/>
  <c r="F585" i="39"/>
  <c r="F839" i="39" s="1"/>
  <c r="H585" i="39"/>
  <c r="H839" i="39" s="1"/>
  <c r="I585" i="39"/>
  <c r="I839" i="39" s="1"/>
  <c r="J585" i="39"/>
  <c r="J839" i="39" s="1"/>
  <c r="K585" i="39"/>
  <c r="K839" i="39" s="1"/>
  <c r="C619" i="39"/>
  <c r="D619" i="39"/>
  <c r="E619" i="39"/>
  <c r="F619" i="39"/>
  <c r="G619" i="39"/>
  <c r="H35" i="43" s="1"/>
  <c r="H619" i="39"/>
  <c r="I619" i="39"/>
  <c r="J619" i="39"/>
  <c r="K619" i="39"/>
  <c r="C620" i="39"/>
  <c r="D620" i="39"/>
  <c r="E620" i="39"/>
  <c r="F620" i="39"/>
  <c r="G620" i="39"/>
  <c r="H620" i="39"/>
  <c r="I620" i="39"/>
  <c r="J620" i="39"/>
  <c r="K620" i="39"/>
  <c r="C625" i="39"/>
  <c r="D625" i="39"/>
  <c r="E625" i="39"/>
  <c r="F625" i="39"/>
  <c r="H625" i="39"/>
  <c r="I625" i="39"/>
  <c r="J625" i="39"/>
  <c r="C658" i="39"/>
  <c r="C659" i="39" s="1"/>
  <c r="D658" i="39"/>
  <c r="E658" i="39"/>
  <c r="E659" i="39" s="1"/>
  <c r="C662" i="39"/>
  <c r="D662" i="39"/>
  <c r="E662" i="39"/>
  <c r="C663" i="39"/>
  <c r="D663" i="39"/>
  <c r="E663" i="39"/>
  <c r="C698" i="39"/>
  <c r="D698" i="39"/>
  <c r="K698" i="39"/>
  <c r="C699" i="39"/>
  <c r="D699" i="39"/>
  <c r="E699" i="39"/>
  <c r="H699" i="39"/>
  <c r="I699" i="39"/>
  <c r="J699" i="39"/>
  <c r="K699" i="39"/>
  <c r="C13" i="40"/>
  <c r="D13" i="40"/>
  <c r="E13" i="40"/>
  <c r="C14" i="40"/>
  <c r="D14" i="40"/>
  <c r="E14" i="40"/>
  <c r="C15" i="40"/>
  <c r="D15" i="40"/>
  <c r="E15" i="40"/>
  <c r="H15" i="40"/>
  <c r="I15" i="40"/>
  <c r="J15" i="40"/>
  <c r="K15" i="40"/>
  <c r="C43" i="40"/>
  <c r="D43" i="40"/>
  <c r="E43" i="40"/>
  <c r="C44" i="40"/>
  <c r="D44" i="40"/>
  <c r="E44" i="40"/>
  <c r="E46" i="40"/>
  <c r="H46" i="40"/>
  <c r="I46" i="40"/>
  <c r="J46" i="40"/>
  <c r="K46" i="40"/>
  <c r="C71" i="40"/>
  <c r="D71" i="40"/>
  <c r="E71" i="40"/>
  <c r="C72" i="40"/>
  <c r="D72" i="40"/>
  <c r="E72" i="40"/>
  <c r="D73" i="40"/>
  <c r="E73" i="40"/>
  <c r="D74" i="40"/>
  <c r="E74" i="40"/>
  <c r="C104" i="40"/>
  <c r="D104" i="40"/>
  <c r="E104" i="40"/>
  <c r="C105" i="40"/>
  <c r="D105" i="40"/>
  <c r="E105" i="40"/>
  <c r="C132" i="40"/>
  <c r="D132" i="40"/>
  <c r="E132" i="40"/>
  <c r="C133" i="40"/>
  <c r="D133" i="40"/>
  <c r="E133" i="40"/>
  <c r="C134" i="40"/>
  <c r="D134" i="40"/>
  <c r="E134" i="40"/>
  <c r="C135" i="40"/>
  <c r="D135" i="40"/>
  <c r="E135" i="40"/>
  <c r="C163" i="40"/>
  <c r="D163" i="40"/>
  <c r="E163" i="40"/>
  <c r="C164" i="40"/>
  <c r="D164" i="40"/>
  <c r="E164" i="40"/>
  <c r="C165" i="40"/>
  <c r="D165" i="40"/>
  <c r="E165" i="40"/>
  <c r="H165" i="40"/>
  <c r="I165" i="40"/>
  <c r="J165" i="40"/>
  <c r="K165" i="40"/>
  <c r="C9" i="45"/>
  <c r="E9" i="45"/>
  <c r="C14" i="45"/>
  <c r="E14" i="45"/>
  <c r="C15" i="45"/>
  <c r="E15" i="45"/>
  <c r="C16" i="45"/>
  <c r="E16" i="45"/>
  <c r="C17" i="45"/>
  <c r="E17" i="45"/>
  <c r="C18" i="45"/>
  <c r="E18" i="45"/>
  <c r="C19" i="45"/>
  <c r="E19" i="45"/>
  <c r="C20" i="45"/>
  <c r="E20" i="45"/>
  <c r="C21" i="45"/>
  <c r="E21" i="45"/>
  <c r="C25" i="45"/>
  <c r="E25" i="45"/>
  <c r="C30" i="45"/>
  <c r="D30" i="45"/>
  <c r="E30" i="45"/>
  <c r="C31" i="45"/>
  <c r="E31" i="45"/>
  <c r="C37" i="45"/>
  <c r="E37" i="45"/>
  <c r="C38" i="45"/>
  <c r="E38" i="45"/>
  <c r="C43" i="45"/>
  <c r="E43" i="45"/>
  <c r="C44" i="45"/>
  <c r="E44" i="45"/>
  <c r="J62" i="39"/>
  <c r="J63" i="39" s="1"/>
  <c r="S1205" i="36"/>
  <c r="P1188" i="36"/>
  <c r="P1192" i="36"/>
  <c r="P1201" i="36"/>
  <c r="P1261" i="36"/>
  <c r="Q1205" i="36"/>
  <c r="Q1233" i="36"/>
  <c r="I698" i="39"/>
  <c r="E698" i="39"/>
  <c r="C107" i="40"/>
  <c r="C168" i="39"/>
  <c r="C448" i="39"/>
  <c r="H168" i="39"/>
  <c r="G390" i="39"/>
  <c r="E107" i="40"/>
  <c r="C46" i="40"/>
  <c r="D400" i="39"/>
  <c r="E101" i="39"/>
  <c r="E102" i="39" s="1"/>
  <c r="R1233" i="36"/>
  <c r="I390" i="39"/>
  <c r="H390" i="39"/>
  <c r="H698" i="39"/>
  <c r="C15" i="39"/>
  <c r="C73" i="40"/>
  <c r="G168" i="39"/>
  <c r="E26" i="43" s="1"/>
  <c r="J698" i="39"/>
  <c r="F569" i="39"/>
  <c r="F821" i="39" s="1"/>
  <c r="O1201" i="36"/>
  <c r="P1245" i="36"/>
  <c r="P1256" i="36" s="1"/>
  <c r="G97" i="39"/>
  <c r="C20" i="43" s="1"/>
  <c r="L20" i="43" s="1"/>
  <c r="P1205" i="36"/>
  <c r="C400" i="39"/>
  <c r="K62" i="39"/>
  <c r="K63" i="39" s="1"/>
  <c r="J97" i="39"/>
  <c r="J98" i="39" s="1"/>
  <c r="R1261" i="36"/>
  <c r="D21" i="45"/>
  <c r="S1233" i="36"/>
  <c r="T1233" i="36"/>
  <c r="D14" i="45"/>
  <c r="K97" i="39"/>
  <c r="K98" i="39" s="1"/>
  <c r="T1205" i="36"/>
  <c r="L15" i="43"/>
  <c r="D43" i="45"/>
  <c r="D16" i="45"/>
  <c r="D15" i="45"/>
  <c r="D37" i="45"/>
  <c r="D38" i="45"/>
  <c r="D44" i="45"/>
  <c r="D17" i="45"/>
  <c r="D25" i="45"/>
  <c r="D18" i="45"/>
  <c r="D19" i="45"/>
  <c r="D31" i="45"/>
  <c r="D20" i="45"/>
  <c r="D9" i="45"/>
  <c r="O1238" i="36"/>
  <c r="E132" i="39"/>
  <c r="I532" i="39"/>
  <c r="R887" i="36"/>
  <c r="R956" i="36" s="1"/>
  <c r="R958" i="36" s="1"/>
  <c r="G536" i="39"/>
  <c r="O1277" i="36"/>
  <c r="G167" i="39"/>
  <c r="D26" i="43" s="1"/>
  <c r="J532" i="39"/>
  <c r="S887" i="36"/>
  <c r="S956" i="36" s="1"/>
  <c r="S958" i="36" s="1"/>
  <c r="G532" i="39"/>
  <c r="P887" i="36"/>
  <c r="J401" i="39"/>
  <c r="C57" i="42"/>
  <c r="G135" i="40"/>
  <c r="Q1262" i="36"/>
  <c r="Q1196" i="36"/>
  <c r="O1326" i="36"/>
  <c r="H532" i="39"/>
  <c r="Q887" i="36"/>
  <c r="Q956" i="36" s="1"/>
  <c r="Q958" i="36" s="1"/>
  <c r="M742" i="36"/>
  <c r="H167" i="39"/>
  <c r="M1173" i="36"/>
  <c r="M1157" i="36"/>
  <c r="R1196" i="36"/>
  <c r="M1148" i="36"/>
  <c r="M1158" i="36"/>
  <c r="M1159" i="36"/>
  <c r="S1196" i="36"/>
  <c r="M1149" i="36"/>
  <c r="M1156" i="36"/>
  <c r="M1155" i="36"/>
  <c r="M1146" i="36"/>
  <c r="M1147" i="36"/>
  <c r="M1150" i="36"/>
  <c r="M1172" i="36"/>
  <c r="T1196" i="36"/>
  <c r="M1152" i="36"/>
  <c r="M1145" i="36"/>
  <c r="M1151" i="36"/>
  <c r="M1314" i="36" l="1"/>
  <c r="M1260" i="36"/>
  <c r="O1314" i="36"/>
  <c r="R1314" i="36"/>
  <c r="P1323" i="36"/>
  <c r="M1272" i="36"/>
  <c r="Q1323" i="36"/>
  <c r="O1323" i="36"/>
  <c r="M1323" i="36"/>
  <c r="K181" i="39"/>
  <c r="S1272" i="36"/>
  <c r="D767" i="39"/>
  <c r="T738" i="36"/>
  <c r="K406" i="39" s="1"/>
  <c r="S738" i="36"/>
  <c r="S743" i="36" s="1"/>
  <c r="E767" i="39"/>
  <c r="E785" i="39"/>
  <c r="C767" i="39"/>
  <c r="Q631" i="36"/>
  <c r="H387" i="39"/>
  <c r="M1040" i="36"/>
  <c r="G269" i="39"/>
  <c r="I269" i="39"/>
  <c r="I768" i="39" s="1"/>
  <c r="H269" i="39"/>
  <c r="J269" i="39"/>
  <c r="J768" i="39" s="1"/>
  <c r="K269" i="39"/>
  <c r="K768" i="39" s="1"/>
  <c r="C72" i="39"/>
  <c r="O735" i="36"/>
  <c r="O831" i="36"/>
  <c r="H229" i="39"/>
  <c r="R513" i="36"/>
  <c r="R522" i="36" s="1"/>
  <c r="Q513" i="36"/>
  <c r="P513" i="36"/>
  <c r="S513" i="36"/>
  <c r="T513" i="36"/>
  <c r="F229" i="39"/>
  <c r="M408" i="36"/>
  <c r="D63" i="42"/>
  <c r="I774" i="39"/>
  <c r="H774" i="39"/>
  <c r="C774" i="39"/>
  <c r="J10" i="43"/>
  <c r="G774" i="39"/>
  <c r="F774" i="39"/>
  <c r="E774" i="39"/>
  <c r="D774" i="39"/>
  <c r="P979" i="36"/>
  <c r="P1202" i="36"/>
  <c r="P1203" i="36" s="1"/>
  <c r="F19" i="42"/>
  <c r="M219" i="36"/>
  <c r="M263" i="36" s="1"/>
  <c r="F45" i="40"/>
  <c r="G538" i="39"/>
  <c r="M303" i="36"/>
  <c r="O640" i="36"/>
  <c r="R1228" i="36"/>
  <c r="R1239" i="36" s="1"/>
  <c r="S321" i="36"/>
  <c r="J50" i="42" s="1"/>
  <c r="K137" i="39"/>
  <c r="O397" i="36"/>
  <c r="O405" i="36" s="1"/>
  <c r="P397" i="36"/>
  <c r="P405" i="36" s="1"/>
  <c r="Q321" i="36"/>
  <c r="H50" i="42" s="1"/>
  <c r="R321" i="36"/>
  <c r="I50" i="42" s="1"/>
  <c r="I18" i="42"/>
  <c r="C18" i="42"/>
  <c r="J18" i="42"/>
  <c r="H18" i="42"/>
  <c r="S1228" i="36"/>
  <c r="O1217" i="36"/>
  <c r="Q1184" i="36"/>
  <c r="Q1226" i="36"/>
  <c r="Q1182" i="36"/>
  <c r="H658" i="39"/>
  <c r="H659" i="39" s="1"/>
  <c r="Q1246" i="36"/>
  <c r="T1228" i="36"/>
  <c r="H12" i="40"/>
  <c r="Q1228" i="36"/>
  <c r="Q1239" i="36" s="1"/>
  <c r="P1228" i="36"/>
  <c r="P1239" i="36" s="1"/>
  <c r="M1226" i="36"/>
  <c r="M1237" i="36" s="1"/>
  <c r="E446" i="39"/>
  <c r="E453" i="39" s="1"/>
  <c r="E456" i="39" s="1"/>
  <c r="P1196" i="36"/>
  <c r="R55" i="36"/>
  <c r="R265" i="36" s="1"/>
  <c r="K21" i="39"/>
  <c r="C67" i="42"/>
  <c r="S55" i="36"/>
  <c r="S265" i="36" s="1"/>
  <c r="M522" i="36"/>
  <c r="Q55" i="36"/>
  <c r="Q265" i="36" s="1"/>
  <c r="P55" i="36"/>
  <c r="P265" i="36" s="1"/>
  <c r="M472" i="36"/>
  <c r="O55" i="36"/>
  <c r="O265" i="36" s="1"/>
  <c r="E766" i="39"/>
  <c r="F391" i="39"/>
  <c r="D766" i="39"/>
  <c r="C766" i="39"/>
  <c r="E391" i="39"/>
  <c r="E394" i="39" s="1"/>
  <c r="C770" i="39"/>
  <c r="C391" i="39"/>
  <c r="F766" i="39"/>
  <c r="E62" i="42"/>
  <c r="C771" i="39"/>
  <c r="D391" i="39"/>
  <c r="I30" i="43"/>
  <c r="M572" i="36"/>
  <c r="D62" i="42" s="1"/>
  <c r="C47" i="45"/>
  <c r="D47" i="45"/>
  <c r="E47" i="45"/>
  <c r="R766" i="36"/>
  <c r="G107" i="40"/>
  <c r="E66" i="43"/>
  <c r="G399" i="39"/>
  <c r="H227" i="39"/>
  <c r="C306" i="39"/>
  <c r="C785" i="39" s="1"/>
  <c r="M51" i="36"/>
  <c r="D18" i="42"/>
  <c r="F59" i="42"/>
  <c r="I137" i="39"/>
  <c r="G12" i="40"/>
  <c r="I229" i="39"/>
  <c r="S766" i="36"/>
  <c r="S840" i="36" s="1"/>
  <c r="T766" i="36"/>
  <c r="T840" i="36" s="1"/>
  <c r="M284" i="36"/>
  <c r="J137" i="39"/>
  <c r="T321" i="36"/>
  <c r="F74" i="40"/>
  <c r="M323" i="36"/>
  <c r="M1129" i="36" s="1"/>
  <c r="P600" i="36"/>
  <c r="G21" i="42" s="1"/>
  <c r="K292" i="39"/>
  <c r="K294" i="39" s="1"/>
  <c r="I14" i="42"/>
  <c r="F185" i="39"/>
  <c r="G693" i="39"/>
  <c r="G694" i="39" s="1"/>
  <c r="F15" i="44" s="1"/>
  <c r="H693" i="39"/>
  <c r="H694" i="39" s="1"/>
  <c r="J277" i="39"/>
  <c r="C223" i="39"/>
  <c r="M1257" i="36"/>
  <c r="O1192" i="36"/>
  <c r="G66" i="39"/>
  <c r="F351" i="39"/>
  <c r="P282" i="36"/>
  <c r="G56" i="42" s="1"/>
  <c r="F56" i="42"/>
  <c r="O284" i="36"/>
  <c r="O286" i="36" s="1"/>
  <c r="O287" i="36" s="1"/>
  <c r="F53" i="42"/>
  <c r="J72" i="42"/>
  <c r="M1255" i="36"/>
  <c r="D16" i="39"/>
  <c r="D406" i="39"/>
  <c r="E64" i="43"/>
  <c r="Q1068" i="36"/>
  <c r="H15" i="42" s="1"/>
  <c r="S545" i="36"/>
  <c r="G838" i="39"/>
  <c r="J300" i="39"/>
  <c r="J301" i="39" s="1"/>
  <c r="C294" i="39"/>
  <c r="Q568" i="36"/>
  <c r="Q570" i="36" s="1"/>
  <c r="D730" i="39"/>
  <c r="D738" i="39" s="1"/>
  <c r="P472" i="36"/>
  <c r="G235" i="39" s="1"/>
  <c r="K66" i="43" s="1"/>
  <c r="T472" i="36"/>
  <c r="K235" i="39" s="1"/>
  <c r="R472" i="36"/>
  <c r="R479" i="36" s="1"/>
  <c r="O472" i="36"/>
  <c r="Q472" i="36"/>
  <c r="H235" i="39" s="1"/>
  <c r="S472" i="36"/>
  <c r="J235" i="39" s="1"/>
  <c r="E57" i="42"/>
  <c r="C21" i="42"/>
  <c r="E730" i="39"/>
  <c r="E738" i="39" s="1"/>
  <c r="S1080" i="36"/>
  <c r="J53" i="42" s="1"/>
  <c r="K662" i="39"/>
  <c r="I662" i="39"/>
  <c r="J662" i="39"/>
  <c r="H662" i="39"/>
  <c r="G163" i="40"/>
  <c r="G26" i="39" s="1"/>
  <c r="G782" i="39" s="1"/>
  <c r="E67" i="42"/>
  <c r="C769" i="39"/>
  <c r="T55" i="36"/>
  <c r="T265" i="36" s="1"/>
  <c r="D352" i="39"/>
  <c r="M954" i="36"/>
  <c r="P738" i="36"/>
  <c r="C50" i="42"/>
  <c r="I826" i="39"/>
  <c r="F163" i="40"/>
  <c r="F15" i="39"/>
  <c r="R540" i="36"/>
  <c r="I277" i="39"/>
  <c r="D56" i="42"/>
  <c r="I288" i="39"/>
  <c r="Q1289" i="36"/>
  <c r="S1315" i="36"/>
  <c r="S1314" i="36" s="1"/>
  <c r="G171" i="39"/>
  <c r="I26" i="43" s="1"/>
  <c r="M287" i="36"/>
  <c r="E308" i="39"/>
  <c r="J288" i="39"/>
  <c r="J289" i="39" s="1"/>
  <c r="I287" i="39"/>
  <c r="C277" i="39"/>
  <c r="Q1212" i="36"/>
  <c r="J14" i="42"/>
  <c r="P1068" i="36"/>
  <c r="G14" i="42"/>
  <c r="K66" i="39"/>
  <c r="K67" i="39" s="1"/>
  <c r="O836" i="36"/>
  <c r="M1239" i="36"/>
  <c r="G658" i="39"/>
  <c r="G659" i="39" s="1"/>
  <c r="F14" i="44" s="1"/>
  <c r="R600" i="36"/>
  <c r="R609" i="36" s="1"/>
  <c r="J489" i="39"/>
  <c r="R1068" i="36"/>
  <c r="I15" i="42" s="1"/>
  <c r="G59" i="42"/>
  <c r="K56" i="42"/>
  <c r="K18" i="42"/>
  <c r="H14" i="43"/>
  <c r="H357" i="39"/>
  <c r="J663" i="39"/>
  <c r="K352" i="39"/>
  <c r="T284" i="36"/>
  <c r="T1127" i="36" s="1"/>
  <c r="G288" i="39"/>
  <c r="G289" i="39" s="1"/>
  <c r="D34" i="42"/>
  <c r="D50" i="42"/>
  <c r="O407" i="36"/>
  <c r="F34" i="42"/>
  <c r="F17" i="42"/>
  <c r="O840" i="36"/>
  <c r="O555" i="36"/>
  <c r="F16" i="42"/>
  <c r="O478" i="36"/>
  <c r="Q1250" i="36"/>
  <c r="O861" i="36"/>
  <c r="F50" i="42"/>
  <c r="J493" i="39"/>
  <c r="J496" i="39" s="1"/>
  <c r="J52" i="42" s="1"/>
  <c r="F18" i="42"/>
  <c r="O1031" i="36"/>
  <c r="J769" i="39"/>
  <c r="F289" i="39"/>
  <c r="O1319" i="36"/>
  <c r="H137" i="39"/>
  <c r="R1319" i="36"/>
  <c r="C59" i="42"/>
  <c r="D399" i="39"/>
  <c r="Q738" i="36"/>
  <c r="G663" i="39"/>
  <c r="J55" i="43" s="1"/>
  <c r="L55" i="43" s="1"/>
  <c r="H72" i="40"/>
  <c r="K403" i="39"/>
  <c r="F21" i="39"/>
  <c r="H107" i="40"/>
  <c r="F15" i="42"/>
  <c r="O1082" i="36"/>
  <c r="F306" i="39"/>
  <c r="H493" i="39"/>
  <c r="H496" i="39" s="1"/>
  <c r="H52" i="42" s="1"/>
  <c r="E138" i="39"/>
  <c r="I357" i="39"/>
  <c r="G839" i="39"/>
  <c r="F10" i="43"/>
  <c r="F837" i="39"/>
  <c r="G769" i="39"/>
  <c r="C489" i="39"/>
  <c r="D493" i="39"/>
  <c r="D496" i="39" s="1"/>
  <c r="D52" i="42" s="1"/>
  <c r="T407" i="36"/>
  <c r="F72" i="42"/>
  <c r="I493" i="39"/>
  <c r="I496" i="39" s="1"/>
  <c r="I52" i="42" s="1"/>
  <c r="E787" i="39"/>
  <c r="J390" i="39"/>
  <c r="J774" i="39" s="1"/>
  <c r="J827" i="39"/>
  <c r="O1209" i="36"/>
  <c r="J21" i="39"/>
  <c r="I352" i="39"/>
  <c r="G19" i="42"/>
  <c r="I31" i="43"/>
  <c r="C730" i="39"/>
  <c r="C738" i="39" s="1"/>
  <c r="F393" i="39"/>
  <c r="E25" i="42"/>
  <c r="I452" i="39"/>
  <c r="F138" i="39"/>
  <c r="R555" i="36"/>
  <c r="R557" i="36" s="1"/>
  <c r="G455" i="39"/>
  <c r="F301" i="39"/>
  <c r="Q1251" i="36"/>
  <c r="H581" i="39"/>
  <c r="H834" i="39" s="1"/>
  <c r="G387" i="39"/>
  <c r="F769" i="39"/>
  <c r="F825" i="39"/>
  <c r="G292" i="39"/>
  <c r="G294" i="39" s="1"/>
  <c r="R1188" i="36"/>
  <c r="C34" i="42"/>
  <c r="Q1188" i="36"/>
  <c r="I769" i="39"/>
  <c r="G300" i="39"/>
  <c r="M1319" i="36"/>
  <c r="Q889" i="36"/>
  <c r="Q1232" i="36"/>
  <c r="Q1234" i="36" s="1"/>
  <c r="H446" i="39"/>
  <c r="G822" i="39"/>
  <c r="J57" i="42"/>
  <c r="M831" i="36"/>
  <c r="M838" i="36" s="1"/>
  <c r="D68" i="42" s="1"/>
  <c r="H132" i="40"/>
  <c r="D133" i="39"/>
  <c r="P1195" i="36"/>
  <c r="T300" i="36"/>
  <c r="T1128" i="36" s="1"/>
  <c r="D34" i="43"/>
  <c r="K57" i="42"/>
  <c r="O1229" i="36"/>
  <c r="C104" i="39"/>
  <c r="K101" i="39"/>
  <c r="K102" i="39" s="1"/>
  <c r="K104" i="39" s="1"/>
  <c r="O1260" i="36"/>
  <c r="J101" i="39"/>
  <c r="J102" i="39" s="1"/>
  <c r="P1206" i="36"/>
  <c r="S1319" i="36"/>
  <c r="J30" i="43"/>
  <c r="M1252" i="36"/>
  <c r="D452" i="39"/>
  <c r="G618" i="39"/>
  <c r="E35" i="43" s="1"/>
  <c r="L35" i="43" s="1"/>
  <c r="C14" i="42"/>
  <c r="G21" i="39"/>
  <c r="K10" i="43" s="1"/>
  <c r="E700" i="39"/>
  <c r="E702" i="39" s="1"/>
  <c r="I21" i="39"/>
  <c r="S1188" i="36"/>
  <c r="O211" i="36"/>
  <c r="G493" i="39"/>
  <c r="H584" i="39"/>
  <c r="H837" i="39" s="1"/>
  <c r="F134" i="40"/>
  <c r="E34" i="42"/>
  <c r="D787" i="39"/>
  <c r="R738" i="36"/>
  <c r="R743" i="36" s="1"/>
  <c r="P1101" i="36"/>
  <c r="P1103" i="36" s="1"/>
  <c r="G55" i="42"/>
  <c r="I455" i="39"/>
  <c r="P1234" i="36"/>
  <c r="C836" i="39"/>
  <c r="G697" i="39"/>
  <c r="G700" i="39" s="1"/>
  <c r="G34" i="43"/>
  <c r="C33" i="42"/>
  <c r="J357" i="39"/>
  <c r="O1206" i="36"/>
  <c r="J627" i="39"/>
  <c r="T1319" i="36"/>
  <c r="G357" i="39"/>
  <c r="H20" i="44" s="1"/>
  <c r="L20" i="44" s="1"/>
  <c r="C138" i="39"/>
  <c r="M1198" i="36"/>
  <c r="N1199" i="36" s="1"/>
  <c r="E357" i="39"/>
  <c r="Q640" i="36"/>
  <c r="G729" i="39"/>
  <c r="O768" i="36"/>
  <c r="H105" i="40"/>
  <c r="E71" i="42"/>
  <c r="I72" i="42"/>
  <c r="Q1048" i="36"/>
  <c r="K489" i="39"/>
  <c r="H621" i="39"/>
  <c r="C56" i="42"/>
  <c r="G826" i="39"/>
  <c r="F583" i="39"/>
  <c r="F836" i="39" s="1"/>
  <c r="R1048" i="36"/>
  <c r="H826" i="39"/>
  <c r="G446" i="39"/>
  <c r="R407" i="36"/>
  <c r="D308" i="39"/>
  <c r="O1119" i="36"/>
  <c r="O1121" i="36" s="1"/>
  <c r="C19" i="43"/>
  <c r="L19" i="43" s="1"/>
  <c r="C69" i="39"/>
  <c r="H352" i="39"/>
  <c r="F73" i="40"/>
  <c r="R545" i="36"/>
  <c r="Q1192" i="36"/>
  <c r="J826" i="39"/>
  <c r="Q861" i="36"/>
  <c r="Q866" i="36" s="1"/>
  <c r="S600" i="36"/>
  <c r="J21" i="42" s="1"/>
  <c r="K289" i="39"/>
  <c r="R1245" i="36"/>
  <c r="R1256" i="36" s="1"/>
  <c r="M744" i="36"/>
  <c r="C301" i="39"/>
  <c r="C26" i="42"/>
  <c r="Q1245" i="36"/>
  <c r="Q1256" i="36" s="1"/>
  <c r="C19" i="39"/>
  <c r="C22" i="39" s="1"/>
  <c r="D827" i="39"/>
  <c r="O1252" i="36"/>
  <c r="Q555" i="36"/>
  <c r="Q557" i="36" s="1"/>
  <c r="I307" i="39"/>
  <c r="G827" i="39"/>
  <c r="Q1080" i="36"/>
  <c r="H53" i="42" s="1"/>
  <c r="F787" i="39"/>
  <c r="D289" i="39"/>
  <c r="T600" i="36"/>
  <c r="T609" i="36" s="1"/>
  <c r="F493" i="39"/>
  <c r="I132" i="40"/>
  <c r="I57" i="42"/>
  <c r="E664" i="39"/>
  <c r="E666" i="39" s="1"/>
  <c r="E827" i="39"/>
  <c r="K584" i="39"/>
  <c r="G106" i="40"/>
  <c r="C826" i="39"/>
  <c r="D17" i="42"/>
  <c r="D16" i="40"/>
  <c r="C664" i="39"/>
  <c r="C666" i="39" s="1"/>
  <c r="G232" i="39"/>
  <c r="J66" i="43" s="1"/>
  <c r="M1217" i="36"/>
  <c r="F277" i="39"/>
  <c r="F768" i="39"/>
  <c r="M1234" i="36"/>
  <c r="H101" i="39"/>
  <c r="H102" i="39" s="1"/>
  <c r="H104" i="39" s="1"/>
  <c r="E75" i="40"/>
  <c r="C47" i="40"/>
  <c r="I171" i="39"/>
  <c r="I772" i="39" s="1"/>
  <c r="D627" i="39"/>
  <c r="E289" i="39"/>
  <c r="C75" i="40"/>
  <c r="J787" i="39"/>
  <c r="E26" i="42"/>
  <c r="I101" i="39"/>
  <c r="I102" i="39" s="1"/>
  <c r="I104" i="39" s="1"/>
  <c r="Q298" i="36"/>
  <c r="Q300" i="36" s="1"/>
  <c r="Q1128" i="36" s="1"/>
  <c r="D826" i="39"/>
  <c r="D107" i="39"/>
  <c r="M1212" i="36"/>
  <c r="G786" i="39"/>
  <c r="E183" i="39"/>
  <c r="E186" i="39" s="1"/>
  <c r="S1326" i="36"/>
  <c r="S1323" i="36" s="1"/>
  <c r="C108" i="40"/>
  <c r="C530" i="39"/>
  <c r="C533" i="39" s="1"/>
  <c r="M1119" i="36"/>
  <c r="M1140" i="36" s="1"/>
  <c r="G14" i="43"/>
  <c r="H104" i="40"/>
  <c r="O1198" i="36"/>
  <c r="E621" i="39"/>
  <c r="D294" i="39"/>
  <c r="P568" i="36"/>
  <c r="H300" i="39"/>
  <c r="H301" i="39" s="1"/>
  <c r="G834" i="39"/>
  <c r="D769" i="39"/>
  <c r="E98" i="39"/>
  <c r="H72" i="42"/>
  <c r="F104" i="39"/>
  <c r="F106" i="39" s="1"/>
  <c r="F21" i="45" s="1"/>
  <c r="C440" i="39"/>
  <c r="C443" i="39" s="1"/>
  <c r="I584" i="39"/>
  <c r="I837" i="39" s="1"/>
  <c r="T1080" i="36"/>
  <c r="K53" i="42" s="1"/>
  <c r="E530" i="39"/>
  <c r="E533" i="39" s="1"/>
  <c r="D25" i="39"/>
  <c r="G449" i="39"/>
  <c r="K107" i="40"/>
  <c r="E65" i="43"/>
  <c r="G400" i="39"/>
  <c r="F69" i="43" s="1"/>
  <c r="G98" i="39"/>
  <c r="I627" i="39"/>
  <c r="P178" i="36"/>
  <c r="P1255" i="36"/>
  <c r="F455" i="39"/>
  <c r="P889" i="36"/>
  <c r="G271" i="39"/>
  <c r="G25" i="43" s="1"/>
  <c r="E14" i="42"/>
  <c r="D108" i="40"/>
  <c r="E26" i="39"/>
  <c r="E782" i="39" s="1"/>
  <c r="G403" i="39"/>
  <c r="E56" i="42"/>
  <c r="M1203" i="36"/>
  <c r="H489" i="39"/>
  <c r="J352" i="39"/>
  <c r="E301" i="39"/>
  <c r="C586" i="39"/>
  <c r="K298" i="39"/>
  <c r="K301" i="39" s="1"/>
  <c r="K663" i="39"/>
  <c r="F171" i="39"/>
  <c r="F54" i="42"/>
  <c r="R1080" i="36"/>
  <c r="I53" i="42" s="1"/>
  <c r="C29" i="42"/>
  <c r="Q520" i="36"/>
  <c r="Q574" i="36" s="1"/>
  <c r="Q575" i="36" s="1"/>
  <c r="P1208" i="36"/>
  <c r="P1209" i="36" s="1"/>
  <c r="O1203" i="36"/>
  <c r="O467" i="36"/>
  <c r="E489" i="39"/>
  <c r="D700" i="39"/>
  <c r="D702" i="39" s="1"/>
  <c r="F25" i="39"/>
  <c r="F781" i="39" s="1"/>
  <c r="E773" i="39"/>
  <c r="T540" i="36"/>
  <c r="C700" i="39"/>
  <c r="C702" i="39" s="1"/>
  <c r="P1212" i="36"/>
  <c r="Q836" i="36"/>
  <c r="Q841" i="36" s="1"/>
  <c r="K625" i="39"/>
  <c r="K627" i="39" s="1"/>
  <c r="P952" i="36"/>
  <c r="H769" i="39"/>
  <c r="G47" i="40"/>
  <c r="H31" i="43"/>
  <c r="T1315" i="36"/>
  <c r="T1314" i="36" s="1"/>
  <c r="M768" i="36"/>
  <c r="E770" i="39"/>
  <c r="I787" i="39"/>
  <c r="S407" i="36"/>
  <c r="R889" i="36"/>
  <c r="S300" i="36"/>
  <c r="S1128" i="36" s="1"/>
  <c r="C30" i="42"/>
  <c r="O1103" i="36"/>
  <c r="O1105" i="36" s="1"/>
  <c r="R300" i="36"/>
  <c r="P1110" i="36"/>
  <c r="E25" i="39"/>
  <c r="E47" i="40"/>
  <c r="C16" i="40"/>
  <c r="O345" i="36"/>
  <c r="O1212" i="36"/>
  <c r="C446" i="39"/>
  <c r="H403" i="39"/>
  <c r="D446" i="39"/>
  <c r="O1188" i="36"/>
  <c r="H307" i="39"/>
  <c r="F730" i="39"/>
  <c r="H43" i="40"/>
  <c r="H163" i="40"/>
  <c r="P1275" i="36"/>
  <c r="K449" i="39"/>
  <c r="P313" i="36"/>
  <c r="S640" i="36"/>
  <c r="O1059" i="36"/>
  <c r="H21" i="39"/>
  <c r="K14" i="42"/>
  <c r="H827" i="39"/>
  <c r="C233" i="39"/>
  <c r="C236" i="39" s="1"/>
  <c r="G530" i="39"/>
  <c r="F12" i="44" s="1"/>
  <c r="H19" i="42"/>
  <c r="H530" i="39"/>
  <c r="H533" i="39" s="1"/>
  <c r="O1239" i="36"/>
  <c r="P1059" i="36"/>
  <c r="P1167" i="36" s="1"/>
  <c r="M1175" i="36"/>
  <c r="E404" i="39"/>
  <c r="E407" i="39" s="1"/>
  <c r="E412" i="39" s="1"/>
  <c r="D621" i="39"/>
  <c r="C183" i="39"/>
  <c r="C186" i="39" s="1"/>
  <c r="G277" i="39"/>
  <c r="C621" i="39"/>
  <c r="E788" i="39"/>
  <c r="J19" i="42"/>
  <c r="D275" i="39"/>
  <c r="M984" i="36"/>
  <c r="M300" i="36"/>
  <c r="S540" i="36"/>
  <c r="K59" i="42"/>
  <c r="L61" i="43"/>
  <c r="C27" i="39"/>
  <c r="C783" i="39" s="1"/>
  <c r="E826" i="39"/>
  <c r="K493" i="39"/>
  <c r="P866" i="36"/>
  <c r="P1136" i="36" s="1"/>
  <c r="H15" i="39"/>
  <c r="I583" i="39"/>
  <c r="I836" i="39" s="1"/>
  <c r="G627" i="39"/>
  <c r="D837" i="39"/>
  <c r="C772" i="39"/>
  <c r="S555" i="36"/>
  <c r="S557" i="36" s="1"/>
  <c r="D357" i="39"/>
  <c r="G771" i="39"/>
  <c r="I163" i="40"/>
  <c r="F14" i="42"/>
  <c r="F223" i="39"/>
  <c r="F357" i="39"/>
  <c r="F228" i="39"/>
  <c r="R861" i="36"/>
  <c r="R866" i="36" s="1"/>
  <c r="F827" i="39"/>
  <c r="T866" i="36"/>
  <c r="L54" i="43"/>
  <c r="F489" i="39"/>
  <c r="J583" i="39"/>
  <c r="J836" i="39" s="1"/>
  <c r="I827" i="39"/>
  <c r="J530" i="39"/>
  <c r="J533" i="39" s="1"/>
  <c r="F65" i="43"/>
  <c r="S1192" i="36"/>
  <c r="R1192" i="36"/>
  <c r="Q178" i="36"/>
  <c r="C493" i="39"/>
  <c r="C496" i="39" s="1"/>
  <c r="C52" i="42" s="1"/>
  <c r="H271" i="39"/>
  <c r="D836" i="39"/>
  <c r="H771" i="39"/>
  <c r="C575" i="39"/>
  <c r="C578" i="39" s="1"/>
  <c r="Q1272" i="36"/>
  <c r="E493" i="39"/>
  <c r="O1255" i="36"/>
  <c r="E221" i="39"/>
  <c r="E224" i="39" s="1"/>
  <c r="I294" i="39"/>
  <c r="C173" i="39"/>
  <c r="C176" i="39" s="1"/>
  <c r="G15" i="39"/>
  <c r="M889" i="36"/>
  <c r="Q217" i="36"/>
  <c r="H71" i="40"/>
  <c r="E133" i="39"/>
  <c r="F447" i="39"/>
  <c r="S1262" i="36"/>
  <c r="S1260" i="36" s="1"/>
  <c r="G14" i="40"/>
  <c r="F621" i="39"/>
  <c r="M1082" i="36"/>
  <c r="C837" i="39"/>
  <c r="M1206" i="36"/>
  <c r="K583" i="39"/>
  <c r="K836" i="39" s="1"/>
  <c r="O917" i="36"/>
  <c r="G539" i="39"/>
  <c r="K271" i="39"/>
  <c r="G18" i="42"/>
  <c r="K826" i="39"/>
  <c r="O1257" i="36"/>
  <c r="K787" i="39"/>
  <c r="D223" i="39"/>
  <c r="E108" i="40"/>
  <c r="F131" i="39"/>
  <c r="T1048" i="36"/>
  <c r="K72" i="42"/>
  <c r="K621" i="39"/>
  <c r="S884" i="36"/>
  <c r="S889" i="36" s="1"/>
  <c r="J13" i="42" s="1"/>
  <c r="C12" i="42"/>
  <c r="P1237" i="36"/>
  <c r="O313" i="36"/>
  <c r="H539" i="39"/>
  <c r="H627" i="39"/>
  <c r="P85" i="36"/>
  <c r="H401" i="39"/>
  <c r="M431" i="36"/>
  <c r="H171" i="39"/>
  <c r="H772" i="39" s="1"/>
  <c r="O568" i="36"/>
  <c r="D530" i="39"/>
  <c r="E769" i="39"/>
  <c r="E67" i="39"/>
  <c r="E352" i="39"/>
  <c r="C788" i="39"/>
  <c r="C357" i="39"/>
  <c r="D138" i="39"/>
  <c r="H397" i="39"/>
  <c r="D772" i="39"/>
  <c r="D32" i="39"/>
  <c r="F63" i="39"/>
  <c r="F69" i="39" s="1"/>
  <c r="Q282" i="36"/>
  <c r="H66" i="39"/>
  <c r="H67" i="39" s="1"/>
  <c r="H69" i="39" s="1"/>
  <c r="S282" i="36"/>
  <c r="J66" i="39"/>
  <c r="J67" i="39" s="1"/>
  <c r="J69" i="39" s="1"/>
  <c r="T1277" i="36"/>
  <c r="T1272" i="36" s="1"/>
  <c r="K171" i="39"/>
  <c r="K772" i="39" s="1"/>
  <c r="G575" i="39"/>
  <c r="F32" i="44" s="1"/>
  <c r="H34" i="43"/>
  <c r="C540" i="39"/>
  <c r="C545" i="39" s="1"/>
  <c r="C64" i="42"/>
  <c r="E50" i="42"/>
  <c r="P761" i="36"/>
  <c r="G437" i="39"/>
  <c r="I489" i="39"/>
  <c r="I773" i="39"/>
  <c r="J271" i="39"/>
  <c r="M1035" i="36"/>
  <c r="D71" i="42"/>
  <c r="M1038" i="36"/>
  <c r="G583" i="39"/>
  <c r="S429" i="36"/>
  <c r="J223" i="39" s="1"/>
  <c r="O1234" i="36"/>
  <c r="O1237" i="36"/>
  <c r="M1209" i="36"/>
  <c r="G401" i="39"/>
  <c r="D301" i="39"/>
  <c r="D664" i="39"/>
  <c r="E627" i="39"/>
  <c r="E837" i="39"/>
  <c r="G16" i="42"/>
  <c r="E771" i="39"/>
  <c r="D136" i="40"/>
  <c r="D26" i="39"/>
  <c r="D782" i="39" s="1"/>
  <c r="P1080" i="36"/>
  <c r="G298" i="39"/>
  <c r="P555" i="36"/>
  <c r="S568" i="36"/>
  <c r="S570" i="36" s="1"/>
  <c r="J307" i="39"/>
  <c r="J308" i="39" s="1"/>
  <c r="L74" i="43"/>
  <c r="G489" i="39"/>
  <c r="M600" i="36"/>
  <c r="F577" i="39"/>
  <c r="F232" i="39"/>
  <c r="G450" i="39"/>
  <c r="Q1310" i="36"/>
  <c r="D28" i="39"/>
  <c r="D784" i="39" s="1"/>
  <c r="M1103" i="36"/>
  <c r="O952" i="36"/>
  <c r="G74" i="40"/>
  <c r="D401" i="39"/>
  <c r="D785" i="39" s="1"/>
  <c r="O51" i="36"/>
  <c r="E136" i="40"/>
  <c r="P217" i="36"/>
  <c r="G825" i="39"/>
  <c r="J163" i="40"/>
  <c r="G352" i="39"/>
  <c r="D16" i="42"/>
  <c r="C627" i="39"/>
  <c r="E275" i="39"/>
  <c r="E278" i="39" s="1"/>
  <c r="F12" i="39"/>
  <c r="H44" i="40"/>
  <c r="E19" i="39"/>
  <c r="E22" i="39" s="1"/>
  <c r="G452" i="39"/>
  <c r="F537" i="39"/>
  <c r="P1252" i="36"/>
  <c r="I663" i="39"/>
  <c r="D586" i="39"/>
  <c r="Q107" i="36"/>
  <c r="E777" i="39"/>
  <c r="D98" i="39"/>
  <c r="H663" i="39"/>
  <c r="M735" i="36"/>
  <c r="D277" i="39"/>
  <c r="F183" i="39"/>
  <c r="C768" i="39"/>
  <c r="Q1260" i="36"/>
  <c r="E575" i="39"/>
  <c r="E578" i="39" s="1"/>
  <c r="F17" i="39"/>
  <c r="E22" i="43"/>
  <c r="R1272" i="36"/>
  <c r="E540" i="39"/>
  <c r="E545" i="39" s="1"/>
  <c r="I403" i="39"/>
  <c r="O600" i="36"/>
  <c r="E107" i="39"/>
  <c r="O743" i="36"/>
  <c r="F406" i="39"/>
  <c r="C352" i="39"/>
  <c r="C55" i="42"/>
  <c r="D55" i="42"/>
  <c r="R1232" i="36"/>
  <c r="R1234" i="36" s="1"/>
  <c r="R1251" i="36"/>
  <c r="R1250" i="36"/>
  <c r="I581" i="39"/>
  <c r="I834" i="39" s="1"/>
  <c r="E233" i="39"/>
  <c r="E236" i="39" s="1"/>
  <c r="I232" i="39"/>
  <c r="O1272" i="36"/>
  <c r="J171" i="39"/>
  <c r="J772" i="39" s="1"/>
  <c r="H787" i="39"/>
  <c r="E57" i="43"/>
  <c r="L57" i="43" s="1"/>
  <c r="I530" i="39"/>
  <c r="I533" i="39" s="1"/>
  <c r="M267" i="36"/>
  <c r="K771" i="39"/>
  <c r="C167" i="40"/>
  <c r="C170" i="40" s="1"/>
  <c r="D233" i="39"/>
  <c r="C53" i="43"/>
  <c r="C221" i="39"/>
  <c r="E17" i="42"/>
  <c r="K306" i="39"/>
  <c r="K308" i="39" s="1"/>
  <c r="T1326" i="36"/>
  <c r="T1323" i="36" s="1"/>
  <c r="T568" i="36"/>
  <c r="D69" i="43"/>
  <c r="Q1201" i="36"/>
  <c r="Q1203" i="36" s="1"/>
  <c r="H569" i="39"/>
  <c r="Q979" i="36"/>
  <c r="E173" i="39"/>
  <c r="E176" i="39" s="1"/>
  <c r="P982" i="36"/>
  <c r="G582" i="39"/>
  <c r="P1178" i="36"/>
  <c r="P1029" i="36"/>
  <c r="T1262" i="36"/>
  <c r="T1260" i="36" s="1"/>
  <c r="R1262" i="36"/>
  <c r="R1260" i="36" s="1"/>
  <c r="I401" i="39"/>
  <c r="E786" i="39"/>
  <c r="I55" i="42"/>
  <c r="E18" i="42"/>
  <c r="F530" i="39"/>
  <c r="F771" i="39"/>
  <c r="K786" i="39"/>
  <c r="M1310" i="36"/>
  <c r="E13" i="42"/>
  <c r="H452" i="39"/>
  <c r="D221" i="39"/>
  <c r="S861" i="36"/>
  <c r="S866" i="36" s="1"/>
  <c r="D72" i="42"/>
  <c r="M1059" i="36"/>
  <c r="G584" i="39"/>
  <c r="O150" i="36"/>
  <c r="E55" i="42"/>
  <c r="D822" i="39"/>
  <c r="D575" i="39"/>
  <c r="O1256" i="36"/>
  <c r="O1247" i="36"/>
  <c r="I786" i="39"/>
  <c r="C72" i="42"/>
  <c r="T429" i="36"/>
  <c r="G402" i="39"/>
  <c r="G787" i="39" s="1"/>
  <c r="F105" i="40"/>
  <c r="H786" i="39"/>
  <c r="C406" i="39"/>
  <c r="C791" i="39" s="1"/>
  <c r="C25" i="39"/>
  <c r="C787" i="39"/>
  <c r="C15" i="42"/>
  <c r="E294" i="39"/>
  <c r="P917" i="36"/>
  <c r="H288" i="39"/>
  <c r="H289" i="39" s="1"/>
  <c r="Q1315" i="36"/>
  <c r="Q1314" i="36" s="1"/>
  <c r="O85" i="36"/>
  <c r="F13" i="40"/>
  <c r="K769" i="39"/>
  <c r="D768" i="39"/>
  <c r="E440" i="39"/>
  <c r="E443" i="39" s="1"/>
  <c r="E772" i="39"/>
  <c r="C289" i="39"/>
  <c r="Q1319" i="36"/>
  <c r="F700" i="39"/>
  <c r="S1245" i="36"/>
  <c r="S1256" i="36" s="1"/>
  <c r="E791" i="39"/>
  <c r="E834" i="39"/>
  <c r="E586" i="39"/>
  <c r="C827" i="39"/>
  <c r="D63" i="39"/>
  <c r="D69" i="39" s="1"/>
  <c r="H232" i="39"/>
  <c r="H74" i="40"/>
  <c r="O956" i="36"/>
  <c r="O889" i="36"/>
  <c r="D183" i="39"/>
  <c r="F659" i="39"/>
  <c r="G101" i="39"/>
  <c r="P298" i="36"/>
  <c r="I271" i="39"/>
  <c r="F55" i="42"/>
  <c r="G137" i="39"/>
  <c r="P321" i="36"/>
  <c r="D75" i="40"/>
  <c r="D47" i="40"/>
  <c r="D27" i="39"/>
  <c r="E16" i="40"/>
  <c r="E27" i="39"/>
  <c r="E783" i="39" s="1"/>
  <c r="D173" i="39"/>
  <c r="G73" i="40"/>
  <c r="P150" i="36"/>
  <c r="M403" i="36"/>
  <c r="D167" i="40"/>
  <c r="C26" i="39"/>
  <c r="C782" i="39" s="1"/>
  <c r="C136" i="40"/>
  <c r="I621" i="39"/>
  <c r="I823" i="39"/>
  <c r="H697" i="39"/>
  <c r="H700" i="39" s="1"/>
  <c r="Q1101" i="36"/>
  <c r="M842" i="36"/>
  <c r="E53" i="42"/>
  <c r="I771" i="39"/>
  <c r="Q600" i="36"/>
  <c r="G307" i="39"/>
  <c r="M861" i="36"/>
  <c r="M866" i="36" s="1"/>
  <c r="R1190" i="36"/>
  <c r="Q1190" i="36"/>
  <c r="C275" i="39"/>
  <c r="H536" i="39"/>
  <c r="G273" i="39"/>
  <c r="H135" i="40"/>
  <c r="D440" i="39"/>
  <c r="K163" i="40"/>
  <c r="C133" i="39"/>
  <c r="D659" i="39"/>
  <c r="J584" i="39"/>
  <c r="J837" i="39" s="1"/>
  <c r="O520" i="36"/>
  <c r="M1247" i="36"/>
  <c r="F627" i="39"/>
  <c r="K357" i="39"/>
  <c r="F440" i="39"/>
  <c r="P1257" i="36"/>
  <c r="J771" i="39"/>
  <c r="D770" i="39"/>
  <c r="Q1206" i="36"/>
  <c r="Q540" i="36"/>
  <c r="Q345" i="36"/>
  <c r="H169" i="39"/>
  <c r="J455" i="39"/>
  <c r="S836" i="36"/>
  <c r="S841" i="36" s="1"/>
  <c r="E836" i="39"/>
  <c r="F17" i="44"/>
  <c r="F44" i="40"/>
  <c r="O107" i="36"/>
  <c r="P956" i="36"/>
  <c r="P958" i="36" s="1"/>
  <c r="C404" i="39"/>
  <c r="E28" i="39"/>
  <c r="E167" i="40"/>
  <c r="E170" i="40" s="1"/>
  <c r="D540" i="39"/>
  <c r="F106" i="40"/>
  <c r="O178" i="36"/>
  <c r="G821" i="39"/>
  <c r="F826" i="39"/>
  <c r="F575" i="39"/>
  <c r="R1326" i="36"/>
  <c r="R1323" i="36" s="1"/>
  <c r="R568" i="36"/>
  <c r="R570" i="36" s="1"/>
  <c r="I306" i="39"/>
  <c r="Q1110" i="36"/>
  <c r="H729" i="39"/>
  <c r="H730" i="39" s="1"/>
  <c r="I300" i="39"/>
  <c r="F664" i="39"/>
  <c r="F57" i="42"/>
  <c r="O300" i="36"/>
  <c r="E19" i="42"/>
  <c r="H16" i="44"/>
  <c r="E768" i="39"/>
  <c r="F34" i="43"/>
  <c r="G824" i="39"/>
  <c r="J618" i="39"/>
  <c r="S1048" i="36"/>
  <c r="K22" i="43"/>
  <c r="T520" i="36"/>
  <c r="T574" i="36" s="1"/>
  <c r="T575" i="36" s="1"/>
  <c r="F824" i="39"/>
  <c r="J56" i="43"/>
  <c r="P1262" i="36"/>
  <c r="P1260" i="36" s="1"/>
  <c r="M353" i="36"/>
  <c r="F398" i="39"/>
  <c r="H583" i="39"/>
  <c r="P540" i="36"/>
  <c r="P1315" i="36"/>
  <c r="P1314" i="36" s="1"/>
  <c r="C28" i="39"/>
  <c r="C53" i="42"/>
  <c r="H306" i="39"/>
  <c r="K827" i="39"/>
  <c r="D773" i="39"/>
  <c r="D489" i="39"/>
  <c r="O984" i="36"/>
  <c r="D57" i="42"/>
  <c r="K401" i="39"/>
  <c r="C16" i="42"/>
  <c r="J294" i="39"/>
  <c r="G72" i="42"/>
  <c r="F271" i="39"/>
  <c r="F582" i="39"/>
  <c r="O1029" i="36"/>
  <c r="G34" i="42"/>
  <c r="P211" i="36"/>
  <c r="O1190" i="36"/>
  <c r="J403" i="39"/>
  <c r="F72" i="40"/>
  <c r="D72" i="39"/>
  <c r="H538" i="39"/>
  <c r="F133" i="40"/>
  <c r="G11" i="39"/>
  <c r="Q545" i="36"/>
  <c r="H292" i="39"/>
  <c r="J12" i="44"/>
  <c r="K14" i="43"/>
  <c r="P1247" i="36"/>
  <c r="T1245" i="36"/>
  <c r="J14" i="43"/>
  <c r="M844" i="36" l="1"/>
  <c r="J406" i="39"/>
  <c r="M409" i="36"/>
  <c r="I15" i="39"/>
  <c r="T743" i="36"/>
  <c r="R640" i="36"/>
  <c r="R742" i="36" s="1"/>
  <c r="F767" i="39"/>
  <c r="C781" i="39"/>
  <c r="H138" i="39"/>
  <c r="H785" i="39"/>
  <c r="I138" i="39"/>
  <c r="I785" i="39"/>
  <c r="F785" i="39"/>
  <c r="G785" i="39"/>
  <c r="J138" i="39"/>
  <c r="J785" i="39"/>
  <c r="K138" i="39"/>
  <c r="K785" i="39"/>
  <c r="Q397" i="36"/>
  <c r="Q405" i="36" s="1"/>
  <c r="H179" i="39"/>
  <c r="H183" i="39" s="1"/>
  <c r="H399" i="39"/>
  <c r="M57" i="36"/>
  <c r="I179" i="39"/>
  <c r="D394" i="39"/>
  <c r="P1105" i="36"/>
  <c r="O1138" i="36"/>
  <c r="O1084" i="36"/>
  <c r="O1167" i="36"/>
  <c r="O1061" i="36"/>
  <c r="O1173" i="36" s="1"/>
  <c r="D51" i="42"/>
  <c r="M960" i="36"/>
  <c r="M1137" i="36" s="1"/>
  <c r="R217" i="36"/>
  <c r="D235" i="39"/>
  <c r="D791" i="39" s="1"/>
  <c r="M479" i="36"/>
  <c r="M480" i="36" s="1"/>
  <c r="M482" i="36" s="1"/>
  <c r="M1131" i="36" s="1"/>
  <c r="O841" i="36"/>
  <c r="O866" i="36"/>
  <c r="F235" i="39"/>
  <c r="T217" i="36"/>
  <c r="O219" i="36"/>
  <c r="P1229" i="36"/>
  <c r="G108" i="40"/>
  <c r="D64" i="42"/>
  <c r="M474" i="36"/>
  <c r="G28" i="39"/>
  <c r="M1240" i="36"/>
  <c r="M574" i="36"/>
  <c r="M575" i="36" s="1"/>
  <c r="M577" i="36" s="1"/>
  <c r="M1132" i="36" s="1"/>
  <c r="P640" i="36"/>
  <c r="P642" i="36" s="1"/>
  <c r="T640" i="36"/>
  <c r="T742" i="36" s="1"/>
  <c r="O1240" i="36"/>
  <c r="E781" i="39"/>
  <c r="P1198" i="36"/>
  <c r="P1214" i="36" s="1"/>
  <c r="J56" i="42"/>
  <c r="P1240" i="36"/>
  <c r="Q284" i="36"/>
  <c r="R1186" i="36"/>
  <c r="J12" i="40"/>
  <c r="R1226" i="36"/>
  <c r="R1229" i="36" s="1"/>
  <c r="R1184" i="36"/>
  <c r="Q1244" i="36"/>
  <c r="R1246" i="36"/>
  <c r="R1257" i="36" s="1"/>
  <c r="Q1208" i="36"/>
  <c r="H13" i="40"/>
  <c r="R1182" i="36"/>
  <c r="I397" i="39"/>
  <c r="Q743" i="36"/>
  <c r="O253" i="36"/>
  <c r="D781" i="39"/>
  <c r="K50" i="42"/>
  <c r="I442" i="39"/>
  <c r="G391" i="39"/>
  <c r="G766" i="39"/>
  <c r="Q572" i="36"/>
  <c r="Q577" i="36" s="1"/>
  <c r="S572" i="36"/>
  <c r="J62" i="42" s="1"/>
  <c r="P572" i="36"/>
  <c r="P577" i="36" s="1"/>
  <c r="E9" i="42"/>
  <c r="T572" i="36"/>
  <c r="K62" i="42" s="1"/>
  <c r="R572" i="36"/>
  <c r="E310" i="39"/>
  <c r="J310" i="39"/>
  <c r="K310" i="39"/>
  <c r="D310" i="39"/>
  <c r="F28" i="39"/>
  <c r="H13" i="44"/>
  <c r="M1127" i="36"/>
  <c r="C308" i="39"/>
  <c r="H400" i="39"/>
  <c r="Q831" i="36"/>
  <c r="Q838" i="36" s="1"/>
  <c r="I400" i="39"/>
  <c r="H455" i="39"/>
  <c r="K400" i="39"/>
  <c r="I227" i="39"/>
  <c r="G67" i="39"/>
  <c r="H17" i="44" s="1"/>
  <c r="L17" i="44" s="1"/>
  <c r="K664" i="39"/>
  <c r="O1127" i="36"/>
  <c r="C777" i="39"/>
  <c r="I73" i="40"/>
  <c r="H73" i="40"/>
  <c r="H75" i="40" s="1"/>
  <c r="J73" i="40"/>
  <c r="Q150" i="36"/>
  <c r="H702" i="39"/>
  <c r="P766" i="36"/>
  <c r="P768" i="36" s="1"/>
  <c r="G442" i="39"/>
  <c r="J29" i="44" s="1"/>
  <c r="Q1195" i="36"/>
  <c r="Q1198" i="36" s="1"/>
  <c r="J229" i="39"/>
  <c r="I12" i="40"/>
  <c r="S479" i="36"/>
  <c r="Q766" i="36"/>
  <c r="H442" i="39"/>
  <c r="P284" i="36"/>
  <c r="O479" i="36"/>
  <c r="O480" i="36" s="1"/>
  <c r="G25" i="39"/>
  <c r="G16" i="40"/>
  <c r="O401" i="36"/>
  <c r="C224" i="39"/>
  <c r="C238" i="39" s="1"/>
  <c r="F352" i="39"/>
  <c r="O261" i="36"/>
  <c r="P609" i="36"/>
  <c r="Q1090" i="36"/>
  <c r="Q1257" i="36"/>
  <c r="C17" i="43"/>
  <c r="L17" i="43" s="1"/>
  <c r="M1258" i="36"/>
  <c r="E58" i="43"/>
  <c r="L58" i="43" s="1"/>
  <c r="I693" i="39"/>
  <c r="I694" i="39" s="1"/>
  <c r="M1214" i="36"/>
  <c r="D19" i="39"/>
  <c r="D22" i="39" s="1"/>
  <c r="Q742" i="36"/>
  <c r="O1146" i="36"/>
  <c r="D359" i="39"/>
  <c r="H228" i="39"/>
  <c r="H233" i="39" s="1"/>
  <c r="H236" i="39" s="1"/>
  <c r="Q467" i="36"/>
  <c r="Q476" i="36" s="1"/>
  <c r="H64" i="42" s="1"/>
  <c r="T479" i="36"/>
  <c r="D771" i="39"/>
  <c r="P479" i="36"/>
  <c r="J664" i="39"/>
  <c r="H391" i="39"/>
  <c r="R840" i="36"/>
  <c r="I359" i="39"/>
  <c r="I235" i="39"/>
  <c r="G13" i="42"/>
  <c r="H34" i="42"/>
  <c r="Q1059" i="36"/>
  <c r="G664" i="39"/>
  <c r="H14" i="44" s="1"/>
  <c r="L14" i="44" s="1"/>
  <c r="Q479" i="36"/>
  <c r="F30" i="42"/>
  <c r="H664" i="39"/>
  <c r="H666" i="39" s="1"/>
  <c r="C51" i="42"/>
  <c r="J359" i="39"/>
  <c r="E140" i="39"/>
  <c r="I664" i="39"/>
  <c r="O1199" i="36"/>
  <c r="O570" i="36"/>
  <c r="H629" i="39"/>
  <c r="C16" i="43"/>
  <c r="L16" i="43" s="1"/>
  <c r="T1217" i="36"/>
  <c r="E238" i="39"/>
  <c r="K393" i="39"/>
  <c r="F308" i="39"/>
  <c r="I71" i="40"/>
  <c r="M963" i="36"/>
  <c r="O557" i="36"/>
  <c r="H447" i="39"/>
  <c r="H359" i="39"/>
  <c r="I289" i="39"/>
  <c r="P743" i="36"/>
  <c r="G406" i="39"/>
  <c r="K69" i="43" s="1"/>
  <c r="P345" i="36"/>
  <c r="P353" i="36" s="1"/>
  <c r="P1277" i="36"/>
  <c r="P1272" i="36" s="1"/>
  <c r="I658" i="39"/>
  <c r="I659" i="39" s="1"/>
  <c r="R1133" i="36"/>
  <c r="J446" i="39"/>
  <c r="I21" i="42"/>
  <c r="P836" i="36"/>
  <c r="P841" i="36" s="1"/>
  <c r="Q522" i="36"/>
  <c r="Q1252" i="36"/>
  <c r="P570" i="36"/>
  <c r="P429" i="36"/>
  <c r="K69" i="39"/>
  <c r="F64" i="43"/>
  <c r="R1128" i="36"/>
  <c r="P1082" i="36"/>
  <c r="P1138" i="36" s="1"/>
  <c r="G15" i="42"/>
  <c r="E68" i="42"/>
  <c r="S1068" i="36"/>
  <c r="H406" i="39"/>
  <c r="I447" i="39"/>
  <c r="O353" i="36"/>
  <c r="M1199" i="36"/>
  <c r="G64" i="43"/>
  <c r="D788" i="39"/>
  <c r="I446" i="39"/>
  <c r="D453" i="39"/>
  <c r="D456" i="39" s="1"/>
  <c r="O474" i="36"/>
  <c r="O1033" i="36"/>
  <c r="H108" i="40"/>
  <c r="P735" i="36"/>
  <c r="H57" i="42"/>
  <c r="Q1082" i="36"/>
  <c r="O1214" i="36"/>
  <c r="G823" i="39"/>
  <c r="G621" i="39"/>
  <c r="G496" i="39"/>
  <c r="G498" i="39" s="1"/>
  <c r="G540" i="39"/>
  <c r="G173" i="39"/>
  <c r="F24" i="44" s="1"/>
  <c r="J104" i="39"/>
  <c r="F133" i="39"/>
  <c r="O1159" i="36"/>
  <c r="Q85" i="36"/>
  <c r="I393" i="39"/>
  <c r="J393" i="39"/>
  <c r="E29" i="42"/>
  <c r="H14" i="40"/>
  <c r="J788" i="39"/>
  <c r="F70" i="43"/>
  <c r="I185" i="39"/>
  <c r="F394" i="39"/>
  <c r="I14" i="40"/>
  <c r="H393" i="39"/>
  <c r="G393" i="39"/>
  <c r="K496" i="39"/>
  <c r="K52" i="42" s="1"/>
  <c r="H13" i="42"/>
  <c r="J107" i="40"/>
  <c r="G30" i="43"/>
  <c r="O642" i="36"/>
  <c r="O742" i="36"/>
  <c r="O744" i="36" s="1"/>
  <c r="J185" i="39"/>
  <c r="S742" i="36"/>
  <c r="S744" i="36" s="1"/>
  <c r="R429" i="36"/>
  <c r="I223" i="39" s="1"/>
  <c r="H537" i="39"/>
  <c r="H540" i="39" s="1"/>
  <c r="H542" i="39" s="1"/>
  <c r="P1217" i="36"/>
  <c r="R1217" i="36"/>
  <c r="M1229" i="36"/>
  <c r="C498" i="39"/>
  <c r="H185" i="39"/>
  <c r="S217" i="36"/>
  <c r="F107" i="39"/>
  <c r="R836" i="36"/>
  <c r="R841" i="36" s="1"/>
  <c r="D18" i="44"/>
  <c r="F777" i="39"/>
  <c r="C13" i="42"/>
  <c r="H15" i="44"/>
  <c r="L15" i="44" s="1"/>
  <c r="G702" i="39"/>
  <c r="H47" i="40"/>
  <c r="T1192" i="36"/>
  <c r="E840" i="39"/>
  <c r="D404" i="39"/>
  <c r="D407" i="39" s="1"/>
  <c r="F496" i="39"/>
  <c r="F52" i="42" s="1"/>
  <c r="R467" i="36"/>
  <c r="I498" i="39"/>
  <c r="Q429" i="36"/>
  <c r="Q478" i="36" s="1"/>
  <c r="G54" i="42"/>
  <c r="H275" i="39"/>
  <c r="H278" i="39" s="1"/>
  <c r="E56" i="43"/>
  <c r="L56" i="43" s="1"/>
  <c r="G448" i="39"/>
  <c r="S609" i="36"/>
  <c r="S1133" i="36" s="1"/>
  <c r="Q1217" i="36"/>
  <c r="K788" i="39"/>
  <c r="P831" i="36"/>
  <c r="E828" i="39"/>
  <c r="E831" i="39" s="1"/>
  <c r="S1190" i="36"/>
  <c r="H498" i="39"/>
  <c r="E458" i="39"/>
  <c r="G730" i="39"/>
  <c r="C18" i="43"/>
  <c r="L18" i="43" s="1"/>
  <c r="O522" i="36"/>
  <c r="I275" i="39"/>
  <c r="I278" i="39" s="1"/>
  <c r="E188" i="39"/>
  <c r="T1133" i="36"/>
  <c r="P1258" i="36"/>
  <c r="K21" i="42"/>
  <c r="I34" i="42"/>
  <c r="R1059" i="36"/>
  <c r="H173" i="39"/>
  <c r="H176" i="39" s="1"/>
  <c r="H398" i="39"/>
  <c r="H449" i="39"/>
  <c r="Q1178" i="36"/>
  <c r="G131" i="39"/>
  <c r="O476" i="36"/>
  <c r="E104" i="39"/>
  <c r="D840" i="39"/>
  <c r="D845" i="39" s="1"/>
  <c r="C70" i="43"/>
  <c r="O1140" i="36"/>
  <c r="R178" i="36"/>
  <c r="I104" i="40"/>
  <c r="G233" i="39"/>
  <c r="G236" i="39" s="1"/>
  <c r="H37" i="43"/>
  <c r="J275" i="39"/>
  <c r="J278" i="39" s="1"/>
  <c r="C542" i="39"/>
  <c r="G533" i="39"/>
  <c r="J132" i="40"/>
  <c r="G768" i="39"/>
  <c r="E25" i="43"/>
  <c r="E37" i="43" s="1"/>
  <c r="G788" i="39"/>
  <c r="F164" i="40"/>
  <c r="F27" i="39" s="1"/>
  <c r="I449" i="39"/>
  <c r="G12" i="42"/>
  <c r="M272" i="36"/>
  <c r="M269" i="36"/>
  <c r="M1126" i="36" s="1"/>
  <c r="D47" i="42"/>
  <c r="F18" i="44"/>
  <c r="H56" i="42"/>
  <c r="L66" i="43"/>
  <c r="J69" i="43"/>
  <c r="J449" i="39"/>
  <c r="O1139" i="36"/>
  <c r="D49" i="43"/>
  <c r="I13" i="42"/>
  <c r="G185" i="39"/>
  <c r="S478" i="36"/>
  <c r="R1082" i="36"/>
  <c r="O1158" i="36"/>
  <c r="S284" i="36"/>
  <c r="C840" i="39"/>
  <c r="K837" i="39"/>
  <c r="E21" i="42"/>
  <c r="C588" i="39"/>
  <c r="C629" i="39"/>
  <c r="G17" i="42"/>
  <c r="P1119" i="36"/>
  <c r="K275" i="39"/>
  <c r="K278" i="39" s="1"/>
  <c r="I536" i="39"/>
  <c r="H25" i="39"/>
  <c r="S1217" i="36"/>
  <c r="D30" i="42"/>
  <c r="F772" i="39"/>
  <c r="C453" i="39"/>
  <c r="C456" i="39" s="1"/>
  <c r="C461" i="39" s="1"/>
  <c r="M1138" i="36"/>
  <c r="C591" i="39"/>
  <c r="C592" i="39"/>
  <c r="F173" i="39"/>
  <c r="F176" i="39" s="1"/>
  <c r="K629" i="39"/>
  <c r="F629" i="39"/>
  <c r="G301" i="39"/>
  <c r="I44" i="40"/>
  <c r="I43" i="40"/>
  <c r="D629" i="39"/>
  <c r="M1128" i="36"/>
  <c r="F19" i="39"/>
  <c r="D33" i="42"/>
  <c r="O323" i="36"/>
  <c r="Q1136" i="36"/>
  <c r="S842" i="36"/>
  <c r="P323" i="36"/>
  <c r="P1129" i="36" s="1"/>
  <c r="K73" i="40"/>
  <c r="R1136" i="36"/>
  <c r="F399" i="39"/>
  <c r="F404" i="39" s="1"/>
  <c r="G308" i="39"/>
  <c r="M411" i="36"/>
  <c r="T1136" i="36"/>
  <c r="C188" i="39"/>
  <c r="F233" i="39"/>
  <c r="H788" i="39"/>
  <c r="H33" i="44"/>
  <c r="C24" i="42"/>
  <c r="F738" i="39"/>
  <c r="I69" i="43"/>
  <c r="I76" i="43" s="1"/>
  <c r="C828" i="39"/>
  <c r="C831" i="39" s="1"/>
  <c r="J400" i="39"/>
  <c r="E33" i="42"/>
  <c r="P474" i="36"/>
  <c r="P476" i="36"/>
  <c r="H25" i="44"/>
  <c r="D224" i="39"/>
  <c r="E461" i="39"/>
  <c r="J64" i="43"/>
  <c r="E496" i="39"/>
  <c r="J23" i="44"/>
  <c r="K25" i="43"/>
  <c r="D30" i="39"/>
  <c r="D33" i="39" s="1"/>
  <c r="F448" i="39"/>
  <c r="I24" i="42"/>
  <c r="J15" i="39"/>
  <c r="F788" i="39"/>
  <c r="O838" i="36"/>
  <c r="G404" i="39"/>
  <c r="H28" i="44" s="1"/>
  <c r="F169" i="40"/>
  <c r="K529" i="39"/>
  <c r="K774" i="39" s="1"/>
  <c r="T884" i="36"/>
  <c r="T889" i="36" s="1"/>
  <c r="K14" i="40"/>
  <c r="J14" i="40"/>
  <c r="D13" i="42"/>
  <c r="T1059" i="36"/>
  <c r="K34" i="42"/>
  <c r="D533" i="39"/>
  <c r="F53" i="43"/>
  <c r="G10" i="43"/>
  <c r="F292" i="39"/>
  <c r="O545" i="36"/>
  <c r="Q1029" i="36"/>
  <c r="H71" i="42" s="1"/>
  <c r="D26" i="42"/>
  <c r="H768" i="39"/>
  <c r="G577" i="39"/>
  <c r="K34" i="43" s="1"/>
  <c r="L34" i="43" s="1"/>
  <c r="H582" i="39"/>
  <c r="H835" i="39" s="1"/>
  <c r="F12" i="42"/>
  <c r="O1258" i="36"/>
  <c r="F186" i="39"/>
  <c r="G70" i="43"/>
  <c r="G53" i="42"/>
  <c r="P1139" i="36"/>
  <c r="Q952" i="36"/>
  <c r="G69" i="43"/>
  <c r="R282" i="36"/>
  <c r="I66" i="39"/>
  <c r="I67" i="39" s="1"/>
  <c r="C394" i="39"/>
  <c r="E24" i="42"/>
  <c r="F540" i="39"/>
  <c r="D777" i="39"/>
  <c r="D278" i="39"/>
  <c r="D591" i="39"/>
  <c r="D592" i="39"/>
  <c r="J70" i="43"/>
  <c r="M1166" i="36"/>
  <c r="K26" i="43"/>
  <c r="L26" i="43" s="1"/>
  <c r="E30" i="42"/>
  <c r="L22" i="43"/>
  <c r="G359" i="39"/>
  <c r="O954" i="36"/>
  <c r="S522" i="36"/>
  <c r="E69" i="39"/>
  <c r="E72" i="39"/>
  <c r="G71" i="42"/>
  <c r="M746" i="36"/>
  <c r="M740" i="36"/>
  <c r="O57" i="36"/>
  <c r="I398" i="39"/>
  <c r="H28" i="39"/>
  <c r="M609" i="36"/>
  <c r="D21" i="42"/>
  <c r="D140" i="39"/>
  <c r="I788" i="39"/>
  <c r="M1139" i="36"/>
  <c r="R1252" i="36"/>
  <c r="D104" i="39"/>
  <c r="K359" i="39"/>
  <c r="F830" i="39"/>
  <c r="F13" i="44"/>
  <c r="P407" i="36"/>
  <c r="P557" i="36"/>
  <c r="E359" i="39"/>
  <c r="P51" i="36"/>
  <c r="G12" i="39"/>
  <c r="E629" i="39"/>
  <c r="E73" i="43"/>
  <c r="G836" i="39"/>
  <c r="G31" i="43"/>
  <c r="G440" i="39"/>
  <c r="E542" i="39"/>
  <c r="P954" i="36"/>
  <c r="Q761" i="36"/>
  <c r="H437" i="39"/>
  <c r="H440" i="39" s="1"/>
  <c r="J581" i="39"/>
  <c r="J834" i="39" s="1"/>
  <c r="S1251" i="36"/>
  <c r="S1232" i="36"/>
  <c r="S1234" i="36" s="1"/>
  <c r="S1250" i="36"/>
  <c r="C359" i="39"/>
  <c r="D24" i="42"/>
  <c r="O609" i="36"/>
  <c r="F21" i="42"/>
  <c r="H575" i="39"/>
  <c r="H821" i="39"/>
  <c r="H828" i="39" s="1"/>
  <c r="C775" i="39"/>
  <c r="C278" i="39"/>
  <c r="I135" i="40"/>
  <c r="F73" i="43"/>
  <c r="G837" i="39"/>
  <c r="D443" i="39"/>
  <c r="D666" i="39"/>
  <c r="M1136" i="36"/>
  <c r="I629" i="39"/>
  <c r="D186" i="39"/>
  <c r="P522" i="36"/>
  <c r="F13" i="42"/>
  <c r="R979" i="36"/>
  <c r="R1201" i="36"/>
  <c r="R1203" i="36" s="1"/>
  <c r="I569" i="39"/>
  <c r="M1167" i="36"/>
  <c r="F533" i="39"/>
  <c r="S1186" i="36"/>
  <c r="E409" i="39"/>
  <c r="K223" i="39"/>
  <c r="T478" i="36"/>
  <c r="D578" i="39"/>
  <c r="G50" i="42"/>
  <c r="E64" i="42"/>
  <c r="K455" i="39"/>
  <c r="T836" i="36"/>
  <c r="T841" i="36" s="1"/>
  <c r="T842" i="36" s="1"/>
  <c r="D828" i="39"/>
  <c r="D831" i="39" s="1"/>
  <c r="G65" i="43"/>
  <c r="G183" i="39"/>
  <c r="T570" i="36"/>
  <c r="F16" i="40"/>
  <c r="I133" i="40"/>
  <c r="I25" i="43"/>
  <c r="I37" i="43" s="1"/>
  <c r="G275" i="39"/>
  <c r="G772" i="39"/>
  <c r="D783" i="39"/>
  <c r="G52" i="43"/>
  <c r="G138" i="39"/>
  <c r="E53" i="43"/>
  <c r="S1246" i="36"/>
  <c r="G57" i="42"/>
  <c r="P300" i="36"/>
  <c r="O958" i="36"/>
  <c r="E592" i="39"/>
  <c r="E591" i="39"/>
  <c r="E588" i="39"/>
  <c r="F702" i="39"/>
  <c r="C25" i="42"/>
  <c r="J498" i="39"/>
  <c r="G586" i="39"/>
  <c r="D73" i="43"/>
  <c r="G835" i="39"/>
  <c r="F443" i="39"/>
  <c r="Q1229" i="36"/>
  <c r="Q1237" i="36"/>
  <c r="Q1240" i="36" s="1"/>
  <c r="H21" i="42"/>
  <c r="Q609" i="36"/>
  <c r="H54" i="42"/>
  <c r="D170" i="40"/>
  <c r="I74" i="40"/>
  <c r="F71" i="39"/>
  <c r="R1101" i="36"/>
  <c r="I697" i="39"/>
  <c r="I700" i="39" s="1"/>
  <c r="G75" i="40"/>
  <c r="E59" i="43"/>
  <c r="L59" i="43" s="1"/>
  <c r="G102" i="39"/>
  <c r="O574" i="36"/>
  <c r="D176" i="39"/>
  <c r="S1136" i="36"/>
  <c r="C140" i="39"/>
  <c r="K70" i="43"/>
  <c r="P1031" i="36"/>
  <c r="C10" i="43"/>
  <c r="P219" i="36"/>
  <c r="F136" i="40"/>
  <c r="F578" i="39"/>
  <c r="F75" i="40"/>
  <c r="D25" i="42"/>
  <c r="R1110" i="36"/>
  <c r="I729" i="39"/>
  <c r="I730" i="39" s="1"/>
  <c r="F33" i="42"/>
  <c r="Q1119" i="36"/>
  <c r="H17" i="42"/>
  <c r="F108" i="40"/>
  <c r="I406" i="39"/>
  <c r="F828" i="39"/>
  <c r="E51" i="42"/>
  <c r="P984" i="36"/>
  <c r="O1128" i="36"/>
  <c r="O302" i="36"/>
  <c r="F71" i="42"/>
  <c r="D498" i="39"/>
  <c r="F835" i="39"/>
  <c r="F586" i="39"/>
  <c r="E775" i="39"/>
  <c r="E778" i="39" s="1"/>
  <c r="E784" i="39"/>
  <c r="E30" i="39"/>
  <c r="E33" i="39" s="1"/>
  <c r="K446" i="39"/>
  <c r="D545" i="39"/>
  <c r="I169" i="39"/>
  <c r="I173" i="39" s="1"/>
  <c r="I176" i="39" s="1"/>
  <c r="R345" i="36"/>
  <c r="I538" i="39"/>
  <c r="Q917" i="36"/>
  <c r="Q211" i="36"/>
  <c r="G134" i="40"/>
  <c r="F275" i="39"/>
  <c r="J34" i="42"/>
  <c r="S1059" i="36"/>
  <c r="C407" i="39"/>
  <c r="F47" i="40"/>
  <c r="F26" i="39"/>
  <c r="F782" i="39" s="1"/>
  <c r="J823" i="39"/>
  <c r="J621" i="39"/>
  <c r="I308" i="39"/>
  <c r="T522" i="36"/>
  <c r="H738" i="39"/>
  <c r="H308" i="39"/>
  <c r="H836" i="39"/>
  <c r="E69" i="43"/>
  <c r="F666" i="39"/>
  <c r="F37" i="43"/>
  <c r="I301" i="39"/>
  <c r="Q353" i="36"/>
  <c r="C784" i="39"/>
  <c r="C30" i="39"/>
  <c r="S1239" i="36"/>
  <c r="H294" i="39"/>
  <c r="H133" i="40"/>
  <c r="H11" i="39"/>
  <c r="H766" i="39" s="1"/>
  <c r="P253" i="36"/>
  <c r="G164" i="40"/>
  <c r="T1256" i="36"/>
  <c r="J37" i="43"/>
  <c r="L14" i="43"/>
  <c r="T744" i="36" l="1"/>
  <c r="Q735" i="36"/>
  <c r="G767" i="39"/>
  <c r="D9" i="42"/>
  <c r="D36" i="42" s="1"/>
  <c r="D409" i="39"/>
  <c r="O583" i="36"/>
  <c r="I399" i="39"/>
  <c r="I404" i="39" s="1"/>
  <c r="I407" i="39" s="1"/>
  <c r="O587" i="36"/>
  <c r="O579" i="36"/>
  <c r="O585" i="36"/>
  <c r="F63" i="42"/>
  <c r="I183" i="39"/>
  <c r="I186" i="39" s="1"/>
  <c r="I188" i="39" s="1"/>
  <c r="J179" i="39"/>
  <c r="R397" i="36"/>
  <c r="R405" i="36" s="1"/>
  <c r="T401" i="36"/>
  <c r="T408" i="36" s="1"/>
  <c r="K185" i="39"/>
  <c r="F236" i="39"/>
  <c r="F28" i="44"/>
  <c r="D236" i="39"/>
  <c r="D238" i="39" s="1"/>
  <c r="O842" i="36"/>
  <c r="O1136" i="36"/>
  <c r="O868" i="36"/>
  <c r="O408" i="36"/>
  <c r="O266" i="36"/>
  <c r="N1215" i="36"/>
  <c r="F49" i="43"/>
  <c r="F76" i="43" s="1"/>
  <c r="G784" i="39"/>
  <c r="H16" i="42"/>
  <c r="C62" i="42"/>
  <c r="P1199" i="36"/>
  <c r="Q1127" i="36"/>
  <c r="Q1199" i="36"/>
  <c r="O263" i="36"/>
  <c r="J13" i="40"/>
  <c r="J16" i="40" s="1"/>
  <c r="Q744" i="36"/>
  <c r="H16" i="40"/>
  <c r="H310" i="39"/>
  <c r="I13" i="40"/>
  <c r="I16" i="40" s="1"/>
  <c r="R1244" i="36"/>
  <c r="S1182" i="36"/>
  <c r="C778" i="39"/>
  <c r="T1184" i="36"/>
  <c r="S1184" i="36"/>
  <c r="S1226" i="36"/>
  <c r="O572" i="36"/>
  <c r="F784" i="39"/>
  <c r="H781" i="39"/>
  <c r="C49" i="43"/>
  <c r="C76" i="43" s="1"/>
  <c r="G781" i="39"/>
  <c r="I310" i="39"/>
  <c r="L13" i="44"/>
  <c r="C310" i="39"/>
  <c r="G310" i="39"/>
  <c r="H23" i="44" s="1"/>
  <c r="Q1214" i="36"/>
  <c r="P286" i="36"/>
  <c r="P1127" i="36"/>
  <c r="H24" i="42"/>
  <c r="Q1103" i="36"/>
  <c r="Q1139" i="36" s="1"/>
  <c r="S480" i="36"/>
  <c r="Q474" i="36"/>
  <c r="G69" i="39"/>
  <c r="J227" i="39"/>
  <c r="I448" i="39"/>
  <c r="I453" i="39" s="1"/>
  <c r="I456" i="39" s="1"/>
  <c r="O403" i="36"/>
  <c r="E845" i="39"/>
  <c r="K229" i="39"/>
  <c r="R1208" i="36"/>
  <c r="R1090" i="36"/>
  <c r="I16" i="42" s="1"/>
  <c r="J693" i="39"/>
  <c r="J694" i="39" s="1"/>
  <c r="I702" i="39"/>
  <c r="T480" i="36"/>
  <c r="Q1167" i="36"/>
  <c r="G52" i="42"/>
  <c r="Q1209" i="36"/>
  <c r="F359" i="39"/>
  <c r="F361" i="39" s="1"/>
  <c r="D20" i="44" s="1"/>
  <c r="N20" i="44" s="1"/>
  <c r="J28" i="44"/>
  <c r="P1133" i="36"/>
  <c r="R842" i="36"/>
  <c r="H448" i="39"/>
  <c r="H453" i="39" s="1"/>
  <c r="H456" i="39" s="1"/>
  <c r="D775" i="39"/>
  <c r="D778" i="39" s="1"/>
  <c r="Q480" i="36"/>
  <c r="R478" i="36"/>
  <c r="R480" i="36" s="1"/>
  <c r="E47" i="42"/>
  <c r="P478" i="36"/>
  <c r="P480" i="36" s="1"/>
  <c r="G176" i="39"/>
  <c r="H394" i="39"/>
  <c r="G666" i="39"/>
  <c r="H12" i="44"/>
  <c r="L12" i="44" s="1"/>
  <c r="I666" i="39"/>
  <c r="I11" i="39"/>
  <c r="Q642" i="36"/>
  <c r="C68" i="42"/>
  <c r="O1035" i="36"/>
  <c r="M1215" i="36"/>
  <c r="G223" i="39"/>
  <c r="G777" i="39" s="1"/>
  <c r="F22" i="39"/>
  <c r="I387" i="39"/>
  <c r="I391" i="39" s="1"/>
  <c r="J228" i="39"/>
  <c r="P1215" i="36"/>
  <c r="L64" i="43"/>
  <c r="K777" i="39"/>
  <c r="R1195" i="36"/>
  <c r="R1198" i="36" s="1"/>
  <c r="R1199" i="36" s="1"/>
  <c r="G407" i="39"/>
  <c r="P838" i="36"/>
  <c r="O1157" i="36"/>
  <c r="G51" i="42"/>
  <c r="K498" i="39"/>
  <c r="Q401" i="36"/>
  <c r="G828" i="39"/>
  <c r="H223" i="39"/>
  <c r="H777" i="39" s="1"/>
  <c r="K132" i="40"/>
  <c r="I539" i="39"/>
  <c r="F140" i="39"/>
  <c r="F142" i="39" s="1"/>
  <c r="R401" i="36"/>
  <c r="R408" i="36" s="1"/>
  <c r="P1084" i="36"/>
  <c r="P1157" i="36" s="1"/>
  <c r="O1215" i="36"/>
  <c r="G394" i="39"/>
  <c r="I228" i="39"/>
  <c r="I233" i="39" s="1"/>
  <c r="I236" i="39" s="1"/>
  <c r="K30" i="43"/>
  <c r="L30" i="43" s="1"/>
  <c r="J658" i="39"/>
  <c r="J659" i="39" s="1"/>
  <c r="G453" i="39"/>
  <c r="H29" i="44" s="1"/>
  <c r="G218" i="39"/>
  <c r="G770" i="39" s="1"/>
  <c r="P420" i="36"/>
  <c r="P431" i="36" s="1"/>
  <c r="T1190" i="36"/>
  <c r="F25" i="42"/>
  <c r="G830" i="39"/>
  <c r="Q1138" i="36"/>
  <c r="P740" i="36"/>
  <c r="G67" i="42" s="1"/>
  <c r="E70" i="43"/>
  <c r="L70" i="43" s="1"/>
  <c r="E842" i="39"/>
  <c r="D412" i="39"/>
  <c r="H186" i="39"/>
  <c r="H188" i="39" s="1"/>
  <c r="G629" i="39"/>
  <c r="F33" i="44"/>
  <c r="L33" i="44" s="1"/>
  <c r="O420" i="36"/>
  <c r="F29" i="42"/>
  <c r="G62" i="42"/>
  <c r="S401" i="36"/>
  <c r="S408" i="36" s="1"/>
  <c r="F24" i="42"/>
  <c r="P960" i="36"/>
  <c r="J15" i="42"/>
  <c r="S1082" i="36"/>
  <c r="C37" i="43"/>
  <c r="I777" i="39"/>
  <c r="R744" i="36"/>
  <c r="R642" i="36"/>
  <c r="M1130" i="36"/>
  <c r="F498" i="39"/>
  <c r="F500" i="39" s="1"/>
  <c r="O325" i="36"/>
  <c r="P325" i="36" s="1"/>
  <c r="F64" i="42"/>
  <c r="L69" i="43"/>
  <c r="C845" i="39"/>
  <c r="F16" i="44"/>
  <c r="L16" i="44" s="1"/>
  <c r="G738" i="39"/>
  <c r="G133" i="39"/>
  <c r="H404" i="39"/>
  <c r="H407" i="39" s="1"/>
  <c r="D13" i="43"/>
  <c r="L13" i="43" s="1"/>
  <c r="R1138" i="36"/>
  <c r="Q313" i="36"/>
  <c r="P261" i="36"/>
  <c r="G542" i="39"/>
  <c r="F631" i="39"/>
  <c r="I105" i="40"/>
  <c r="I108" i="40" s="1"/>
  <c r="R85" i="36"/>
  <c r="R1167" i="36"/>
  <c r="P1061" i="36"/>
  <c r="P1173" i="36" s="1"/>
  <c r="H131" i="39"/>
  <c r="H133" i="39" s="1"/>
  <c r="H140" i="39" s="1"/>
  <c r="S1252" i="36"/>
  <c r="F167" i="40"/>
  <c r="F170" i="40" s="1"/>
  <c r="J76" i="43"/>
  <c r="J104" i="40"/>
  <c r="F218" i="39"/>
  <c r="I25" i="39"/>
  <c r="P401" i="36"/>
  <c r="G186" i="39"/>
  <c r="D789" i="39"/>
  <c r="D792" i="39" s="1"/>
  <c r="L53" i="43"/>
  <c r="O746" i="36"/>
  <c r="H12" i="39"/>
  <c r="J32" i="44"/>
  <c r="S1127" i="36"/>
  <c r="J536" i="39"/>
  <c r="Q51" i="36"/>
  <c r="P1140" i="36"/>
  <c r="P1121" i="36"/>
  <c r="Q1121" i="36" s="1"/>
  <c r="H586" i="39"/>
  <c r="E36" i="42"/>
  <c r="C458" i="39"/>
  <c r="H840" i="39"/>
  <c r="O740" i="36"/>
  <c r="E498" i="39"/>
  <c r="E52" i="42"/>
  <c r="F453" i="39"/>
  <c r="M1169" i="36"/>
  <c r="J43" i="40"/>
  <c r="I537" i="39"/>
  <c r="D38" i="39"/>
  <c r="I47" i="40"/>
  <c r="O1129" i="36"/>
  <c r="G64" i="42"/>
  <c r="F740" i="39"/>
  <c r="R107" i="36"/>
  <c r="G578" i="39"/>
  <c r="G588" i="39" s="1"/>
  <c r="R1237" i="36"/>
  <c r="R1240" i="36" s="1"/>
  <c r="J777" i="39"/>
  <c r="L25" i="43"/>
  <c r="H443" i="39"/>
  <c r="I131" i="39"/>
  <c r="I133" i="39" s="1"/>
  <c r="I140" i="39" s="1"/>
  <c r="R313" i="36"/>
  <c r="T1167" i="36"/>
  <c r="K530" i="39"/>
  <c r="K533" i="39" s="1"/>
  <c r="G840" i="39"/>
  <c r="H68" i="42"/>
  <c r="D542" i="39"/>
  <c r="Q253" i="36"/>
  <c r="L73" i="43"/>
  <c r="F32" i="39"/>
  <c r="F68" i="42"/>
  <c r="S577" i="36"/>
  <c r="S1132" i="36" s="1"/>
  <c r="H784" i="39"/>
  <c r="F294" i="39"/>
  <c r="F310" i="39" s="1"/>
  <c r="K13" i="42"/>
  <c r="G169" i="40"/>
  <c r="G32" i="39" s="1"/>
  <c r="G30" i="42"/>
  <c r="D10" i="43"/>
  <c r="M1133" i="36"/>
  <c r="D312" i="39"/>
  <c r="I72" i="40"/>
  <c r="R150" i="36"/>
  <c r="D67" i="42"/>
  <c r="D74" i="42" s="1"/>
  <c r="Q954" i="36"/>
  <c r="J447" i="39"/>
  <c r="G25" i="42"/>
  <c r="M1134" i="36"/>
  <c r="J24" i="42"/>
  <c r="G19" i="39"/>
  <c r="K31" i="43"/>
  <c r="L31" i="43" s="1"/>
  <c r="F29" i="44"/>
  <c r="G443" i="39"/>
  <c r="P840" i="36"/>
  <c r="C47" i="42"/>
  <c r="F51" i="42"/>
  <c r="R761" i="36"/>
  <c r="R768" i="36" s="1"/>
  <c r="I30" i="42" s="1"/>
  <c r="I437" i="39"/>
  <c r="I440" i="39" s="1"/>
  <c r="I443" i="39" s="1"/>
  <c r="I69" i="39"/>
  <c r="F9" i="42"/>
  <c r="J71" i="40"/>
  <c r="R284" i="36"/>
  <c r="I56" i="42"/>
  <c r="P1158" i="36"/>
  <c r="J397" i="39"/>
  <c r="J398" i="39"/>
  <c r="K447" i="39"/>
  <c r="P57" i="36"/>
  <c r="H164" i="40"/>
  <c r="H167" i="40" s="1"/>
  <c r="O1133" i="36"/>
  <c r="O611" i="36"/>
  <c r="T1232" i="36"/>
  <c r="T1234" i="36" s="1"/>
  <c r="T1251" i="36"/>
  <c r="K581" i="39"/>
  <c r="K834" i="39" s="1"/>
  <c r="T1250" i="36"/>
  <c r="I28" i="39"/>
  <c r="H24" i="44"/>
  <c r="G24" i="44"/>
  <c r="I54" i="42"/>
  <c r="T577" i="36"/>
  <c r="O960" i="36"/>
  <c r="O962" i="36" s="1"/>
  <c r="D35" i="39"/>
  <c r="D17" i="44"/>
  <c r="N17" i="44" s="1"/>
  <c r="F72" i="39"/>
  <c r="F20" i="45"/>
  <c r="D188" i="39"/>
  <c r="H32" i="44"/>
  <c r="R952" i="36"/>
  <c r="S1101" i="36"/>
  <c r="J697" i="39"/>
  <c r="J700" i="39" s="1"/>
  <c r="P1033" i="36"/>
  <c r="R1178" i="36"/>
  <c r="R1029" i="36"/>
  <c r="Q1133" i="36"/>
  <c r="P1128" i="36"/>
  <c r="I582" i="39"/>
  <c r="T1186" i="36"/>
  <c r="J133" i="40"/>
  <c r="H169" i="40"/>
  <c r="H32" i="39" s="1"/>
  <c r="Q1031" i="36"/>
  <c r="Q1033" i="36" s="1"/>
  <c r="Q1035" i="36" s="1"/>
  <c r="H577" i="39"/>
  <c r="H830" i="39" s="1"/>
  <c r="H831" i="39" s="1"/>
  <c r="Q982" i="36"/>
  <c r="Q840" i="36"/>
  <c r="Q842" i="36" s="1"/>
  <c r="Q844" i="36" s="1"/>
  <c r="Q1135" i="36" s="1"/>
  <c r="Q768" i="36"/>
  <c r="T1246" i="36"/>
  <c r="D842" i="39"/>
  <c r="K135" i="40"/>
  <c r="J135" i="40"/>
  <c r="H11" i="44"/>
  <c r="R474" i="36"/>
  <c r="R476" i="36"/>
  <c r="I64" i="42" s="1"/>
  <c r="L52" i="43"/>
  <c r="G76" i="43"/>
  <c r="O575" i="36"/>
  <c r="D76" i="43"/>
  <c r="F704" i="39"/>
  <c r="I821" i="39"/>
  <c r="I828" i="39" s="1"/>
  <c r="I575" i="39"/>
  <c r="E312" i="39"/>
  <c r="G104" i="39"/>
  <c r="H18" i="44"/>
  <c r="L18" i="44" s="1"/>
  <c r="N18" i="44" s="1"/>
  <c r="F23" i="44"/>
  <c r="G278" i="39"/>
  <c r="D588" i="39"/>
  <c r="F542" i="39"/>
  <c r="G24" i="42"/>
  <c r="K312" i="39"/>
  <c r="K74" i="40"/>
  <c r="J74" i="40"/>
  <c r="S1201" i="36"/>
  <c r="S1203" i="36" s="1"/>
  <c r="J569" i="39"/>
  <c r="S979" i="36"/>
  <c r="M1135" i="36"/>
  <c r="R51" i="36"/>
  <c r="R57" i="36" s="1"/>
  <c r="Q219" i="36"/>
  <c r="J312" i="39"/>
  <c r="Q1140" i="36"/>
  <c r="F278" i="39"/>
  <c r="R577" i="36"/>
  <c r="I62" i="42"/>
  <c r="K24" i="42"/>
  <c r="C412" i="39"/>
  <c r="C409" i="39"/>
  <c r="G136" i="40"/>
  <c r="R353" i="36"/>
  <c r="H25" i="42"/>
  <c r="F840" i="39"/>
  <c r="F831" i="39"/>
  <c r="C33" i="39"/>
  <c r="H134" i="40"/>
  <c r="J169" i="39"/>
  <c r="J173" i="39" s="1"/>
  <c r="J176" i="39" s="1"/>
  <c r="S345" i="36"/>
  <c r="E35" i="39"/>
  <c r="E38" i="39"/>
  <c r="C789" i="39"/>
  <c r="C792" i="39" s="1"/>
  <c r="J629" i="39"/>
  <c r="E789" i="39"/>
  <c r="E792" i="39" s="1"/>
  <c r="D461" i="39"/>
  <c r="D458" i="39"/>
  <c r="C9" i="42"/>
  <c r="C36" i="42" s="1"/>
  <c r="K539" i="39"/>
  <c r="J539" i="39"/>
  <c r="J538" i="39"/>
  <c r="R917" i="36"/>
  <c r="F30" i="39"/>
  <c r="F783" i="39"/>
  <c r="G33" i="42"/>
  <c r="S1167" i="36"/>
  <c r="F188" i="39"/>
  <c r="P742" i="36"/>
  <c r="C842" i="39"/>
  <c r="O303" i="36"/>
  <c r="O1147" i="36"/>
  <c r="P302" i="36"/>
  <c r="I738" i="39"/>
  <c r="S1110" i="36"/>
  <c r="J729" i="39"/>
  <c r="J730" i="39" s="1"/>
  <c r="F588" i="39"/>
  <c r="F668" i="39"/>
  <c r="I12" i="39"/>
  <c r="I17" i="42"/>
  <c r="R1119" i="36"/>
  <c r="F407" i="39"/>
  <c r="T1239" i="36"/>
  <c r="H62" i="42"/>
  <c r="P1132" i="36"/>
  <c r="H26" i="39"/>
  <c r="H782" i="39" s="1"/>
  <c r="Q1247" i="36"/>
  <c r="Q1255" i="36"/>
  <c r="Q1258" i="36" s="1"/>
  <c r="S1257" i="36"/>
  <c r="G27" i="39"/>
  <c r="G167" i="40"/>
  <c r="P263" i="36"/>
  <c r="Q740" i="36" l="1"/>
  <c r="H67" i="42" s="1"/>
  <c r="Q746" i="36"/>
  <c r="T409" i="36"/>
  <c r="O409" i="36"/>
  <c r="O411" i="36" s="1"/>
  <c r="O413" i="36" s="1"/>
  <c r="I767" i="39"/>
  <c r="H767" i="39"/>
  <c r="K15" i="39"/>
  <c r="P587" i="36"/>
  <c r="Q587" i="36" s="1"/>
  <c r="R587" i="36" s="1"/>
  <c r="S587" i="36" s="1"/>
  <c r="T587" i="36" s="1"/>
  <c r="O1155" i="36"/>
  <c r="P868" i="36"/>
  <c r="P1155" i="36" s="1"/>
  <c r="P585" i="36"/>
  <c r="Q585" i="36" s="1"/>
  <c r="R585" i="36" s="1"/>
  <c r="S585" i="36" s="1"/>
  <c r="T585" i="36" s="1"/>
  <c r="J399" i="39"/>
  <c r="J404" i="39" s="1"/>
  <c r="J407" i="39" s="1"/>
  <c r="P579" i="36"/>
  <c r="Q579" i="36" s="1"/>
  <c r="R579" i="36" s="1"/>
  <c r="S579" i="36" s="1"/>
  <c r="T579" i="36" s="1"/>
  <c r="O267" i="36"/>
  <c r="O269" i="36" s="1"/>
  <c r="O577" i="36"/>
  <c r="Q408" i="36"/>
  <c r="H63" i="42"/>
  <c r="I63" i="42"/>
  <c r="S397" i="36"/>
  <c r="S405" i="36" s="1"/>
  <c r="J183" i="39"/>
  <c r="J186" i="39" s="1"/>
  <c r="J188" i="39" s="1"/>
  <c r="K179" i="39"/>
  <c r="P408" i="36"/>
  <c r="G63" i="42"/>
  <c r="O844" i="36"/>
  <c r="O1135" i="36" s="1"/>
  <c r="H19" i="39"/>
  <c r="H22" i="39" s="1"/>
  <c r="L28" i="44"/>
  <c r="O1037" i="36"/>
  <c r="O748" i="36"/>
  <c r="H218" i="39"/>
  <c r="H221" i="39" s="1"/>
  <c r="H224" i="39" s="1"/>
  <c r="H238" i="39" s="1"/>
  <c r="R735" i="36"/>
  <c r="R740" i="36" s="1"/>
  <c r="F47" i="42"/>
  <c r="S85" i="36"/>
  <c r="P287" i="36"/>
  <c r="S409" i="36"/>
  <c r="Q286" i="36"/>
  <c r="H51" i="42"/>
  <c r="Q1215" i="36"/>
  <c r="P1146" i="36"/>
  <c r="R409" i="36"/>
  <c r="R411" i="36" s="1"/>
  <c r="S1244" i="36"/>
  <c r="T1226" i="36"/>
  <c r="K12" i="40"/>
  <c r="T1182" i="36"/>
  <c r="R420" i="36"/>
  <c r="I781" i="39"/>
  <c r="I766" i="39"/>
  <c r="I394" i="39"/>
  <c r="Q1105" i="36"/>
  <c r="C312" i="39"/>
  <c r="E794" i="39"/>
  <c r="G71" i="39"/>
  <c r="G20" i="45" s="1"/>
  <c r="R1103" i="36"/>
  <c r="J448" i="39"/>
  <c r="J453" i="39" s="1"/>
  <c r="J456" i="39" s="1"/>
  <c r="J233" i="39"/>
  <c r="J236" i="39" s="1"/>
  <c r="S1208" i="36"/>
  <c r="J702" i="39"/>
  <c r="S1090" i="36"/>
  <c r="K228" i="39"/>
  <c r="K227" i="39"/>
  <c r="T1090" i="36"/>
  <c r="G361" i="39"/>
  <c r="H361" i="39" s="1"/>
  <c r="I361" i="39" s="1"/>
  <c r="J361" i="39" s="1"/>
  <c r="O1166" i="36"/>
  <c r="O1169" i="36" s="1"/>
  <c r="F25" i="45"/>
  <c r="S467" i="36"/>
  <c r="S476" i="36" s="1"/>
  <c r="J64" i="42" s="1"/>
  <c r="H409" i="39"/>
  <c r="Q420" i="36"/>
  <c r="Q431" i="36" s="1"/>
  <c r="I19" i="39"/>
  <c r="I22" i="39" s="1"/>
  <c r="K27" i="43"/>
  <c r="K37" i="43" s="1"/>
  <c r="J25" i="44"/>
  <c r="H29" i="42"/>
  <c r="R1214" i="36"/>
  <c r="C74" i="42"/>
  <c r="G831" i="39"/>
  <c r="R831" i="36"/>
  <c r="R838" i="36" s="1"/>
  <c r="L23" i="44"/>
  <c r="H458" i="39"/>
  <c r="G409" i="39"/>
  <c r="G68" i="42"/>
  <c r="Q403" i="36"/>
  <c r="S1195" i="36"/>
  <c r="S1198" i="36" s="1"/>
  <c r="S1199" i="36" s="1"/>
  <c r="S642" i="36"/>
  <c r="J387" i="39"/>
  <c r="J391" i="39" s="1"/>
  <c r="G456" i="39"/>
  <c r="Q1084" i="36"/>
  <c r="R1084" i="36" s="1"/>
  <c r="I540" i="39"/>
  <c r="I542" i="39" s="1"/>
  <c r="G500" i="39"/>
  <c r="D13" i="44"/>
  <c r="N13" i="44" s="1"/>
  <c r="R403" i="36"/>
  <c r="P482" i="36"/>
  <c r="O431" i="36"/>
  <c r="Q57" i="36"/>
  <c r="O482" i="36"/>
  <c r="O1131" i="36" s="1"/>
  <c r="J25" i="39"/>
  <c r="J666" i="39"/>
  <c r="P1137" i="36"/>
  <c r="G27" i="43"/>
  <c r="Q323" i="36"/>
  <c r="Q325" i="36" s="1"/>
  <c r="G221" i="39"/>
  <c r="G224" i="39" s="1"/>
  <c r="H12" i="42"/>
  <c r="K658" i="39"/>
  <c r="K659" i="39" s="1"/>
  <c r="K666" i="39" s="1"/>
  <c r="T1068" i="36"/>
  <c r="O1134" i="36"/>
  <c r="F44" i="45"/>
  <c r="L32" i="44"/>
  <c r="F322" i="39"/>
  <c r="K72" i="40"/>
  <c r="G631" i="39"/>
  <c r="H631" i="39" s="1"/>
  <c r="F314" i="39"/>
  <c r="D33" i="44"/>
  <c r="N33" i="44" s="1"/>
  <c r="L29" i="44"/>
  <c r="F16" i="45"/>
  <c r="I164" i="40"/>
  <c r="I167" i="40" s="1"/>
  <c r="I29" i="42"/>
  <c r="P266" i="36"/>
  <c r="S1138" i="36"/>
  <c r="R954" i="36"/>
  <c r="D37" i="43"/>
  <c r="I458" i="39"/>
  <c r="Q1061" i="36"/>
  <c r="Q1173" i="36" s="1"/>
  <c r="F320" i="39"/>
  <c r="O1148" i="36"/>
  <c r="K536" i="39"/>
  <c r="G140" i="39"/>
  <c r="E74" i="42"/>
  <c r="F11" i="44"/>
  <c r="L11" i="44" s="1"/>
  <c r="Q960" i="36"/>
  <c r="Q1137" i="36" s="1"/>
  <c r="H27" i="39"/>
  <c r="H136" i="40"/>
  <c r="S178" i="36"/>
  <c r="J105" i="40"/>
  <c r="J108" i="40" s="1"/>
  <c r="K105" i="40"/>
  <c r="K104" i="40"/>
  <c r="F221" i="39"/>
  <c r="F224" i="39" s="1"/>
  <c r="F238" i="39" s="1"/>
  <c r="F240" i="39" s="1"/>
  <c r="F770" i="39"/>
  <c r="K65" i="43"/>
  <c r="L65" i="43" s="1"/>
  <c r="J24" i="44"/>
  <c r="L24" i="44" s="1"/>
  <c r="P403" i="36"/>
  <c r="P1159" i="36"/>
  <c r="K71" i="40"/>
  <c r="F67" i="42"/>
  <c r="F456" i="39"/>
  <c r="L10" i="43"/>
  <c r="S107" i="36"/>
  <c r="J44" i="40"/>
  <c r="J47" i="40" s="1"/>
  <c r="K43" i="40"/>
  <c r="F19" i="45"/>
  <c r="G740" i="39"/>
  <c r="D16" i="44"/>
  <c r="N16" i="44" s="1"/>
  <c r="P842" i="36"/>
  <c r="F318" i="39"/>
  <c r="P583" i="36"/>
  <c r="F62" i="42"/>
  <c r="T1252" i="36"/>
  <c r="F791" i="39"/>
  <c r="R323" i="36"/>
  <c r="I12" i="42"/>
  <c r="S313" i="36"/>
  <c r="J131" i="39"/>
  <c r="J133" i="39" s="1"/>
  <c r="M749" i="36"/>
  <c r="M1153" i="36"/>
  <c r="K398" i="39"/>
  <c r="K397" i="39"/>
  <c r="I26" i="39"/>
  <c r="I782" i="39" s="1"/>
  <c r="I75" i="40"/>
  <c r="Q263" i="36"/>
  <c r="I784" i="39"/>
  <c r="F8" i="44"/>
  <c r="G22" i="39"/>
  <c r="J437" i="39"/>
  <c r="J440" i="39" s="1"/>
  <c r="J443" i="39" s="1"/>
  <c r="S761" i="36"/>
  <c r="S768" i="36" s="1"/>
  <c r="J72" i="40"/>
  <c r="S150" i="36"/>
  <c r="R1127" i="36"/>
  <c r="G9" i="42"/>
  <c r="M1142" i="36"/>
  <c r="O1152" i="36"/>
  <c r="P611" i="36"/>
  <c r="H791" i="39"/>
  <c r="S1229" i="36"/>
  <c r="S1237" i="36"/>
  <c r="S1240" i="36" s="1"/>
  <c r="M1154" i="36"/>
  <c r="M847" i="36"/>
  <c r="F18" i="45"/>
  <c r="D15" i="44"/>
  <c r="N15" i="44" s="1"/>
  <c r="G704" i="39"/>
  <c r="Q984" i="36"/>
  <c r="I71" i="42"/>
  <c r="R1255" i="36"/>
  <c r="R1258" i="36" s="1"/>
  <c r="R1247" i="36"/>
  <c r="G106" i="39"/>
  <c r="S1178" i="36"/>
  <c r="J582" i="39"/>
  <c r="S1029" i="36"/>
  <c r="S952" i="36"/>
  <c r="H842" i="39"/>
  <c r="F544" i="39"/>
  <c r="Q1166" i="36"/>
  <c r="Q1169" i="36" s="1"/>
  <c r="R1031" i="36"/>
  <c r="R1033" i="36" s="1"/>
  <c r="R1035" i="36" s="1"/>
  <c r="I577" i="39"/>
  <c r="I830" i="39" s="1"/>
  <c r="I831" i="39" s="1"/>
  <c r="R982" i="36"/>
  <c r="T979" i="36"/>
  <c r="K569" i="39"/>
  <c r="T1201" i="36"/>
  <c r="T1203" i="36" s="1"/>
  <c r="H170" i="40"/>
  <c r="J821" i="39"/>
  <c r="J828" i="39" s="1"/>
  <c r="J575" i="39"/>
  <c r="J537" i="39"/>
  <c r="K133" i="40"/>
  <c r="P1035" i="36"/>
  <c r="Q261" i="36"/>
  <c r="I835" i="39"/>
  <c r="I840" i="39" s="1"/>
  <c r="I586" i="39"/>
  <c r="H30" i="42"/>
  <c r="J54" i="42"/>
  <c r="G312" i="39"/>
  <c r="H578" i="39"/>
  <c r="O1137" i="36"/>
  <c r="J28" i="39"/>
  <c r="T1101" i="36"/>
  <c r="K697" i="39"/>
  <c r="K700" i="39" s="1"/>
  <c r="K28" i="39"/>
  <c r="T1132" i="36"/>
  <c r="G188" i="39"/>
  <c r="P1148" i="36"/>
  <c r="F409" i="39"/>
  <c r="P744" i="36"/>
  <c r="P746" i="36" s="1"/>
  <c r="I312" i="39"/>
  <c r="R1140" i="36"/>
  <c r="Q302" i="36"/>
  <c r="P1147" i="36"/>
  <c r="P303" i="36"/>
  <c r="G29" i="42"/>
  <c r="S353" i="36"/>
  <c r="F190" i="39"/>
  <c r="J8" i="44"/>
  <c r="G791" i="39"/>
  <c r="K49" i="43"/>
  <c r="I25" i="42"/>
  <c r="K169" i="39"/>
  <c r="T345" i="36"/>
  <c r="C797" i="39"/>
  <c r="C794" i="39"/>
  <c r="R1132" i="36"/>
  <c r="F590" i="39"/>
  <c r="D797" i="39"/>
  <c r="I134" i="40"/>
  <c r="I136" i="40" s="1"/>
  <c r="R211" i="36"/>
  <c r="Q1159" i="36"/>
  <c r="R1121" i="36"/>
  <c r="F33" i="39"/>
  <c r="K538" i="39"/>
  <c r="S917" i="36"/>
  <c r="S1119" i="36"/>
  <c r="J17" i="42"/>
  <c r="F842" i="39"/>
  <c r="K12" i="39"/>
  <c r="J12" i="39"/>
  <c r="D794" i="39"/>
  <c r="F789" i="39"/>
  <c r="J738" i="39"/>
  <c r="E797" i="39"/>
  <c r="D11" i="44"/>
  <c r="F14" i="45"/>
  <c r="F17" i="45"/>
  <c r="D14" i="44"/>
  <c r="N14" i="44" s="1"/>
  <c r="G668" i="39"/>
  <c r="K729" i="39"/>
  <c r="K730" i="39" s="1"/>
  <c r="T1110" i="36"/>
  <c r="C35" i="39"/>
  <c r="C38" i="39"/>
  <c r="Q1132" i="36"/>
  <c r="H312" i="39"/>
  <c r="G775" i="39"/>
  <c r="G26" i="42"/>
  <c r="T1257" i="36"/>
  <c r="R253" i="36"/>
  <c r="S51" i="36"/>
  <c r="S57" i="36" s="1"/>
  <c r="J11" i="39"/>
  <c r="G47" i="42"/>
  <c r="G170" i="40"/>
  <c r="E49" i="43"/>
  <c r="G30" i="39"/>
  <c r="G783" i="39"/>
  <c r="I9" i="42"/>
  <c r="Q868" i="36" l="1"/>
  <c r="R868" i="36" s="1"/>
  <c r="Q409" i="36"/>
  <c r="Q411" i="36" s="1"/>
  <c r="Q1130" i="36" s="1"/>
  <c r="J767" i="39"/>
  <c r="O1172" i="36"/>
  <c r="O589" i="36"/>
  <c r="O1151" i="36" s="1"/>
  <c r="K399" i="39"/>
  <c r="K404" i="39" s="1"/>
  <c r="K407" i="39" s="1"/>
  <c r="S403" i="36"/>
  <c r="S411" i="36"/>
  <c r="O846" i="36"/>
  <c r="T397" i="36"/>
  <c r="K183" i="39"/>
  <c r="K186" i="39" s="1"/>
  <c r="J63" i="42"/>
  <c r="Q1158" i="36"/>
  <c r="O271" i="36"/>
  <c r="O1126" i="36"/>
  <c r="H770" i="39"/>
  <c r="H775" i="39" s="1"/>
  <c r="H778" i="39" s="1"/>
  <c r="Q287" i="36"/>
  <c r="R286" i="36"/>
  <c r="Q1146" i="36"/>
  <c r="R1130" i="36"/>
  <c r="G320" i="39"/>
  <c r="I51" i="42"/>
  <c r="T1244" i="36"/>
  <c r="K13" i="40"/>
  <c r="K16" i="40" s="1"/>
  <c r="T85" i="36"/>
  <c r="S420" i="36"/>
  <c r="S431" i="36" s="1"/>
  <c r="J781" i="39"/>
  <c r="J766" i="39"/>
  <c r="G314" i="39"/>
  <c r="Q1134" i="36"/>
  <c r="I409" i="39"/>
  <c r="J394" i="39"/>
  <c r="J409" i="39" s="1"/>
  <c r="G72" i="39"/>
  <c r="H71" i="39"/>
  <c r="H20" i="45" s="1"/>
  <c r="J16" i="42"/>
  <c r="R1139" i="36"/>
  <c r="S1103" i="36"/>
  <c r="R1105" i="36"/>
  <c r="G25" i="45"/>
  <c r="H26" i="42"/>
  <c r="K233" i="39"/>
  <c r="K236" i="39" s="1"/>
  <c r="O1040" i="36"/>
  <c r="K448" i="39"/>
  <c r="K453" i="39" s="1"/>
  <c r="K456" i="39" s="1"/>
  <c r="K16" i="42"/>
  <c r="T467" i="36"/>
  <c r="T474" i="36" s="1"/>
  <c r="T1103" i="36"/>
  <c r="K693" i="39"/>
  <c r="K694" i="39" s="1"/>
  <c r="T1208" i="36"/>
  <c r="I25" i="45"/>
  <c r="H25" i="45"/>
  <c r="S474" i="36"/>
  <c r="I67" i="42"/>
  <c r="R746" i="36"/>
  <c r="R1134" i="36" s="1"/>
  <c r="O1038" i="36"/>
  <c r="I218" i="39"/>
  <c r="I221" i="39" s="1"/>
  <c r="I224" i="39" s="1"/>
  <c r="I238" i="39" s="1"/>
  <c r="Q482" i="36"/>
  <c r="J164" i="40"/>
  <c r="J167" i="40" s="1"/>
  <c r="R1215" i="36"/>
  <c r="L27" i="43"/>
  <c r="L37" i="43" s="1"/>
  <c r="R844" i="36"/>
  <c r="R1135" i="36" s="1"/>
  <c r="G842" i="39"/>
  <c r="O484" i="36"/>
  <c r="Q1157" i="36"/>
  <c r="S831" i="36"/>
  <c r="S838" i="36" s="1"/>
  <c r="S735" i="36"/>
  <c r="G16" i="45"/>
  <c r="H500" i="39"/>
  <c r="H16" i="45" s="1"/>
  <c r="H9" i="42"/>
  <c r="J29" i="42"/>
  <c r="H322" i="39"/>
  <c r="I68" i="42"/>
  <c r="F25" i="44"/>
  <c r="L25" i="44" s="1"/>
  <c r="G74" i="42"/>
  <c r="G322" i="39"/>
  <c r="P1131" i="36"/>
  <c r="G142" i="39"/>
  <c r="G44" i="45"/>
  <c r="Q1129" i="36"/>
  <c r="G458" i="39"/>
  <c r="S1214" i="36"/>
  <c r="O1153" i="36"/>
  <c r="T642" i="36"/>
  <c r="K387" i="39"/>
  <c r="K391" i="39" s="1"/>
  <c r="T1195" i="36"/>
  <c r="T1198" i="36" s="1"/>
  <c r="T1199" i="36" s="1"/>
  <c r="G37" i="43"/>
  <c r="F26" i="42"/>
  <c r="F36" i="42" s="1"/>
  <c r="T150" i="36"/>
  <c r="T1082" i="36"/>
  <c r="K15" i="42"/>
  <c r="P267" i="36"/>
  <c r="K75" i="40"/>
  <c r="R960" i="36"/>
  <c r="R1061" i="36"/>
  <c r="H320" i="39"/>
  <c r="K108" i="40"/>
  <c r="O749" i="36"/>
  <c r="T178" i="36"/>
  <c r="H783" i="39"/>
  <c r="H789" i="39" s="1"/>
  <c r="H792" i="39" s="1"/>
  <c r="H30" i="39"/>
  <c r="H33" i="39" s="1"/>
  <c r="N11" i="44"/>
  <c r="F775" i="39"/>
  <c r="F74" i="42"/>
  <c r="K76" i="43"/>
  <c r="J35" i="44"/>
  <c r="P409" i="36"/>
  <c r="O1130" i="36"/>
  <c r="S954" i="36"/>
  <c r="K25" i="39"/>
  <c r="K781" i="39" s="1"/>
  <c r="P844" i="36"/>
  <c r="G19" i="45"/>
  <c r="H740" i="39"/>
  <c r="J540" i="39"/>
  <c r="J542" i="39" s="1"/>
  <c r="J26" i="39"/>
  <c r="J75" i="40"/>
  <c r="F458" i="39"/>
  <c r="K44" i="40"/>
  <c r="T107" i="36"/>
  <c r="J140" i="39"/>
  <c r="J12" i="42"/>
  <c r="S323" i="36"/>
  <c r="T313" i="36"/>
  <c r="K131" i="39"/>
  <c r="K133" i="39" s="1"/>
  <c r="K140" i="39" s="1"/>
  <c r="F312" i="39"/>
  <c r="Q583" i="36"/>
  <c r="G318" i="39"/>
  <c r="R1129" i="36"/>
  <c r="P1037" i="36"/>
  <c r="T761" i="36"/>
  <c r="T768" i="36" s="1"/>
  <c r="K437" i="39"/>
  <c r="K440" i="39" s="1"/>
  <c r="K443" i="39" s="1"/>
  <c r="H47" i="42"/>
  <c r="H74" i="42" s="1"/>
  <c r="J30" i="42"/>
  <c r="Q611" i="36"/>
  <c r="P1152" i="36"/>
  <c r="I578" i="39"/>
  <c r="I588" i="39" s="1"/>
  <c r="R431" i="36"/>
  <c r="R482" i="36"/>
  <c r="H588" i="39"/>
  <c r="J835" i="39"/>
  <c r="J840" i="39" s="1"/>
  <c r="J586" i="39"/>
  <c r="S1255" i="36"/>
  <c r="S1258" i="36" s="1"/>
  <c r="S1247" i="36"/>
  <c r="Q266" i="36"/>
  <c r="Q267" i="36" s="1"/>
  <c r="Q269" i="36" s="1"/>
  <c r="D12" i="44"/>
  <c r="N12" i="44" s="1"/>
  <c r="F15" i="45"/>
  <c r="F545" i="39"/>
  <c r="G544" i="39"/>
  <c r="H704" i="39"/>
  <c r="G18" i="45"/>
  <c r="T1178" i="36"/>
  <c r="T1029" i="36"/>
  <c r="K582" i="39"/>
  <c r="S982" i="36"/>
  <c r="S1031" i="36"/>
  <c r="S1033" i="36" s="1"/>
  <c r="S1035" i="36" s="1"/>
  <c r="J577" i="39"/>
  <c r="J830" i="39" s="1"/>
  <c r="J831" i="39" s="1"/>
  <c r="K54" i="42"/>
  <c r="K575" i="39"/>
  <c r="K821" i="39"/>
  <c r="K828" i="39" s="1"/>
  <c r="G21" i="45"/>
  <c r="H106" i="39"/>
  <c r="G107" i="39"/>
  <c r="O1132" i="36"/>
  <c r="P1166" i="36"/>
  <c r="J458" i="39"/>
  <c r="K784" i="39"/>
  <c r="J784" i="39"/>
  <c r="J71" i="42"/>
  <c r="T1237" i="36"/>
  <c r="T1240" i="36" s="1"/>
  <c r="T1229" i="36"/>
  <c r="R984" i="36"/>
  <c r="K537" i="39"/>
  <c r="T952" i="36"/>
  <c r="M1161" i="36"/>
  <c r="R1166" i="36"/>
  <c r="R1169" i="36" s="1"/>
  <c r="I842" i="39"/>
  <c r="I169" i="40"/>
  <c r="I32" i="39" s="1"/>
  <c r="R261" i="36"/>
  <c r="H33" i="42"/>
  <c r="P962" i="36"/>
  <c r="O963" i="36"/>
  <c r="O1156" i="36"/>
  <c r="K361" i="39"/>
  <c r="K25" i="45" s="1"/>
  <c r="J25" i="45"/>
  <c r="I27" i="39"/>
  <c r="R219" i="36"/>
  <c r="R263" i="36" s="1"/>
  <c r="Q1148" i="36"/>
  <c r="R325" i="36"/>
  <c r="J134" i="40"/>
  <c r="J136" i="40" s="1"/>
  <c r="S211" i="36"/>
  <c r="F411" i="39"/>
  <c r="T353" i="36"/>
  <c r="Q303" i="36"/>
  <c r="Q1147" i="36"/>
  <c r="R302" i="36"/>
  <c r="F844" i="39"/>
  <c r="R1159" i="36"/>
  <c r="S1121" i="36"/>
  <c r="K173" i="39"/>
  <c r="K176" i="39" s="1"/>
  <c r="T917" i="36"/>
  <c r="J25" i="42"/>
  <c r="D32" i="44"/>
  <c r="N32" i="44" s="1"/>
  <c r="F591" i="39"/>
  <c r="G590" i="39"/>
  <c r="F592" i="39"/>
  <c r="F43" i="45"/>
  <c r="T1119" i="36"/>
  <c r="K17" i="42"/>
  <c r="F792" i="39"/>
  <c r="K738" i="39"/>
  <c r="S1140" i="36"/>
  <c r="R1157" i="36"/>
  <c r="S1084" i="36"/>
  <c r="F31" i="45"/>
  <c r="G190" i="39"/>
  <c r="D24" i="44"/>
  <c r="N24" i="44" s="1"/>
  <c r="F32" i="45"/>
  <c r="D25" i="44"/>
  <c r="F35" i="39"/>
  <c r="H668" i="39"/>
  <c r="G17" i="45"/>
  <c r="I631" i="39"/>
  <c r="H44" i="45"/>
  <c r="G238" i="39"/>
  <c r="G36" i="42"/>
  <c r="G778" i="39"/>
  <c r="K11" i="39"/>
  <c r="L49" i="43"/>
  <c r="E76" i="43"/>
  <c r="S253" i="36"/>
  <c r="J19" i="39"/>
  <c r="J22" i="39" s="1"/>
  <c r="T51" i="36"/>
  <c r="G789" i="39"/>
  <c r="H8" i="44"/>
  <c r="G33" i="39"/>
  <c r="J9" i="42"/>
  <c r="I322" i="39"/>
  <c r="Q1155" i="36" l="1"/>
  <c r="O1175" i="36"/>
  <c r="P484" i="36"/>
  <c r="P1150" i="36" s="1"/>
  <c r="K767" i="39"/>
  <c r="Q1131" i="36"/>
  <c r="P589" i="36"/>
  <c r="P1151" i="36" s="1"/>
  <c r="S1130" i="36"/>
  <c r="O1154" i="36"/>
  <c r="O847" i="36"/>
  <c r="O1145" i="36"/>
  <c r="T405" i="36"/>
  <c r="T403" i="36"/>
  <c r="O272" i="36"/>
  <c r="R287" i="36"/>
  <c r="S286" i="36"/>
  <c r="S287" i="36" s="1"/>
  <c r="R1146" i="36"/>
  <c r="S1139" i="36"/>
  <c r="I71" i="39"/>
  <c r="I72" i="39" s="1"/>
  <c r="H72" i="39"/>
  <c r="T1139" i="36"/>
  <c r="R1158" i="36"/>
  <c r="S1105" i="36"/>
  <c r="S960" i="36"/>
  <c r="P1040" i="36"/>
  <c r="K766" i="39"/>
  <c r="J782" i="39"/>
  <c r="K394" i="39"/>
  <c r="F324" i="39"/>
  <c r="T735" i="36"/>
  <c r="T831" i="36"/>
  <c r="T844" i="36" s="1"/>
  <c r="T253" i="36"/>
  <c r="T476" i="36"/>
  <c r="K64" i="42" s="1"/>
  <c r="K702" i="39"/>
  <c r="O1150" i="36"/>
  <c r="S844" i="36"/>
  <c r="S1135" i="36" s="1"/>
  <c r="I500" i="39"/>
  <c r="J500" i="39" s="1"/>
  <c r="I770" i="39"/>
  <c r="I775" i="39" s="1"/>
  <c r="I778" i="39" s="1"/>
  <c r="H142" i="39"/>
  <c r="I142" i="39" s="1"/>
  <c r="S746" i="36"/>
  <c r="G14" i="45"/>
  <c r="J218" i="39"/>
  <c r="J221" i="39" s="1"/>
  <c r="J224" i="39" s="1"/>
  <c r="J238" i="39" s="1"/>
  <c r="S482" i="36"/>
  <c r="S1131" i="36" s="1"/>
  <c r="S740" i="36"/>
  <c r="J67" i="42" s="1"/>
  <c r="H36" i="42"/>
  <c r="F35" i="44"/>
  <c r="S1215" i="36"/>
  <c r="K29" i="42"/>
  <c r="T1214" i="36"/>
  <c r="P269" i="36"/>
  <c r="R1137" i="36"/>
  <c r="H314" i="39"/>
  <c r="T1138" i="36"/>
  <c r="J51" i="42"/>
  <c r="H35" i="39"/>
  <c r="I30" i="39"/>
  <c r="I33" i="39" s="1"/>
  <c r="R1173" i="36"/>
  <c r="S1061" i="36"/>
  <c r="I320" i="39"/>
  <c r="P846" i="36"/>
  <c r="P1038" i="36"/>
  <c r="Q1037" i="36"/>
  <c r="P1172" i="36"/>
  <c r="P1135" i="36"/>
  <c r="N25" i="44"/>
  <c r="F778" i="39"/>
  <c r="O1149" i="36"/>
  <c r="O1142" i="36"/>
  <c r="P411" i="36"/>
  <c r="I783" i="39"/>
  <c r="I789" i="39" s="1"/>
  <c r="K47" i="40"/>
  <c r="K26" i="39"/>
  <c r="K782" i="39" s="1"/>
  <c r="I740" i="39"/>
  <c r="H19" i="45"/>
  <c r="F460" i="39"/>
  <c r="S1129" i="36"/>
  <c r="H318" i="39"/>
  <c r="R583" i="36"/>
  <c r="K12" i="42"/>
  <c r="T323" i="36"/>
  <c r="Q1126" i="36"/>
  <c r="K30" i="42"/>
  <c r="J578" i="39"/>
  <c r="J588" i="39" s="1"/>
  <c r="K458" i="39"/>
  <c r="R1131" i="36"/>
  <c r="I26" i="42"/>
  <c r="T954" i="36"/>
  <c r="K540" i="39"/>
  <c r="Q1152" i="36"/>
  <c r="R611" i="36"/>
  <c r="S1166" i="36"/>
  <c r="S1169" i="36" s="1"/>
  <c r="I170" i="40"/>
  <c r="H18" i="45"/>
  <c r="I704" i="39"/>
  <c r="H107" i="39"/>
  <c r="H21" i="45"/>
  <c r="I106" i="39"/>
  <c r="T1255" i="36"/>
  <c r="T1258" i="36" s="1"/>
  <c r="T1247" i="36"/>
  <c r="I33" i="42"/>
  <c r="P1169" i="36"/>
  <c r="S984" i="36"/>
  <c r="K586" i="39"/>
  <c r="K835" i="39"/>
  <c r="K840" i="39" s="1"/>
  <c r="H544" i="39"/>
  <c r="G545" i="39"/>
  <c r="G15" i="45"/>
  <c r="K71" i="42"/>
  <c r="J842" i="39"/>
  <c r="K577" i="39"/>
  <c r="K830" i="39" s="1"/>
  <c r="K831" i="39" s="1"/>
  <c r="T982" i="36"/>
  <c r="T1031" i="36"/>
  <c r="T1033" i="36" s="1"/>
  <c r="T1035" i="36" s="1"/>
  <c r="I791" i="39"/>
  <c r="J169" i="40"/>
  <c r="J32" i="39" s="1"/>
  <c r="S261" i="36"/>
  <c r="R266" i="36"/>
  <c r="R267" i="36" s="1"/>
  <c r="R269" i="36" s="1"/>
  <c r="J68" i="42"/>
  <c r="P963" i="36"/>
  <c r="P1156" i="36"/>
  <c r="Q962" i="36"/>
  <c r="J26" i="42"/>
  <c r="I47" i="42"/>
  <c r="I74" i="42" s="1"/>
  <c r="R1155" i="36"/>
  <c r="S868" i="36"/>
  <c r="J631" i="39"/>
  <c r="I44" i="45"/>
  <c r="R303" i="36"/>
  <c r="R1147" i="36"/>
  <c r="S302" i="36"/>
  <c r="G592" i="39"/>
  <c r="G591" i="39"/>
  <c r="G43" i="45"/>
  <c r="H590" i="39"/>
  <c r="H17" i="45"/>
  <c r="I668" i="39"/>
  <c r="R1148" i="36"/>
  <c r="S325" i="36"/>
  <c r="K188" i="39"/>
  <c r="P1134" i="36"/>
  <c r="P748" i="36"/>
  <c r="G31" i="45"/>
  <c r="H190" i="39"/>
  <c r="J27" i="39"/>
  <c r="T1121" i="36"/>
  <c r="S1159" i="36"/>
  <c r="T1140" i="36"/>
  <c r="F37" i="39"/>
  <c r="T1084" i="36"/>
  <c r="S1157" i="36"/>
  <c r="K25" i="42"/>
  <c r="D28" i="44"/>
  <c r="N28" i="44" s="1"/>
  <c r="F412" i="39"/>
  <c r="F37" i="45"/>
  <c r="G411" i="39"/>
  <c r="S219" i="36"/>
  <c r="G844" i="39"/>
  <c r="F845" i="39"/>
  <c r="K134" i="40"/>
  <c r="K136" i="40" s="1"/>
  <c r="T211" i="36"/>
  <c r="G240" i="39"/>
  <c r="H794" i="39"/>
  <c r="T57" i="36"/>
  <c r="K9" i="42" s="1"/>
  <c r="G792" i="39"/>
  <c r="G35" i="39"/>
  <c r="K19" i="39"/>
  <c r="K22" i="39" s="1"/>
  <c r="K164" i="40"/>
  <c r="K167" i="40" s="1"/>
  <c r="L8" i="44"/>
  <c r="H35" i="44"/>
  <c r="L76" i="43"/>
  <c r="J322" i="39"/>
  <c r="J320" i="39"/>
  <c r="I35" i="39" l="1"/>
  <c r="Q748" i="36"/>
  <c r="Q484" i="36"/>
  <c r="T746" i="36"/>
  <c r="T1134" i="36" s="1"/>
  <c r="Q1040" i="36"/>
  <c r="Q1142" i="36"/>
  <c r="Q589" i="36"/>
  <c r="Q1151" i="36" s="1"/>
  <c r="R1126" i="36"/>
  <c r="R1142" i="36" s="1"/>
  <c r="P271" i="36"/>
  <c r="K63" i="42"/>
  <c r="T411" i="36"/>
  <c r="T1105" i="36"/>
  <c r="S1146" i="36"/>
  <c r="T286" i="36"/>
  <c r="S1137" i="36"/>
  <c r="J71" i="39"/>
  <c r="J72" i="39" s="1"/>
  <c r="I20" i="45"/>
  <c r="S1158" i="36"/>
  <c r="P749" i="36"/>
  <c r="T740" i="36"/>
  <c r="K67" i="42" s="1"/>
  <c r="T960" i="36"/>
  <c r="T1137" i="36" s="1"/>
  <c r="Q846" i="36"/>
  <c r="Q847" i="36" s="1"/>
  <c r="I314" i="39"/>
  <c r="T420" i="36"/>
  <c r="T838" i="36"/>
  <c r="K68" i="42" s="1"/>
  <c r="K218" i="39"/>
  <c r="K221" i="39" s="1"/>
  <c r="K224" i="39" s="1"/>
  <c r="K409" i="39"/>
  <c r="I16" i="45"/>
  <c r="S1134" i="36"/>
  <c r="H14" i="45"/>
  <c r="J770" i="39"/>
  <c r="J775" i="39" s="1"/>
  <c r="J778" i="39" s="1"/>
  <c r="T1215" i="36"/>
  <c r="S1173" i="36"/>
  <c r="T1061" i="36"/>
  <c r="P1126" i="36"/>
  <c r="O1161" i="36"/>
  <c r="P1154" i="36"/>
  <c r="P1175" i="36"/>
  <c r="P847" i="36"/>
  <c r="Q1172" i="36"/>
  <c r="R1037" i="36"/>
  <c r="Q1038" i="36"/>
  <c r="F794" i="39"/>
  <c r="F796" i="39" s="1"/>
  <c r="I792" i="39"/>
  <c r="P413" i="36"/>
  <c r="P1130" i="36"/>
  <c r="J740" i="39"/>
  <c r="I19" i="45"/>
  <c r="F461" i="39"/>
  <c r="F38" i="45"/>
  <c r="D29" i="44"/>
  <c r="N29" i="44" s="1"/>
  <c r="G460" i="39"/>
  <c r="S583" i="36"/>
  <c r="I318" i="39"/>
  <c r="K51" i="42"/>
  <c r="F30" i="45"/>
  <c r="D23" i="44"/>
  <c r="N23" i="44" s="1"/>
  <c r="G324" i="39"/>
  <c r="T1129" i="36"/>
  <c r="I36" i="42"/>
  <c r="R1152" i="36"/>
  <c r="S611" i="36"/>
  <c r="K542" i="39"/>
  <c r="T1166" i="36"/>
  <c r="T1169" i="36" s="1"/>
  <c r="K842" i="39"/>
  <c r="I21" i="45"/>
  <c r="J106" i="39"/>
  <c r="I107" i="39"/>
  <c r="T984" i="36"/>
  <c r="H545" i="39"/>
  <c r="H15" i="45"/>
  <c r="I544" i="39"/>
  <c r="K169" i="40"/>
  <c r="K32" i="39" s="1"/>
  <c r="T261" i="36"/>
  <c r="T1135" i="36"/>
  <c r="J170" i="40"/>
  <c r="I18" i="45"/>
  <c r="J704" i="39"/>
  <c r="Q1156" i="36"/>
  <c r="Q963" i="36"/>
  <c r="R962" i="36"/>
  <c r="S266" i="36"/>
  <c r="S267" i="36" s="1"/>
  <c r="J33" i="42"/>
  <c r="J36" i="42" s="1"/>
  <c r="J16" i="45"/>
  <c r="K500" i="39"/>
  <c r="K16" i="45" s="1"/>
  <c r="J791" i="39"/>
  <c r="K578" i="39"/>
  <c r="J30" i="39"/>
  <c r="J33" i="39" s="1"/>
  <c r="J783" i="39"/>
  <c r="J789" i="39" s="1"/>
  <c r="T325" i="36"/>
  <c r="S1148" i="36"/>
  <c r="H592" i="39"/>
  <c r="I590" i="39"/>
  <c r="H591" i="39"/>
  <c r="H43" i="45"/>
  <c r="J44" i="45"/>
  <c r="K631" i="39"/>
  <c r="S263" i="36"/>
  <c r="S1155" i="36"/>
  <c r="T868" i="36"/>
  <c r="T219" i="36"/>
  <c r="G412" i="39"/>
  <c r="G37" i="45"/>
  <c r="H411" i="39"/>
  <c r="J142" i="39"/>
  <c r="I14" i="45"/>
  <c r="F38" i="39"/>
  <c r="F9" i="45"/>
  <c r="D8" i="44"/>
  <c r="I17" i="45"/>
  <c r="J668" i="39"/>
  <c r="T1159" i="36"/>
  <c r="T1157" i="36"/>
  <c r="I190" i="39"/>
  <c r="H31" i="45"/>
  <c r="P1153" i="36"/>
  <c r="G845" i="39"/>
  <c r="H844" i="39"/>
  <c r="S303" i="36"/>
  <c r="S1147" i="36"/>
  <c r="T302" i="36"/>
  <c r="G32" i="45"/>
  <c r="H240" i="39"/>
  <c r="K27" i="39"/>
  <c r="G794" i="39"/>
  <c r="L35" i="44"/>
  <c r="G37" i="39"/>
  <c r="K320" i="39"/>
  <c r="K322" i="39"/>
  <c r="R846" i="36" l="1"/>
  <c r="R1038" i="36"/>
  <c r="R589" i="36"/>
  <c r="T1158" i="36"/>
  <c r="T1130" i="36"/>
  <c r="T1146" i="36"/>
  <c r="T287" i="36"/>
  <c r="J20" i="45"/>
  <c r="K71" i="39"/>
  <c r="K72" i="39" s="1"/>
  <c r="T482" i="36"/>
  <c r="T1131" i="36" s="1"/>
  <c r="K770" i="39"/>
  <c r="K775" i="39" s="1"/>
  <c r="K778" i="39" s="1"/>
  <c r="T431" i="36"/>
  <c r="J314" i="39"/>
  <c r="I794" i="39"/>
  <c r="Q1150" i="36"/>
  <c r="R484" i="36"/>
  <c r="T1173" i="36"/>
  <c r="P272" i="36"/>
  <c r="P1142" i="36"/>
  <c r="Q271" i="36"/>
  <c r="P1145" i="36"/>
  <c r="Q1154" i="36"/>
  <c r="R1172" i="36"/>
  <c r="R1175" i="36" s="1"/>
  <c r="S1037" i="36"/>
  <c r="R1040" i="36"/>
  <c r="Q1175" i="36"/>
  <c r="F47" i="45"/>
  <c r="D35" i="44"/>
  <c r="P1149" i="36"/>
  <c r="Q413" i="36"/>
  <c r="G38" i="45"/>
  <c r="G461" i="39"/>
  <c r="H460" i="39"/>
  <c r="K740" i="39"/>
  <c r="K19" i="45" s="1"/>
  <c r="J19" i="45"/>
  <c r="J35" i="39"/>
  <c r="G30" i="45"/>
  <c r="H324" i="39"/>
  <c r="T583" i="36"/>
  <c r="J318" i="39"/>
  <c r="J792" i="39"/>
  <c r="T611" i="36"/>
  <c r="S1152" i="36"/>
  <c r="K588" i="39"/>
  <c r="K106" i="39"/>
  <c r="J21" i="45"/>
  <c r="J107" i="39"/>
  <c r="J544" i="39"/>
  <c r="I545" i="39"/>
  <c r="I15" i="45"/>
  <c r="R963" i="36"/>
  <c r="S962" i="36"/>
  <c r="R1156" i="36"/>
  <c r="T266" i="36"/>
  <c r="T267" i="36" s="1"/>
  <c r="K791" i="39"/>
  <c r="K33" i="42"/>
  <c r="K238" i="39"/>
  <c r="J18" i="45"/>
  <c r="K704" i="39"/>
  <c r="K170" i="40"/>
  <c r="R748" i="36"/>
  <c r="Q749" i="36"/>
  <c r="Q1153" i="36"/>
  <c r="J17" i="45"/>
  <c r="K668" i="39"/>
  <c r="T1148" i="36"/>
  <c r="T263" i="36"/>
  <c r="F797" i="39"/>
  <c r="T1155" i="36"/>
  <c r="K44" i="45"/>
  <c r="T303" i="36"/>
  <c r="T1147" i="36"/>
  <c r="I31" i="45"/>
  <c r="J190" i="39"/>
  <c r="J590" i="39"/>
  <c r="I43" i="45"/>
  <c r="I591" i="39"/>
  <c r="I592" i="39"/>
  <c r="H37" i="45"/>
  <c r="H412" i="39"/>
  <c r="I411" i="39"/>
  <c r="S269" i="36"/>
  <c r="J47" i="42"/>
  <c r="J74" i="42" s="1"/>
  <c r="I844" i="39"/>
  <c r="H845" i="39"/>
  <c r="N8" i="44"/>
  <c r="N35" i="44" s="1"/>
  <c r="J14" i="45"/>
  <c r="K142" i="39"/>
  <c r="I240" i="39"/>
  <c r="H32" i="45"/>
  <c r="K30" i="39"/>
  <c r="K33" i="39" s="1"/>
  <c r="K783" i="39"/>
  <c r="K789" i="39" s="1"/>
  <c r="G796" i="39"/>
  <c r="G38" i="39"/>
  <c r="G9" i="45"/>
  <c r="H37" i="39"/>
  <c r="R1154" i="36" l="1"/>
  <c r="S846" i="36"/>
  <c r="S847" i="36" s="1"/>
  <c r="R847" i="36"/>
  <c r="R1151" i="36"/>
  <c r="S589" i="36"/>
  <c r="K20" i="45"/>
  <c r="K26" i="42"/>
  <c r="K314" i="39"/>
  <c r="R1150" i="36"/>
  <c r="S484" i="36"/>
  <c r="P1161" i="36"/>
  <c r="Q272" i="36"/>
  <c r="Q1145" i="36"/>
  <c r="R271" i="36"/>
  <c r="T1037" i="36"/>
  <c r="S1038" i="36"/>
  <c r="S1040" i="36"/>
  <c r="S1172" i="36"/>
  <c r="J794" i="39"/>
  <c r="R413" i="36"/>
  <c r="Q1149" i="36"/>
  <c r="G47" i="45"/>
  <c r="H461" i="39"/>
  <c r="H38" i="45"/>
  <c r="I460" i="39"/>
  <c r="K318" i="39"/>
  <c r="I324" i="39"/>
  <c r="H30" i="45"/>
  <c r="T1152" i="36"/>
  <c r="K792" i="39"/>
  <c r="S963" i="36"/>
  <c r="T962" i="36"/>
  <c r="S1156" i="36"/>
  <c r="K18" i="45"/>
  <c r="K107" i="39"/>
  <c r="K21" i="45"/>
  <c r="J545" i="39"/>
  <c r="J15" i="45"/>
  <c r="K544" i="39"/>
  <c r="S1126" i="36"/>
  <c r="S1142" i="36" s="1"/>
  <c r="I412" i="39"/>
  <c r="J411" i="39"/>
  <c r="I37" i="45"/>
  <c r="K17" i="45"/>
  <c r="K14" i="45"/>
  <c r="I845" i="39"/>
  <c r="J844" i="39"/>
  <c r="K590" i="39"/>
  <c r="J592" i="39"/>
  <c r="J591" i="39"/>
  <c r="J43" i="45"/>
  <c r="T269" i="36"/>
  <c r="K47" i="42"/>
  <c r="R1153" i="36"/>
  <c r="R749" i="36"/>
  <c r="S748" i="36"/>
  <c r="J31" i="45"/>
  <c r="K190" i="39"/>
  <c r="I32" i="45"/>
  <c r="J240" i="39"/>
  <c r="K35" i="39"/>
  <c r="H9" i="45"/>
  <c r="H38" i="39"/>
  <c r="I37" i="39"/>
  <c r="H796" i="39"/>
  <c r="G797" i="39"/>
  <c r="T846" i="36" l="1"/>
  <c r="S1154" i="36"/>
  <c r="S1151" i="36"/>
  <c r="T589" i="36"/>
  <c r="K36" i="42"/>
  <c r="T748" i="36"/>
  <c r="T484" i="36"/>
  <c r="S1150" i="36"/>
  <c r="R1145" i="36"/>
  <c r="Q1161" i="36"/>
  <c r="R272" i="36"/>
  <c r="S271" i="36"/>
  <c r="T1038" i="36"/>
  <c r="T1172" i="36"/>
  <c r="S1175" i="36"/>
  <c r="T1040" i="36"/>
  <c r="H47" i="45"/>
  <c r="S413" i="36"/>
  <c r="R1149" i="36"/>
  <c r="J460" i="39"/>
  <c r="I461" i="39"/>
  <c r="I38" i="45"/>
  <c r="K794" i="39"/>
  <c r="J324" i="39"/>
  <c r="I30" i="45"/>
  <c r="K545" i="39"/>
  <c r="K15" i="45"/>
  <c r="T963" i="36"/>
  <c r="T1156" i="36"/>
  <c r="K844" i="39"/>
  <c r="J845" i="39"/>
  <c r="K411" i="39"/>
  <c r="J412" i="39"/>
  <c r="J37" i="45"/>
  <c r="K31" i="45"/>
  <c r="K74" i="42"/>
  <c r="T1126" i="36"/>
  <c r="T1142" i="36" s="1"/>
  <c r="K43" i="45"/>
  <c r="K591" i="39"/>
  <c r="K592" i="39"/>
  <c r="S749" i="36"/>
  <c r="S1153" i="36"/>
  <c r="J32" i="45"/>
  <c r="K240" i="39"/>
  <c r="I38" i="39"/>
  <c r="J37" i="39"/>
  <c r="I9" i="45"/>
  <c r="I796" i="39"/>
  <c r="H797" i="39"/>
  <c r="T847" i="36" l="1"/>
  <c r="T1154" i="36"/>
  <c r="T1151" i="36"/>
  <c r="R1161" i="36"/>
  <c r="T1150" i="36"/>
  <c r="S1145" i="36"/>
  <c r="T271" i="36"/>
  <c r="S272" i="36"/>
  <c r="T1175" i="36"/>
  <c r="S1149" i="36"/>
  <c r="T413" i="36"/>
  <c r="K460" i="39"/>
  <c r="J461" i="39"/>
  <c r="J38" i="45"/>
  <c r="I47" i="45"/>
  <c r="K324" i="39"/>
  <c r="J30" i="45"/>
  <c r="T1153" i="36"/>
  <c r="T749" i="36"/>
  <c r="K845" i="39"/>
  <c r="K37" i="45"/>
  <c r="K412" i="39"/>
  <c r="K32" i="45"/>
  <c r="I797" i="39"/>
  <c r="J796" i="39"/>
  <c r="J9" i="45"/>
  <c r="J38" i="39"/>
  <c r="K37" i="39"/>
  <c r="T1145" i="36" l="1"/>
  <c r="T272" i="36"/>
  <c r="J47" i="45"/>
  <c r="S1161" i="36"/>
  <c r="T1149" i="36"/>
  <c r="K461" i="39"/>
  <c r="K38" i="45"/>
  <c r="K30" i="45"/>
  <c r="K9" i="45"/>
  <c r="K38" i="39"/>
  <c r="K796" i="39"/>
  <c r="J797" i="39"/>
  <c r="T1161" i="36" l="1"/>
  <c r="K47" i="45"/>
  <c r="K797" i="39"/>
</calcChain>
</file>

<file path=xl/sharedStrings.xml><?xml version="1.0" encoding="utf-8"?>
<sst xmlns="http://schemas.openxmlformats.org/spreadsheetml/2006/main" count="3030" uniqueCount="1486">
  <si>
    <t>Description</t>
  </si>
  <si>
    <t>Actual</t>
  </si>
  <si>
    <t>ELECTRIC UTILITY TAX</t>
  </si>
  <si>
    <t>HOTEL TAX</t>
  </si>
  <si>
    <t>CABLE FRANCHISE FEES</t>
  </si>
  <si>
    <t>FEDERAL GRANTS</t>
  </si>
  <si>
    <t>INVESTMENT EARNINGS</t>
  </si>
  <si>
    <t>MISCELLANEOUS INCOME</t>
  </si>
  <si>
    <t>RETIREMENT PLAN CONTRIBUTION</t>
  </si>
  <si>
    <t>FICA CONTRIBUTION</t>
  </si>
  <si>
    <t>PROFESSIONAL SERVICES</t>
  </si>
  <si>
    <t>OFFICE SUPPLIES</t>
  </si>
  <si>
    <t>OPERATING SUPPLIES</t>
  </si>
  <si>
    <t>GROUP HEALTH INSURANCE</t>
  </si>
  <si>
    <t>OVERTIME</t>
  </si>
  <si>
    <t>ECONOMIC DEVELOPMENT</t>
  </si>
  <si>
    <t>SMALL TOOLS &amp; EQUIPMENT</t>
  </si>
  <si>
    <t>UTILITIES</t>
  </si>
  <si>
    <t>BAD DEBT</t>
  </si>
  <si>
    <t>Projected</t>
  </si>
  <si>
    <t>01-000-40-00-4000</t>
  </si>
  <si>
    <t>MUNICIPAL SALES TAX</t>
  </si>
  <si>
    <t>01-000-40-00-4030</t>
  </si>
  <si>
    <t>01-000-40-00-4040</t>
  </si>
  <si>
    <t>01-000-40-00-4041</t>
  </si>
  <si>
    <t>01-000-40-00-4075</t>
  </si>
  <si>
    <t>01-000-40-00-4070</t>
  </si>
  <si>
    <t>01-000-40-00-4065</t>
  </si>
  <si>
    <t>01-000-40-00-4060</t>
  </si>
  <si>
    <t>01-000-40-00-4050</t>
  </si>
  <si>
    <t>01-000-40-00-4045</t>
  </si>
  <si>
    <t>01-000-40-00-4043</t>
  </si>
  <si>
    <t>AUTO RENTAL TAX</t>
  </si>
  <si>
    <t>ADMISSIONS TAX</t>
  </si>
  <si>
    <t>AMUSEMENT TAX</t>
  </si>
  <si>
    <t>TELEPHONE UTILITY TAX</t>
  </si>
  <si>
    <t>NATURAL GAS UTILITY TAX</t>
  </si>
  <si>
    <t>01-000-41-00-4170</t>
  </si>
  <si>
    <t>01-000-41-00-4160</t>
  </si>
  <si>
    <t>01-000-41-00-4120</t>
  </si>
  <si>
    <t>01-000-41-00-4110</t>
  </si>
  <si>
    <t>01-000-41-00-4105</t>
  </si>
  <si>
    <t>01-000-41-00-4100</t>
  </si>
  <si>
    <t>STATE GRANTS</t>
  </si>
  <si>
    <t xml:space="preserve">PERSONAL PROPERTY TAX                       </t>
  </si>
  <si>
    <t xml:space="preserve">STATE INCOME TAX                                       </t>
  </si>
  <si>
    <t>01-000-42-00-4210</t>
  </si>
  <si>
    <t>01-000-42-00-4205</t>
  </si>
  <si>
    <t>01-000-42-00-4200</t>
  </si>
  <si>
    <t>FILING FEES</t>
  </si>
  <si>
    <t>BUILDING PERMITS</t>
  </si>
  <si>
    <t>01-000-43-00-4325</t>
  </si>
  <si>
    <t>01-000-43-00-4320</t>
  </si>
  <si>
    <t>01-000-43-00-4310</t>
  </si>
  <si>
    <t>POLICE TOWS</t>
  </si>
  <si>
    <t>01-000-44-00-4405</t>
  </si>
  <si>
    <t>01-000-44-00-4400</t>
  </si>
  <si>
    <t>GARBAGE SURCHARGE</t>
  </si>
  <si>
    <t>01-000-45-00-4500</t>
  </si>
  <si>
    <t>01-000-46-00-4690</t>
  </si>
  <si>
    <t>01-000-46-00-4680</t>
  </si>
  <si>
    <t>REIMB - MISCELLANEOUS</t>
  </si>
  <si>
    <t>01-000-48-00-4850</t>
  </si>
  <si>
    <t>01-110-50-00-5005</t>
  </si>
  <si>
    <t>01-110-50-00-5002</t>
  </si>
  <si>
    <t>01-110-50-00-5001</t>
  </si>
  <si>
    <t>PART-TIME SALARIES</t>
  </si>
  <si>
    <t>SALARIES - ADMINISTRATION</t>
  </si>
  <si>
    <t>SALARIES - ALDERMAN</t>
  </si>
  <si>
    <t>SALARIES - LIQUOR COMM</t>
  </si>
  <si>
    <t>SALARIES - MAYOR</t>
  </si>
  <si>
    <t>01-110-52-00-5214</t>
  </si>
  <si>
    <t>01-110-52-00-5212</t>
  </si>
  <si>
    <t>01-110-54-00-5480</t>
  </si>
  <si>
    <t>01-110-54-00-5462</t>
  </si>
  <si>
    <t>01-110-54-00-5452</t>
  </si>
  <si>
    <t>01-110-54-00-5440</t>
  </si>
  <si>
    <t>01-110-54-00-5430</t>
  </si>
  <si>
    <t>01-110-54-00-5426</t>
  </si>
  <si>
    <t>01-110-54-00-5415</t>
  </si>
  <si>
    <t>01-110-54-00-5412</t>
  </si>
  <si>
    <t>RENTAL &amp; LEASE PURCHASE</t>
  </si>
  <si>
    <t>OFFICE CLEANING</t>
  </si>
  <si>
    <t>CODIFICATION</t>
  </si>
  <si>
    <t>POSTAGE &amp; SHIPPING</t>
  </si>
  <si>
    <t>PUBLISHING &amp; ADVERTISING</t>
  </si>
  <si>
    <t>TRAINING &amp; CONFERENCES</t>
  </si>
  <si>
    <t>TUITION REIMBURSEMENT</t>
  </si>
  <si>
    <t>01-110-56-00-5610</t>
  </si>
  <si>
    <t>WEARING APPAREL</t>
  </si>
  <si>
    <t>01-120-50-00-5010</t>
  </si>
  <si>
    <t>01-120-52-00-5214</t>
  </si>
  <si>
    <t>01-120-52-00-5212</t>
  </si>
  <si>
    <t>01-120-54-00-5485</t>
  </si>
  <si>
    <t>01-120-54-00-5462</t>
  </si>
  <si>
    <t>01-120-54-00-5452</t>
  </si>
  <si>
    <t>01-120-54-00-5440</t>
  </si>
  <si>
    <t>01-120-54-00-5430</t>
  </si>
  <si>
    <t>01-120-54-00-5415</t>
  </si>
  <si>
    <t>01-120-54-00-5412</t>
  </si>
  <si>
    <t>AUDITING SERVICES</t>
  </si>
  <si>
    <t>01-120-56-00-5610</t>
  </si>
  <si>
    <t>01-210-50-00-5020</t>
  </si>
  <si>
    <t>01-210-50-00-5015</t>
  </si>
  <si>
    <t>01-210-50-00-5014</t>
  </si>
  <si>
    <t>01-210-50-00-5013</t>
  </si>
  <si>
    <t>01-210-50-00-5012</t>
  </si>
  <si>
    <t>SALARIES - CROSSING GUARD</t>
  </si>
  <si>
    <t>SALARIES - POLICE CLERKS</t>
  </si>
  <si>
    <t>SALARIES - POLICE OFFICERS</t>
  </si>
  <si>
    <t>01-210-52-00-5214</t>
  </si>
  <si>
    <t>01-210-52-00-5213</t>
  </si>
  <si>
    <t>01-210-52-00-5212</t>
  </si>
  <si>
    <t>01-210-54-00-5469</t>
  </si>
  <si>
    <t>01-210-54-00-5467</t>
  </si>
  <si>
    <t>01-210-54-00-5462</t>
  </si>
  <si>
    <t>01-210-54-00-5452</t>
  </si>
  <si>
    <t>01-210-54-00-5440</t>
  </si>
  <si>
    <t>01-210-54-00-5430</t>
  </si>
  <si>
    <t>01-210-54-00-5415</t>
  </si>
  <si>
    <t>LEGAL SERVICES</t>
  </si>
  <si>
    <t>01-210-56-00-5696</t>
  </si>
  <si>
    <t>01-210-56-00-5695</t>
  </si>
  <si>
    <t>01-210-56-00-5620</t>
  </si>
  <si>
    <t>01-210-56-00-5610</t>
  </si>
  <si>
    <t>01-210-56-00-5600</t>
  </si>
  <si>
    <t>AMMUNITION</t>
  </si>
  <si>
    <t>GASOLINE</t>
  </si>
  <si>
    <t>01-220-50-00-5010</t>
  </si>
  <si>
    <t>01-220-52-00-5214</t>
  </si>
  <si>
    <t>01-220-52-00-5212</t>
  </si>
  <si>
    <t>01-220-54-00-5462</t>
  </si>
  <si>
    <t>01-220-54-00-5452</t>
  </si>
  <si>
    <t>01-220-54-00-5440</t>
  </si>
  <si>
    <t>01-220-54-00-5430</t>
  </si>
  <si>
    <t>01-220-54-00-5426</t>
  </si>
  <si>
    <t>01-220-54-00-5415</t>
  </si>
  <si>
    <t>01-220-54-00-5412</t>
  </si>
  <si>
    <t>01-220-56-00-5620</t>
  </si>
  <si>
    <t>01-220-56-00-5610</t>
  </si>
  <si>
    <t>01-410-50-00-5020</t>
  </si>
  <si>
    <t>01-410-50-00-5010</t>
  </si>
  <si>
    <t>01-410-52-00-5214</t>
  </si>
  <si>
    <t>01-410-52-00-5212</t>
  </si>
  <si>
    <t>01-410-54-00-5485</t>
  </si>
  <si>
    <t>01-410-54-00-5462</t>
  </si>
  <si>
    <t>01-410-54-00-5440</t>
  </si>
  <si>
    <t>01-410-54-00-5412</t>
  </si>
  <si>
    <t>01-410-56-00-5695</t>
  </si>
  <si>
    <t>01-410-56-00-5620</t>
  </si>
  <si>
    <t>01-410-56-00-5600</t>
  </si>
  <si>
    <t>MOSQUITO CONTROL</t>
  </si>
  <si>
    <t>HANGING BASKETS</t>
  </si>
  <si>
    <t>01-540-54-00-5443</t>
  </si>
  <si>
    <t>01-540-54-00-5442</t>
  </si>
  <si>
    <t>LEAF PICKUP</t>
  </si>
  <si>
    <t>GARBAGE SERVICES</t>
  </si>
  <si>
    <t>01-640-52-00-5231</t>
  </si>
  <si>
    <t>01-640-52-00-5230</t>
  </si>
  <si>
    <t>UNEMPLOYMENT INSURANCE</t>
  </si>
  <si>
    <t>GROUP LIFE INSURANCE</t>
  </si>
  <si>
    <t>01-640-54-00-5494</t>
  </si>
  <si>
    <t>01-640-54-00-5493</t>
  </si>
  <si>
    <t>01-640-54-00-5492</t>
  </si>
  <si>
    <t>01-640-54-00-5491</t>
  </si>
  <si>
    <t>01-640-54-00-5463</t>
  </si>
  <si>
    <t>01-640-54-00-5461</t>
  </si>
  <si>
    <t>SALES TAX REBATE</t>
  </si>
  <si>
    <t>SPECIAL COUNSEL</t>
  </si>
  <si>
    <t>LITIGATION COUNSEL</t>
  </si>
  <si>
    <t>CORPORATE COUNSEL</t>
  </si>
  <si>
    <t>01-640-54-00-5499</t>
  </si>
  <si>
    <r>
      <t xml:space="preserve">ROAD &amp; BRIDGE TAX                            </t>
    </r>
    <r>
      <rPr>
        <b/>
        <sz val="11"/>
        <rFont val="Times New Roman"/>
        <family val="1"/>
      </rPr>
      <t xml:space="preserve">  </t>
    </r>
  </si>
  <si>
    <t xml:space="preserve">PROPERTY TAXES - CORPORATE LEVY                                  </t>
  </si>
  <si>
    <t xml:space="preserve">PROPERTY TAXES - POLICE PENSION                                    </t>
  </si>
  <si>
    <t>01-000-40-00-4010</t>
  </si>
  <si>
    <t>01-640-99-00-9942</t>
  </si>
  <si>
    <t>01-640-99-00-9952</t>
  </si>
  <si>
    <t>01-640-99-00-9979</t>
  </si>
  <si>
    <t>01-110-54-00-5451</t>
  </si>
  <si>
    <t>01-110-54-00-5488</t>
  </si>
  <si>
    <t>01-120-54-00-5414</t>
  </si>
  <si>
    <t>01-120-54-00-5460</t>
  </si>
  <si>
    <t>01-210-54-00-5410</t>
  </si>
  <si>
    <t>01-210-54-00-5412</t>
  </si>
  <si>
    <t>01-210-54-00-5460</t>
  </si>
  <si>
    <t>01-220-54-00-5460</t>
  </si>
  <si>
    <t>01-640-54-00-5456</t>
  </si>
  <si>
    <t>01-640-54-00-5481</t>
  </si>
  <si>
    <t>TRANSFER TO DEBT SERVICE</t>
  </si>
  <si>
    <t>TRANSFER TO WATER</t>
  </si>
  <si>
    <t>TRANSFER TO SEWER</t>
  </si>
  <si>
    <t>TRANSFER FROM SEWER</t>
  </si>
  <si>
    <t>01-210-54-00-5495</t>
  </si>
  <si>
    <t>01-410-56-00-5640</t>
  </si>
  <si>
    <t xml:space="preserve">LOCAL USE TAX                                              </t>
  </si>
  <si>
    <t>01-000-41-00-4182</t>
  </si>
  <si>
    <t>MISC INTERGOVERNMENTAL</t>
  </si>
  <si>
    <t>01-210-56-00-5690</t>
  </si>
  <si>
    <t>ADMINISTRATIVE ADJUDICATION</t>
  </si>
  <si>
    <t>REIMB - LIABILITY INSURANCE</t>
  </si>
  <si>
    <t>01-000-48-00-4820</t>
  </si>
  <si>
    <t>RENTAL INCOME</t>
  </si>
  <si>
    <t>TELECOMMUNICATIONS</t>
  </si>
  <si>
    <t>01-410-56-00-5630</t>
  </si>
  <si>
    <t>01-220-54-00-5459</t>
  </si>
  <si>
    <t>INSPECTIONS</t>
  </si>
  <si>
    <t>01-410-54-00-5458</t>
  </si>
  <si>
    <t>LIABILITY INSURANCE</t>
  </si>
  <si>
    <t xml:space="preserve">POLICE COMMISSION </t>
  </si>
  <si>
    <t>01-210-54-00-5411</t>
  </si>
  <si>
    <t>01-410-54-00-5455</t>
  </si>
  <si>
    <t>COMPUTER EQUIPMENT &amp; SOFTWARE</t>
  </si>
  <si>
    <t>01-000-44-00-4474</t>
  </si>
  <si>
    <t>POLICE SPECIAL DETAIL</t>
  </si>
  <si>
    <t>01-640-50-00-5092</t>
  </si>
  <si>
    <t>POLICE SPECIAL DETAIL WAGES</t>
  </si>
  <si>
    <t>ADMISSIONS TAX REBATE</t>
  </si>
  <si>
    <t>CITY PROPERTY TAX REBATE</t>
  </si>
  <si>
    <t>01-640-56-00-5625</t>
  </si>
  <si>
    <t>REIMBURSABLE REPAIRS</t>
  </si>
  <si>
    <t>01-210-54-00-5472</t>
  </si>
  <si>
    <t>01-640-54-00-5465</t>
  </si>
  <si>
    <t>ENGINEERING SERVICES</t>
  </si>
  <si>
    <t>01-000-40-00-4035</t>
  </si>
  <si>
    <t>12-112-54-00-5495</t>
  </si>
  <si>
    <t>11-111-54-00-5495</t>
  </si>
  <si>
    <t>15-000-41-00-4112</t>
  </si>
  <si>
    <t xml:space="preserve">MOTOR FUEL TAX </t>
  </si>
  <si>
    <t>15-000-41-00-4113</t>
  </si>
  <si>
    <t>MFT HIGH GROWTH</t>
  </si>
  <si>
    <t>15-000-45-00-4500</t>
  </si>
  <si>
    <t>TRANSFER FROM GENERAL</t>
  </si>
  <si>
    <t>15-155-56-00-5618</t>
  </si>
  <si>
    <t>SALT</t>
  </si>
  <si>
    <t>SIGNS</t>
  </si>
  <si>
    <t>15-155-60-00-6079</t>
  </si>
  <si>
    <t>ROUTE 47 EXPANSION</t>
  </si>
  <si>
    <t>DUI FINES</t>
  </si>
  <si>
    <t>EQUIPMENT</t>
  </si>
  <si>
    <t>VEHICLES</t>
  </si>
  <si>
    <t>MOWING INCOME</t>
  </si>
  <si>
    <t>INTEREST PAYMENT</t>
  </si>
  <si>
    <t>23-000-42-00-4210</t>
  </si>
  <si>
    <t>ENGINEERING CAPITAL FEE</t>
  </si>
  <si>
    <t>23-000-42-00-4214</t>
  </si>
  <si>
    <t>23-000-42-00-4222</t>
  </si>
  <si>
    <r>
      <t xml:space="preserve">ROAD CONTRIBUTION FEE                            </t>
    </r>
    <r>
      <rPr>
        <b/>
        <sz val="11"/>
        <rFont val="Times New Roman"/>
        <family val="1"/>
      </rPr>
      <t xml:space="preserve"> </t>
    </r>
  </si>
  <si>
    <t>23-000-45-00-4500</t>
  </si>
  <si>
    <t>42-000-42-00-4208</t>
  </si>
  <si>
    <t>RECAPTURE FEES - WATER &amp; SEWER</t>
  </si>
  <si>
    <t>42-000-49-00-4901</t>
  </si>
  <si>
    <t>42-420-54-00-5498</t>
  </si>
  <si>
    <t>PAYING AGENT FEES</t>
  </si>
  <si>
    <t>51-000-44-00-4424</t>
  </si>
  <si>
    <t>WATER SALES</t>
  </si>
  <si>
    <t>51-000-44-00-4425</t>
  </si>
  <si>
    <t>BULK WATER SALES</t>
  </si>
  <si>
    <t>51-000-44-00-4430</t>
  </si>
  <si>
    <t>WATER METER SALES</t>
  </si>
  <si>
    <t>51-000-44-00-4440</t>
  </si>
  <si>
    <t>WATER INFRASTRUCTURE FEE</t>
  </si>
  <si>
    <t>51-000-44-00-4450</t>
  </si>
  <si>
    <t>WATER CONNECTION FEES</t>
  </si>
  <si>
    <t>51-000-45-00-4500</t>
  </si>
  <si>
    <t>51-000-48-00-4850</t>
  </si>
  <si>
    <t>51-000-49-00-4952</t>
  </si>
  <si>
    <t>51-510-50-00-5010</t>
  </si>
  <si>
    <t>51-510-50-00-5020</t>
  </si>
  <si>
    <t>51-510-52-00-5212</t>
  </si>
  <si>
    <t>51-510-52-00-5214</t>
  </si>
  <si>
    <t>51-510-54-00-5412</t>
  </si>
  <si>
    <t>51-510-54-00-5415</t>
  </si>
  <si>
    <t>51-510-54-00-5426</t>
  </si>
  <si>
    <t>51-510-54-00-5429</t>
  </si>
  <si>
    <t>WATER SAMPLES</t>
  </si>
  <si>
    <t>51-510-54-00-5430</t>
  </si>
  <si>
    <t>51-510-54-00-5440</t>
  </si>
  <si>
    <t>51-510-54-00-5452</t>
  </si>
  <si>
    <t>51-510-54-00-5460</t>
  </si>
  <si>
    <t>51-510-54-00-5462</t>
  </si>
  <si>
    <t>51-510-54-00-5480</t>
  </si>
  <si>
    <t>51-510-54-00-5483</t>
  </si>
  <si>
    <t>JULIE SERVICES</t>
  </si>
  <si>
    <t>51-510-54-00-5485</t>
  </si>
  <si>
    <t>51-510-54-00-5499</t>
  </si>
  <si>
    <t>51-510-56-00-5600</t>
  </si>
  <si>
    <t>51-510-56-00-5620</t>
  </si>
  <si>
    <t>51-510-56-00-5630</t>
  </si>
  <si>
    <t>51-510-56-00-5638</t>
  </si>
  <si>
    <t>TREATMENT FACILITY SUPPLIES</t>
  </si>
  <si>
    <t>51-510-56-00-5640</t>
  </si>
  <si>
    <t>51-510-56-00-5664</t>
  </si>
  <si>
    <t>51-510-56-00-5695</t>
  </si>
  <si>
    <t>51-510-60-00-6079</t>
  </si>
  <si>
    <t>Debt Service - IEPA Loan L17-156300</t>
  </si>
  <si>
    <t>51-510-89-00-8000</t>
  </si>
  <si>
    <t>51-510-89-00-8050</t>
  </si>
  <si>
    <t>TRANSFER TO GENERAL</t>
  </si>
  <si>
    <t>52-000-44-00-4435</t>
  </si>
  <si>
    <t>SEWER MAINTENANCE FEES</t>
  </si>
  <si>
    <t>52-000-44-00-4455</t>
  </si>
  <si>
    <t>SW CONNECTION FEES - OPERATIONS</t>
  </si>
  <si>
    <t>52-000-44-00-4456</t>
  </si>
  <si>
    <t>SW CONNECTION FEES - CAPITAL</t>
  </si>
  <si>
    <t>52-000-45-00-4500</t>
  </si>
  <si>
    <t>52-000-46-00-4690</t>
  </si>
  <si>
    <t>52-000-49-00-4901</t>
  </si>
  <si>
    <t>52-520-50-00-5010</t>
  </si>
  <si>
    <t>52-520-52-00-5212</t>
  </si>
  <si>
    <t>52-520-52-00-5214</t>
  </si>
  <si>
    <t>52-520-54-00-5412</t>
  </si>
  <si>
    <t>52-520-54-00-5415</t>
  </si>
  <si>
    <t>52-520-54-00-5440</t>
  </si>
  <si>
    <t>52-520-54-00-5462</t>
  </si>
  <si>
    <t>52-520-54-00-5480</t>
  </si>
  <si>
    <t>52-520-54-00-5485</t>
  </si>
  <si>
    <t>52-520-56-00-5600</t>
  </si>
  <si>
    <t>52-520-56-00-5610</t>
  </si>
  <si>
    <t>52-520-56-00-5613</t>
  </si>
  <si>
    <t>LIFT STATION MAINTENANCE</t>
  </si>
  <si>
    <t>52-520-56-00-5620</t>
  </si>
  <si>
    <t>52-520-56-00-5630</t>
  </si>
  <si>
    <t>52-520-56-00-5640</t>
  </si>
  <si>
    <t>52-520-56-00-5695</t>
  </si>
  <si>
    <t>52-520-60-00-6079</t>
  </si>
  <si>
    <t>52-520-90-00-8000</t>
  </si>
  <si>
    <t>52-520-90-00-8050</t>
  </si>
  <si>
    <t>Debt Service - 2011 Refunding Bond</t>
  </si>
  <si>
    <t>72-000-47-00-4704</t>
  </si>
  <si>
    <t>BLACKBERRY WOODS</t>
  </si>
  <si>
    <t>PROGRAM FEES</t>
  </si>
  <si>
    <t>79-000-44-00-4441</t>
  </si>
  <si>
    <t>CONCESSION REVENUE</t>
  </si>
  <si>
    <t>HOMETOWN DAYS</t>
  </si>
  <si>
    <t>79-000-45-00-4500</t>
  </si>
  <si>
    <t>79-000-48-00-4820</t>
  </si>
  <si>
    <t>79-000-48-00-4846</t>
  </si>
  <si>
    <t>79-000-48-00-4850</t>
  </si>
  <si>
    <t>79-000-49-00-4901</t>
  </si>
  <si>
    <t>79-790-50-00-5010</t>
  </si>
  <si>
    <t>79-790-50-00-5015</t>
  </si>
  <si>
    <t>79-790-50-00-5020</t>
  </si>
  <si>
    <t>79-790-52-00-5212</t>
  </si>
  <si>
    <t>79-790-52-00-5214</t>
  </si>
  <si>
    <t>79-790-54-00-5412</t>
  </si>
  <si>
    <t>79-790-54-00-5415</t>
  </si>
  <si>
    <t>79-790-54-00-5440</t>
  </si>
  <si>
    <t>79-790-54-00-5462</t>
  </si>
  <si>
    <t>79-790-54-00-5485</t>
  </si>
  <si>
    <t>79-790-56-00-5600</t>
  </si>
  <si>
    <t>79-790-56-00-5620</t>
  </si>
  <si>
    <t>79-790-56-00-5630</t>
  </si>
  <si>
    <t>79-790-56-00-5640</t>
  </si>
  <si>
    <t>CONCESSION WAGES</t>
  </si>
  <si>
    <t>PRE-SCHOOL WAGES</t>
  </si>
  <si>
    <t>INSTRUCTORS WAGES</t>
  </si>
  <si>
    <t>SCHOLARSHIPS</t>
  </si>
  <si>
    <t>HOMETOWN DAYS SUPPLIES</t>
  </si>
  <si>
    <t>PROGRAM SUPPLIES</t>
  </si>
  <si>
    <t>CONCESSION SUPPLIES</t>
  </si>
  <si>
    <t>82-000-41-00-4120</t>
  </si>
  <si>
    <t>82-000-41-00-4170</t>
  </si>
  <si>
    <t>82-000-43-00-4330</t>
  </si>
  <si>
    <t>LIBRARY FINES</t>
  </si>
  <si>
    <t>82-000-44-00-4401</t>
  </si>
  <si>
    <t>LIBRARY SUBSCRIPTION CARDS</t>
  </si>
  <si>
    <t>82-000-44-00-4422</t>
  </si>
  <si>
    <t>COPY FEES</t>
  </si>
  <si>
    <t>82-000-45-00-4500</t>
  </si>
  <si>
    <t>82-000-48-00-4820</t>
  </si>
  <si>
    <t>82-000-48-00-4850</t>
  </si>
  <si>
    <t>82-820-50-00-5010</t>
  </si>
  <si>
    <t>82-820-50-00-5015</t>
  </si>
  <si>
    <t>82-820-52-00-5212</t>
  </si>
  <si>
    <t>82-820-52-00-5214</t>
  </si>
  <si>
    <t>82-820-52-00-5216</t>
  </si>
  <si>
    <t>82-820-52-00-5222</t>
  </si>
  <si>
    <t>82-820-52-00-5223</t>
  </si>
  <si>
    <t>82-820-54-00-5412</t>
  </si>
  <si>
    <t>82-820-54-00-5415</t>
  </si>
  <si>
    <t>82-820-54-00-5426</t>
  </si>
  <si>
    <t>82-820-54-00-5440</t>
  </si>
  <si>
    <t>82-820-54-00-5452</t>
  </si>
  <si>
    <t>82-820-54-00-5460</t>
  </si>
  <si>
    <t>82-820-54-00-5462</t>
  </si>
  <si>
    <t>82-820-54-00-5466</t>
  </si>
  <si>
    <t>82-820-54-00-5468</t>
  </si>
  <si>
    <t>AUTOMATION</t>
  </si>
  <si>
    <t>82-820-54-00-5480</t>
  </si>
  <si>
    <t>82-820-54-00-5495</t>
  </si>
  <si>
    <t>82-820-56-00-5610</t>
  </si>
  <si>
    <t>82-820-56-00-5620</t>
  </si>
  <si>
    <t>82-820-56-00-5671</t>
  </si>
  <si>
    <t>LIBRARY PROGRAMMING</t>
  </si>
  <si>
    <t>82-820-56-00-5676</t>
  </si>
  <si>
    <t>EMPLOYEE RECOGNITION</t>
  </si>
  <si>
    <t>AUDIO BOOKS</t>
  </si>
  <si>
    <t>82-820-56-00-5685</t>
  </si>
  <si>
    <t>DVD'S</t>
  </si>
  <si>
    <t>Debt Service - 2006 Bond</t>
  </si>
  <si>
    <t>Library Debt Service</t>
  </si>
  <si>
    <t>Countryside TIF</t>
  </si>
  <si>
    <t>87-870-54-00-5498</t>
  </si>
  <si>
    <t>Downtown TIF</t>
  </si>
  <si>
    <t>88-880-60-00-6079</t>
  </si>
  <si>
    <t>Finance</t>
  </si>
  <si>
    <t>Police</t>
  </si>
  <si>
    <t>Expenditures</t>
  </si>
  <si>
    <t>Surplus(Deficit)</t>
  </si>
  <si>
    <t>Expenses</t>
  </si>
  <si>
    <t>Fund Balance</t>
  </si>
  <si>
    <t>01-640-99-00-9982</t>
  </si>
  <si>
    <t>TRANSFER TO LIBRARY OPERATIONS</t>
  </si>
  <si>
    <t>82-000-49-00-4901</t>
  </si>
  <si>
    <t>Administration</t>
  </si>
  <si>
    <t>GENERAL FUND - 01</t>
  </si>
  <si>
    <t>51-510-52-00-5231</t>
  </si>
  <si>
    <t>52-520-52-00-5231</t>
  </si>
  <si>
    <t>51-510-52-00-5230</t>
  </si>
  <si>
    <t>52-520-52-00-5230</t>
  </si>
  <si>
    <t>01-110-52-00-5216</t>
  </si>
  <si>
    <t>01-110-52-00-5222</t>
  </si>
  <si>
    <t>01-110-52-00-5223</t>
  </si>
  <si>
    <t>01-120-52-00-5216</t>
  </si>
  <si>
    <t>01-120-52-00-5222</t>
  </si>
  <si>
    <t>01-120-52-00-5223</t>
  </si>
  <si>
    <t>01-210-52-00-5216</t>
  </si>
  <si>
    <t>01-210-52-00-5222</t>
  </si>
  <si>
    <t>01-210-52-00-5223</t>
  </si>
  <si>
    <t>01-220-52-00-5216</t>
  </si>
  <si>
    <t>01-220-52-00-5222</t>
  </si>
  <si>
    <t>01-220-52-00-5223</t>
  </si>
  <si>
    <t>01-410-52-00-5216</t>
  </si>
  <si>
    <t>01-410-52-00-5222</t>
  </si>
  <si>
    <t>01-410-52-00-5223</t>
  </si>
  <si>
    <t>51-510-52-00-5216</t>
  </si>
  <si>
    <t>51-510-52-00-5222</t>
  </si>
  <si>
    <t>51-510-52-00-5223</t>
  </si>
  <si>
    <t>52-520-52-00-5216</t>
  </si>
  <si>
    <t>52-520-52-00-5222</t>
  </si>
  <si>
    <t>52-520-52-00-5223</t>
  </si>
  <si>
    <t>79-790-52-00-5216</t>
  </si>
  <si>
    <t>79-790-52-00-5222</t>
  </si>
  <si>
    <t>79-790-52-00-5223</t>
  </si>
  <si>
    <t>DENTAL INSURANCE</t>
  </si>
  <si>
    <t>01-110-52-00-5224</t>
  </si>
  <si>
    <t>VISION INSURANCE</t>
  </si>
  <si>
    <t>01-120-52-00-5224</t>
  </si>
  <si>
    <t>01-210-52-00-5224</t>
  </si>
  <si>
    <t>01-220-52-00-5224</t>
  </si>
  <si>
    <t>01-410-52-00-5224</t>
  </si>
  <si>
    <t>51-510-52-00-5224</t>
  </si>
  <si>
    <t>52-520-52-00-5224</t>
  </si>
  <si>
    <t>79-790-52-00-5224</t>
  </si>
  <si>
    <t>82-820-52-00-5224</t>
  </si>
  <si>
    <t>Parks Department</t>
  </si>
  <si>
    <t>Recreation Department</t>
  </si>
  <si>
    <t>Administrative Services</t>
  </si>
  <si>
    <t>Library Operations</t>
  </si>
  <si>
    <t>Community Development</t>
  </si>
  <si>
    <t>Cash Flow - Surplus(Deficit)</t>
  </si>
  <si>
    <t>General</t>
  </si>
  <si>
    <t>Fox Hill</t>
  </si>
  <si>
    <t>Sunflower</t>
  </si>
  <si>
    <t>Water</t>
  </si>
  <si>
    <t>Sewer</t>
  </si>
  <si>
    <t>Land Cash</t>
  </si>
  <si>
    <t>NON-HOME RULE SALES TAX</t>
  </si>
  <si>
    <t>79-795-50-00-5010</t>
  </si>
  <si>
    <t>79-795-50-00-5015</t>
  </si>
  <si>
    <t>79-795-50-00-5045</t>
  </si>
  <si>
    <t>79-795-50-00-5046</t>
  </si>
  <si>
    <t>79-795-50-00-5052</t>
  </si>
  <si>
    <t>79-795-52-00-5212</t>
  </si>
  <si>
    <t>79-795-52-00-5214</t>
  </si>
  <si>
    <t>79-795-52-00-5216</t>
  </si>
  <si>
    <t>79-795-52-00-5222</t>
  </si>
  <si>
    <t>79-795-52-00-5223</t>
  </si>
  <si>
    <t>79-795-52-00-5224</t>
  </si>
  <si>
    <t>79-795-54-00-5412</t>
  </si>
  <si>
    <t>79-795-54-00-5415</t>
  </si>
  <si>
    <t>79-795-54-00-5426</t>
  </si>
  <si>
    <t>79-795-54-00-5440</t>
  </si>
  <si>
    <t>79-795-54-00-5447</t>
  </si>
  <si>
    <t>79-795-54-00-5452</t>
  </si>
  <si>
    <t>79-795-54-00-5462</t>
  </si>
  <si>
    <t>79-795-54-00-5480</t>
  </si>
  <si>
    <t>79-795-54-00-5485</t>
  </si>
  <si>
    <t>79-795-54-00-5495</t>
  </si>
  <si>
    <t>79-795-56-00-5602</t>
  </si>
  <si>
    <t>79-795-56-00-5606</t>
  </si>
  <si>
    <t>79-795-56-00-5607</t>
  </si>
  <si>
    <t>79-795-56-00-5610</t>
  </si>
  <si>
    <t>79-795-56-00-5620</t>
  </si>
  <si>
    <t>79-795-56-00-5640</t>
  </si>
  <si>
    <t>OTHER LICENSES &amp; PERMITS</t>
  </si>
  <si>
    <t>01-110-54-00-5485</t>
  </si>
  <si>
    <t>01-210-54-00-5485</t>
  </si>
  <si>
    <t>01-220-54-00-5485</t>
  </si>
  <si>
    <t>51-000-46-00-4690</t>
  </si>
  <si>
    <t>01-000-40-00-4044</t>
  </si>
  <si>
    <t>23-230-60-00-6094</t>
  </si>
  <si>
    <t>KENCOM</t>
  </si>
  <si>
    <t>01-640-54-00-5449</t>
  </si>
  <si>
    <t>88-880-60-00-6000</t>
  </si>
  <si>
    <t>PROJECT COSTS</t>
  </si>
  <si>
    <t>01-640-54-00-5450</t>
  </si>
  <si>
    <t>INFORMATION TECHNOLOGY SERVICES</t>
  </si>
  <si>
    <t>79-000-48-00-4825</t>
  </si>
  <si>
    <t>79-790-54-00-5495</t>
  </si>
  <si>
    <t>84-000-45-00-4500</t>
  </si>
  <si>
    <t>82-820-52-00-5231</t>
  </si>
  <si>
    <t>CITY</t>
  </si>
  <si>
    <t>Park &amp; Recreation</t>
  </si>
  <si>
    <t>Library</t>
  </si>
  <si>
    <t>Library Ops</t>
  </si>
  <si>
    <t>01-220-56-00-5695</t>
  </si>
  <si>
    <t>79-000-46-00-4690</t>
  </si>
  <si>
    <t>52-520-54-00-5430</t>
  </si>
  <si>
    <t>51-510-60-00-6060</t>
  </si>
  <si>
    <t>Liability Insurance</t>
  </si>
  <si>
    <t>Unemployment Ins</t>
  </si>
  <si>
    <t>Health Insurance</t>
  </si>
  <si>
    <t>Dental Insurance</t>
  </si>
  <si>
    <t>Vision Insurance</t>
  </si>
  <si>
    <t>82-820-52-00-5230</t>
  </si>
  <si>
    <t>Debt Service</t>
  </si>
  <si>
    <t>51-510-54-00-5498</t>
  </si>
  <si>
    <t>52-520-54-00-5499</t>
  </si>
  <si>
    <t>52-520-54-00-5498</t>
  </si>
  <si>
    <t>51-510-54-00-5448</t>
  </si>
  <si>
    <t>HOTEL TAX REBATE</t>
  </si>
  <si>
    <t>01-000-46-00-4604</t>
  </si>
  <si>
    <t>REIMB - ENGINEERING EXPENSES</t>
  </si>
  <si>
    <t>01-110-54-00-5448</t>
  </si>
  <si>
    <t>82-820-54-00-5498</t>
  </si>
  <si>
    <t>Budget</t>
  </si>
  <si>
    <t xml:space="preserve">DEVELOPMENT FEES </t>
  </si>
  <si>
    <t>84-000-42-00-4214</t>
  </si>
  <si>
    <t>PROPERTY &amp; BLDG MAINT SERVICES</t>
  </si>
  <si>
    <t>PROPERTY &amp; BLDG MAINT SUPPLIES</t>
  </si>
  <si>
    <t>51-510-54-00-5445</t>
  </si>
  <si>
    <t>TREATMENT FACILITY SERVICES</t>
  </si>
  <si>
    <t>52-520-54-00-5444</t>
  </si>
  <si>
    <t>LIFT STATION SERVICES</t>
  </si>
  <si>
    <t>01-540-54-00-5441</t>
  </si>
  <si>
    <t>GARBAGE SERVICES - SENIOR SUBSIDY</t>
  </si>
  <si>
    <t>01-210-50-00-5011</t>
  </si>
  <si>
    <t>SALARIES - SERGEANTS</t>
  </si>
  <si>
    <t>.</t>
  </si>
  <si>
    <t>01-210-56-00-5650</t>
  </si>
  <si>
    <t>COMMUNITY SERVICES</t>
  </si>
  <si>
    <t>OFFENDER REGISTRATION FEES</t>
  </si>
  <si>
    <t>Motor Fuel Tax</t>
  </si>
  <si>
    <t>Police Capital</t>
  </si>
  <si>
    <t>City Wide Capital</t>
  </si>
  <si>
    <t>City</t>
  </si>
  <si>
    <t>Lib</t>
  </si>
  <si>
    <t>01-640-52-00-5240</t>
  </si>
  <si>
    <t>01-640-52-00-5241</t>
  </si>
  <si>
    <t>01-640-52-00-5242</t>
  </si>
  <si>
    <t>RETIREES - GROUP HEALTH INSURANCE</t>
  </si>
  <si>
    <t>RETIREES - DENTAL INSURANCE</t>
  </si>
  <si>
    <t>RETIREES - VISION INSURANCE</t>
  </si>
  <si>
    <t>GENERAL FUND (01)</t>
  </si>
  <si>
    <t xml:space="preserve">The General Fund is the City’s primary operating fund.  It accounts for major tax revenue used to support administrative and public safety functions.    </t>
  </si>
  <si>
    <t>Adopted</t>
  </si>
  <si>
    <t>Taxes</t>
  </si>
  <si>
    <t>Intergovernmental</t>
  </si>
  <si>
    <t>Licenses &amp; Permits</t>
  </si>
  <si>
    <t>Fines &amp; Forfeits</t>
  </si>
  <si>
    <t>Charges for Service</t>
  </si>
  <si>
    <t>Investment Earnings</t>
  </si>
  <si>
    <t>Reimbursements</t>
  </si>
  <si>
    <t>Miscellaneous</t>
  </si>
  <si>
    <t>Other Financing Sources</t>
  </si>
  <si>
    <t>Total Revenue</t>
  </si>
  <si>
    <t>Salaries</t>
  </si>
  <si>
    <t>Benefits</t>
  </si>
  <si>
    <t>Contractual Services</t>
  </si>
  <si>
    <t>Supplies</t>
  </si>
  <si>
    <t>Capital Outlay</t>
  </si>
  <si>
    <t>Other Financing Uses</t>
  </si>
  <si>
    <t>Total Expenditures</t>
  </si>
  <si>
    <t>Surplus (Deficit)</t>
  </si>
  <si>
    <t>Ending Fund Balance</t>
  </si>
  <si>
    <t>Fox Hill SSA Fund (11)</t>
  </si>
  <si>
    <t>This fund was created for the purpose of maintaining the common areas of the Fox Hill Estates (SSA 2004-201) subdivision.  All money for the fund is derived from property taxes levied on homeowners in the subdivision.</t>
  </si>
  <si>
    <t>Sunflower SSA Fund (12)</t>
  </si>
  <si>
    <t>This fund was created for the purpose of maintaining the common areas of the Sunflower Estates (SSA 2006-119) subdivision.  All money for the fund is derived from property taxes levied on homeowners in the subdivision.</t>
  </si>
  <si>
    <t>Motor Fuel Tax Fund (15)</t>
  </si>
  <si>
    <t>City-Wide Capital Fund (23)</t>
  </si>
  <si>
    <t>Debt Service Fund (42)</t>
  </si>
  <si>
    <t>Water Fund (51)</t>
  </si>
  <si>
    <t xml:space="preserve">The Water Fund is an enterprise fund which is comprised of both a capital and operational budget. The capital portion is used for the improvement and expansion of water infrastructure, while the operational side is used to service and maintain City water systems.   </t>
  </si>
  <si>
    <t>Developer Commitments</t>
  </si>
  <si>
    <t>Total Expenses</t>
  </si>
  <si>
    <t>Ending Fund Balance Equivalent</t>
  </si>
  <si>
    <t>Sewer Fund (52)</t>
  </si>
  <si>
    <t>The Sewer Fund is an enterprise fund which is comprised of both a capital and operational budget.  The capital portion is used for improvement and expansion of the sanitary sewer infrastructure while the operational side allows the City to service and maintain sanitary sewer systems.</t>
  </si>
  <si>
    <t>Land Cash Fund (72)</t>
  </si>
  <si>
    <t>Land Cash Contributions</t>
  </si>
  <si>
    <t>Parks and Recreation Fund (79)</t>
  </si>
  <si>
    <t>This fund accounts for the daily operations of the  Parks and Recreation Department.  Programs, classes, special events and maintenance of City wide park land and public facilities make up the day to day operations.  Programs and classes consist of a wide variety of options serving children through senior citizens.  Special events range from Music Under the Stars to Home Town Days.  City wide maintenance consists of over two hundred acres at more than fifty sites including buildings, boulevards, parks, utility locations and natural areas.</t>
  </si>
  <si>
    <t>Library Operations Fund (82)</t>
  </si>
  <si>
    <t>The Yorkville Public Library provides the people of the community, from pre-school through maturity, with access to a collection of books and other materials which will serve their educational, cultural and recreational needs.  The Library board and staff strive to provide the community an environment that promotes the love of reading.</t>
  </si>
  <si>
    <t>Library Capital Fund (84)</t>
  </si>
  <si>
    <t>Countryside TIF Fund (87)</t>
  </si>
  <si>
    <t>The Countryside TIF was created in February of 2005, with the intent of constructing a future retail development at Countryside Center.  This TIF is located at the northwest corner of US Route 34 and IL Route 47.</t>
  </si>
  <si>
    <t>Downtown TIF Fund (88)</t>
  </si>
  <si>
    <t>The Downtown TIF was created in 2006, in order to finance a mixed use development in the downtown area.</t>
  </si>
  <si>
    <t>ADMINISTRATION DEPARTMENT</t>
  </si>
  <si>
    <t>Total Administration</t>
  </si>
  <si>
    <t>FINANCE DEPARTMENT</t>
  </si>
  <si>
    <t>POLICE DEPARTMENT</t>
  </si>
  <si>
    <t>COMMUNITY DEVELOPMENT DEPARTMENT</t>
  </si>
  <si>
    <t>The primary focus of the Community Development Department is to ensure that all existing and new construction is consistent with the overall development goals of the City which entails short and long-range planning, administration of zoning regulations, building permits issuance and code enforcement. The department also provides staff support to the City Council, Plan Commission, Zoning Board of Appeals and Park Board and assists in the review of all development plans proposed within the United City of Yorkville.</t>
  </si>
  <si>
    <t>Total Community Development</t>
  </si>
  <si>
    <t>The Public Works Department is an integral part of the United City of Yorkville.  We provide high quality drinking water, efficient disposal of sanitary waste and maintain a comprehensive road and storm sewer network to ensure the safety and quality of life for the citizens of Yorkville.</t>
  </si>
  <si>
    <t>ADMINISTRATIVE SERVICES DEPARTMENT</t>
  </si>
  <si>
    <t>United City of Yorkville</t>
  </si>
  <si>
    <t>FUND</t>
  </si>
  <si>
    <t>General Fund</t>
  </si>
  <si>
    <t>Special Revenue Funds</t>
  </si>
  <si>
    <t>Parks and Recreation</t>
  </si>
  <si>
    <t>Fox Hill SSA</t>
  </si>
  <si>
    <t>Sunflower SSA</t>
  </si>
  <si>
    <t>Debt Service Fund</t>
  </si>
  <si>
    <t>Capital Project Funds</t>
  </si>
  <si>
    <t>Public Works Capital</t>
  </si>
  <si>
    <t>City-Wide Capital</t>
  </si>
  <si>
    <t>Enterprise Funds</t>
  </si>
  <si>
    <t>Library Funds</t>
  </si>
  <si>
    <t>Library Capital</t>
  </si>
  <si>
    <t xml:space="preserve">Other </t>
  </si>
  <si>
    <t>Inter-</t>
  </si>
  <si>
    <t>Licenses &amp;</t>
  </si>
  <si>
    <t>Fines &amp;</t>
  </si>
  <si>
    <t xml:space="preserve">Charges </t>
  </si>
  <si>
    <t>Investment</t>
  </si>
  <si>
    <t>Reimb-</t>
  </si>
  <si>
    <t>Miscel-</t>
  </si>
  <si>
    <t xml:space="preserve">Financing </t>
  </si>
  <si>
    <t>Fund</t>
  </si>
  <si>
    <t>governmental</t>
  </si>
  <si>
    <t>Permits</t>
  </si>
  <si>
    <t>Forfeits</t>
  </si>
  <si>
    <t>for Services</t>
  </si>
  <si>
    <t>Earnings</t>
  </si>
  <si>
    <t>ursements</t>
  </si>
  <si>
    <t>laneous</t>
  </si>
  <si>
    <t>Sources</t>
  </si>
  <si>
    <t>Total</t>
  </si>
  <si>
    <t>Contractual</t>
  </si>
  <si>
    <t>Capital</t>
  </si>
  <si>
    <t>Debt</t>
  </si>
  <si>
    <t>Financing</t>
  </si>
  <si>
    <t>Services</t>
  </si>
  <si>
    <t>Outlay</t>
  </si>
  <si>
    <t>Service</t>
  </si>
  <si>
    <t>Uses</t>
  </si>
  <si>
    <t>Fund Balance Summary</t>
  </si>
  <si>
    <t>Beginning</t>
  </si>
  <si>
    <t>Budgeted</t>
  </si>
  <si>
    <t xml:space="preserve">Budgeted </t>
  </si>
  <si>
    <t>Surplus</t>
  </si>
  <si>
    <t>Ending</t>
  </si>
  <si>
    <t>Revenues</t>
  </si>
  <si>
    <t>(Deficit)</t>
  </si>
  <si>
    <t>Totals</t>
  </si>
  <si>
    <t xml:space="preserve">Fund Balance History </t>
  </si>
  <si>
    <t>Enterprise Funds *</t>
  </si>
  <si>
    <t>*</t>
  </si>
  <si>
    <t xml:space="preserve">Full Time </t>
  </si>
  <si>
    <t>Overtime</t>
  </si>
  <si>
    <t>Part Time</t>
  </si>
  <si>
    <t>Cash Flow - Fund Balance</t>
  </si>
  <si>
    <t>TOTAL REVENUES</t>
  </si>
  <si>
    <t>TOTAL EXPENDITURES</t>
  </si>
  <si>
    <t>52-520-92-00-8000</t>
  </si>
  <si>
    <t>52-520-92-00-8050</t>
  </si>
  <si>
    <t>PARK RENTALS</t>
  </si>
  <si>
    <t>51-000-48-00-4820</t>
  </si>
  <si>
    <t xml:space="preserve">RENTAL INCOME </t>
  </si>
  <si>
    <t>52-520-99-00-9951</t>
  </si>
  <si>
    <t>ELECTRONIC CITATION FEES</t>
  </si>
  <si>
    <t>84-840-56-00-5683</t>
  </si>
  <si>
    <t>84-840-56-00-5685</t>
  </si>
  <si>
    <t>84-840-56-00-5635</t>
  </si>
  <si>
    <t>BOOKS</t>
  </si>
  <si>
    <t>84-840-56-00-5686</t>
  </si>
  <si>
    <t>79-000-44-00-4402</t>
  </si>
  <si>
    <t>SPECIAL EVENTS</t>
  </si>
  <si>
    <t>79-000-44-00-4403</t>
  </si>
  <si>
    <t>CHILD DEVELOPMENT</t>
  </si>
  <si>
    <t>79-000-44-00-4404</t>
  </si>
  <si>
    <t>79-790-56-00-5695</t>
  </si>
  <si>
    <t>CIRCUIT COURT FINES</t>
  </si>
  <si>
    <t>Total Finance</t>
  </si>
  <si>
    <t xml:space="preserve">Total Police </t>
  </si>
  <si>
    <t xml:space="preserve">Total Public Works </t>
  </si>
  <si>
    <t>Total Admin Services &amp; Transfers</t>
  </si>
  <si>
    <t>SALARIES &amp; WAGES</t>
  </si>
  <si>
    <t>EXCISE TAX</t>
  </si>
  <si>
    <t>23-230-60-00-6058</t>
  </si>
  <si>
    <t xml:space="preserve">US 34 (IL 47 / ORCHARD RD) PROJECT </t>
  </si>
  <si>
    <t>23-230-60-00-6059</t>
  </si>
  <si>
    <t>79-000-48-00-4843</t>
  </si>
  <si>
    <t>TRANSFER TO PARKS &amp; RECREATION</t>
  </si>
  <si>
    <t>DEVELOPMENT FEES - MUNICIPAL BLDG</t>
  </si>
  <si>
    <t>DEVELOPMENT FEES - POLICE CAPITAL</t>
  </si>
  <si>
    <t>DEVELOPMENT FEES - PW CAPITAL</t>
  </si>
  <si>
    <t>25-205-54-00-5495</t>
  </si>
  <si>
    <t>25-205-60-00-6060</t>
  </si>
  <si>
    <t>25-205-60-00-6070</t>
  </si>
  <si>
    <t>25-215-54-00-5448</t>
  </si>
  <si>
    <t>25-215-56-00-5620</t>
  </si>
  <si>
    <t>25-215-60-00-6060</t>
  </si>
  <si>
    <t>25-215-60-00-6070</t>
  </si>
  <si>
    <t>25-215-92-00-8000</t>
  </si>
  <si>
    <t>25-215-92-00-8050</t>
  </si>
  <si>
    <t>25-225-60-00-6060</t>
  </si>
  <si>
    <t>25-225-92-00-8000</t>
  </si>
  <si>
    <t>25-225-92-00-8050</t>
  </si>
  <si>
    <t>Vehicle &amp; Equipment</t>
  </si>
  <si>
    <t>Vehicle and Equipment Fund (25)</t>
  </si>
  <si>
    <t>Police Capital Expenditures</t>
  </si>
  <si>
    <t>Public Works Capital Expenditures</t>
  </si>
  <si>
    <t>Police Capital Fund Balance</t>
  </si>
  <si>
    <t>Public Works Capital Fund Balance</t>
  </si>
  <si>
    <t>City-Wide Capital Expenditures</t>
  </si>
  <si>
    <t>Sub-Total Expenditures</t>
  </si>
  <si>
    <t>Account Number</t>
  </si>
  <si>
    <t>Parks &amp; Recreation Capital</t>
  </si>
  <si>
    <t>Fund Balance Equivalent</t>
  </si>
  <si>
    <t>01-110-54-00-5460</t>
  </si>
  <si>
    <t>84-840-54-00-5460</t>
  </si>
  <si>
    <t>DEVELOPMENT FEES - PARK CAPITAL</t>
  </si>
  <si>
    <t>MISCELLANEOUS INCOME - PW CAPITAL</t>
  </si>
  <si>
    <t>INVESTMENT EARNINGS - PARK CAPITAL</t>
  </si>
  <si>
    <t>MISCELLANEOUS INCOME - POLICE CAPITAL</t>
  </si>
  <si>
    <t>LATE PENALTIES - GARBAGE</t>
  </si>
  <si>
    <t>LATE PENALTIES - SEWER</t>
  </si>
  <si>
    <t>LATE PENALTIES - WATER</t>
  </si>
  <si>
    <t>01-410-54-00-5490</t>
  </si>
  <si>
    <t>VEHICLE MAINTENANCE SERVICES</t>
  </si>
  <si>
    <t>01-410-56-00-5628</t>
  </si>
  <si>
    <t>VEHICLE MAINTENANCE SUPPLIES</t>
  </si>
  <si>
    <t>51-510-54-00-5490</t>
  </si>
  <si>
    <t>51-510-56-00-5628</t>
  </si>
  <si>
    <t>52-520-54-00-5490</t>
  </si>
  <si>
    <t>52-520-56-00-5628</t>
  </si>
  <si>
    <t>51-510-60-00-6070</t>
  </si>
  <si>
    <t>15-155-60-00-6025</t>
  </si>
  <si>
    <t>01-410-54-00-5435</t>
  </si>
  <si>
    <t>TRAFFIC SIGNAL MAINTENANCE</t>
  </si>
  <si>
    <t>ADJUDICATION SERVICES</t>
  </si>
  <si>
    <t>Fund Balance - Police Capital</t>
  </si>
  <si>
    <t>Fund Balance - Public Works Capital</t>
  </si>
  <si>
    <t>Fund Balance - Parks &amp; Rec Capital</t>
  </si>
  <si>
    <t>12-112-54-00-5416</t>
  </si>
  <si>
    <t>POND MAINTENANCE</t>
  </si>
  <si>
    <t>01-210-54-00-5422</t>
  </si>
  <si>
    <t>VEHICLE &amp; EQUIPMENT CHARGEBACK</t>
  </si>
  <si>
    <t>POLICE CHARGEBACK</t>
  </si>
  <si>
    <t>PUBLIC WORKS CHARGEBACK</t>
  </si>
  <si>
    <t>01-410-54-00-5422</t>
  </si>
  <si>
    <t>01-640-54-00-5439</t>
  </si>
  <si>
    <t>AMUSEMENT TAX REBATE</t>
  </si>
  <si>
    <t>23-230-54-00-5465</t>
  </si>
  <si>
    <t>Operating Funds</t>
  </si>
  <si>
    <t>51-000-44-00-4426</t>
  </si>
  <si>
    <t>01-000-44-00-4407</t>
  </si>
  <si>
    <t>01-000-49-00-4916</t>
  </si>
  <si>
    <t>01-000-43-00-4323</t>
  </si>
  <si>
    <t>PRINCIPAL PAYMENT</t>
  </si>
  <si>
    <t>23-000-44-00-4440</t>
  </si>
  <si>
    <t>ROAD INFRASTRUCTURE FEE</t>
  </si>
  <si>
    <t>TIF INCENTIVE PAYOUT</t>
  </si>
  <si>
    <t>88-880-54-00-5425</t>
  </si>
  <si>
    <t>Debt Service - 2013 Refunding Bond</t>
  </si>
  <si>
    <t>87-870-93-00-8000</t>
  </si>
  <si>
    <t>87-870-93-00-8050</t>
  </si>
  <si>
    <t>52-000-44-00-4440</t>
  </si>
  <si>
    <t>52-000-44-00-4462</t>
  </si>
  <si>
    <t>SEWER INFRASTRUCTURE FEE</t>
  </si>
  <si>
    <t>United City of Yorkville - Consolidated Budget</t>
  </si>
  <si>
    <t>Yorkville Public Library - Consolidated Budget</t>
  </si>
  <si>
    <t xml:space="preserve">BUSINESS DISTRICT REBATE </t>
  </si>
  <si>
    <t>79-795-54-00-5460</t>
  </si>
  <si>
    <t>FY 2022</t>
  </si>
  <si>
    <t>FY 2023</t>
  </si>
  <si>
    <t>FY 2024</t>
  </si>
  <si>
    <t>FY 2025</t>
  </si>
  <si>
    <t>FY 2026</t>
  </si>
  <si>
    <t>FY 2027</t>
  </si>
  <si>
    <t>FY 2028</t>
  </si>
  <si>
    <t>FY 2029</t>
  </si>
  <si>
    <t>The Library Capital Fund derives its revenue from monies collected from building permits.  The revenue is used for Library building maintenance and associated capital, contractual and supply purchases.</t>
  </si>
  <si>
    <t>01-210-50-00-5008</t>
  </si>
  <si>
    <t>Property Taxes</t>
  </si>
  <si>
    <t>Corporate</t>
  </si>
  <si>
    <t>Police Pension</t>
  </si>
  <si>
    <t>Building Permits Revenue</t>
  </si>
  <si>
    <t>23-230-60-00-6025</t>
  </si>
  <si>
    <t>TRAVEL &amp; LODGING</t>
  </si>
  <si>
    <t>PRINTING &amp; DUPLICATING</t>
  </si>
  <si>
    <t>DUES &amp; SUBSCRIPTIONS</t>
  </si>
  <si>
    <t>REPAIR &amp; MAINTENANCE</t>
  </si>
  <si>
    <t>OUTSIDE REPAIR &amp; MAINTENANCE</t>
  </si>
  <si>
    <t>METERS &amp; PARTS</t>
  </si>
  <si>
    <t>ATHLETICS &amp; FITNESS</t>
  </si>
  <si>
    <t>SPONSORSHIPS &amp; DONATIONS</t>
  </si>
  <si>
    <t>COMPACT DISCS &amp; OTHER MUSIC</t>
  </si>
  <si>
    <t>ROAD TO BETTER ROADS PROGRAM</t>
  </si>
  <si>
    <t>Transfers In</t>
  </si>
  <si>
    <t>51-510-60-00-6025</t>
  </si>
  <si>
    <t>52-520-60-00-6025</t>
  </si>
  <si>
    <t>01-110-50-00-5010</t>
  </si>
  <si>
    <t>23-000-46-00-4660</t>
  </si>
  <si>
    <t>REIMB - PUSH FOR THE PATH</t>
  </si>
  <si>
    <t>VIDEO GAMING TAX</t>
  </si>
  <si>
    <t>SALE OF CAPITAL ASSETS - POLICE CAPITAL</t>
  </si>
  <si>
    <t>INTEREST EXPENSE</t>
  </si>
  <si>
    <t>51-510-54-00-5495</t>
  </si>
  <si>
    <t>52-520-54-00-5495</t>
  </si>
  <si>
    <t>51-510-56-00-5665</t>
  </si>
  <si>
    <t>JULIE SUPPLIES</t>
  </si>
  <si>
    <t>E-BOOKS SUBSCRIPTION</t>
  </si>
  <si>
    <t>SALE OF CAPITAL ASSETS - PW CAPITAL</t>
  </si>
  <si>
    <t>25-225-60-00-6070</t>
  </si>
  <si>
    <t>12-000-40-00-4000</t>
  </si>
  <si>
    <t xml:space="preserve">PROPERTY TAXES                        </t>
  </si>
  <si>
    <t>11-000-40-00-4000</t>
  </si>
  <si>
    <t xml:space="preserve">PROPERTY TAXES                             </t>
  </si>
  <si>
    <t>82-000-40-00-4000</t>
  </si>
  <si>
    <t xml:space="preserve">PROPERTY TAXES                         </t>
  </si>
  <si>
    <t>87-000-40-00-4000</t>
  </si>
  <si>
    <t>88-000-40-00-4000</t>
  </si>
  <si>
    <t>PARKS &amp; RECREATION CHARGEBACK</t>
  </si>
  <si>
    <t>79-790-54-00-5422</t>
  </si>
  <si>
    <t>Parks &amp; Rec Capital Expenditures</t>
  </si>
  <si>
    <t>Parks &amp; Rec Capital Fund Balance</t>
  </si>
  <si>
    <t>Principal</t>
  </si>
  <si>
    <t>Interest</t>
  </si>
  <si>
    <t>01-000-41-00-4168</t>
  </si>
  <si>
    <t>51-510-60-00-6066</t>
  </si>
  <si>
    <t>KENDALL AREA TRANSIT</t>
  </si>
  <si>
    <t>STREET LIGHTING</t>
  </si>
  <si>
    <t>EMPLOYER CONTRIBUTION - POLICE PENSION</t>
  </si>
  <si>
    <t>DEVELOPMENT FEES - CW CAPITAL</t>
  </si>
  <si>
    <t>Road to Better Roads Program</t>
  </si>
  <si>
    <t xml:space="preserve">The Administration Department includes both elected official and management expenditures.  The executive and legislative branches consist of the Mayor and an eight member City Council.  The city administrator is hired by the Mayor with the consent of the City Council.  City staff report to the city administrator.  It is the role of the city administrator to direct staff in the daily administration of City services.  </t>
  </si>
  <si>
    <t>The Finance Department is responsible for the accounting, internal controls, external reporting and auditing of all financial transactions.   The Finance Department is in charge of preparing for the annual audit, utility billing, receivables, payables, treasury management and payroll and works with administration in the preparation of the annual budget.  Personnel are budgeted in the General and Water Funds.</t>
  </si>
  <si>
    <t>The mission of the Yorkville Police Department is to work in partnership with the community to protect life and property, assist neighborhoods with solving their problems and enhance the quality of life in our City.</t>
  </si>
  <si>
    <t>The Motor Fuel Tax Fund is used to maintain existing and construct new City owned roadways, alleys and parking lots.  The fund also purchases materials used in the maintenance and operation of those facilities.</t>
  </si>
  <si>
    <t>51-510-50-00-5015</t>
  </si>
  <si>
    <t>TRANSFER FROM CW MUNICIPAL BUILDING</t>
  </si>
  <si>
    <t>PUBLIC WORKS DEPARTMENT - STREET OPERATIONS / HEALTH &amp; SANITATION</t>
  </si>
  <si>
    <t>Public Works - Street Operations</t>
  </si>
  <si>
    <t>Public Works - Health &amp; Sanitation</t>
  </si>
  <si>
    <t>Allocated Insurance Expenditures - Aggregated</t>
  </si>
  <si>
    <t>Aggregated Salary &amp; Wage Information</t>
  </si>
  <si>
    <t>01-410-50-00-5015</t>
  </si>
  <si>
    <t>25-000-42-00-4218</t>
  </si>
  <si>
    <t>25-000-42-00-4219</t>
  </si>
  <si>
    <t>25-000-42-00-4215</t>
  </si>
  <si>
    <t>25-000-42-00-4220</t>
  </si>
  <si>
    <t>25-000-43-00-4315</t>
  </si>
  <si>
    <t>25-000-43-00-4316</t>
  </si>
  <si>
    <t>25-000-44-00-4418</t>
  </si>
  <si>
    <t>25-000-44-00-4420</t>
  </si>
  <si>
    <t>25-000-44-00-4421</t>
  </si>
  <si>
    <t>25-000-44-00-4427</t>
  </si>
  <si>
    <t>25-000-45-00-4522</t>
  </si>
  <si>
    <t>25-000-48-00-4852</t>
  </si>
  <si>
    <t>25-000-48-00-4854</t>
  </si>
  <si>
    <t>25-000-49-00-4920</t>
  </si>
  <si>
    <t>25-000-49-00-4921</t>
  </si>
  <si>
    <t>STATE GRANTS - TRAFFIC SIGNAL MAINTENANCE</t>
  </si>
  <si>
    <t>82-000-44-00-4439</t>
  </si>
  <si>
    <t>23-230-54-00-5499</t>
  </si>
  <si>
    <t>42-420-79-00-8000</t>
  </si>
  <si>
    <t>42-420-79-00-8050</t>
  </si>
  <si>
    <t>23-230-78-00-8000</t>
  </si>
  <si>
    <t>23-230-78-00-8050</t>
  </si>
  <si>
    <t>51-510-94-00-8000</t>
  </si>
  <si>
    <t>51-510-94-00-8050</t>
  </si>
  <si>
    <t>Debt Service - 2014 Refunding Bond</t>
  </si>
  <si>
    <t>23-230-54-00-5498</t>
  </si>
  <si>
    <t>General Fund Revenues</t>
  </si>
  <si>
    <t>LIQUOR LICENSES</t>
  </si>
  <si>
    <t>23-000-46-00-4690</t>
  </si>
  <si>
    <t xml:space="preserve">REIMB - MISCELLANEOUS </t>
  </si>
  <si>
    <t>TREE &amp; STUMP MAINTENANCE</t>
  </si>
  <si>
    <t>51-510-54-00-5465</t>
  </si>
  <si>
    <t>51-510-60-00-6022</t>
  </si>
  <si>
    <t>WELL REHABILITATIONS</t>
  </si>
  <si>
    <t>BUSINESS DISTRICT TAX - KENDALL MRKT</t>
  </si>
  <si>
    <t>01-000-40-00-4071</t>
  </si>
  <si>
    <t>01-000-40-00-4072</t>
  </si>
  <si>
    <t>BUSINESS DISTRICT TAX - DOWNTOWN</t>
  </si>
  <si>
    <t>BUSINESS DISTRICT TAX - COUNTRYSIDE</t>
  </si>
  <si>
    <t>01-640-54-00-5428</t>
  </si>
  <si>
    <t>UTILITY TAX REBATE</t>
  </si>
  <si>
    <t>51-510-77-00-8000</t>
  </si>
  <si>
    <t>51-510-77-00-8050</t>
  </si>
  <si>
    <t>Aggregated Benefit Information</t>
  </si>
  <si>
    <t>IMRF</t>
  </si>
  <si>
    <t>FICA</t>
  </si>
  <si>
    <t>TRANSFER TO CITY-WIDE CAPITAL</t>
  </si>
  <si>
    <t>TRANSFER FROM CITY-WIDE CAPITAL</t>
  </si>
  <si>
    <t>87-870-54-00-5462</t>
  </si>
  <si>
    <t>88-880-54-00-5462</t>
  </si>
  <si>
    <t>Debt Service - 2014C Refunding Bond</t>
  </si>
  <si>
    <t>Total Library</t>
  </si>
  <si>
    <t>Grand Total</t>
  </si>
  <si>
    <t>01-000-40-00-4055</t>
  </si>
  <si>
    <t>01-410-54-00-5415</t>
  </si>
  <si>
    <t>84-000-48-00-4850</t>
  </si>
  <si>
    <t>KENDALL CO JUVE PROBATION</t>
  </si>
  <si>
    <t>Developer Commitment</t>
  </si>
  <si>
    <t>Special Service Areas</t>
  </si>
  <si>
    <t>TIF Districts</t>
  </si>
  <si>
    <t>Road &amp; Bridge Tax</t>
  </si>
  <si>
    <t xml:space="preserve">US 34 (CENTER / ELDAMAIN RD) PROJECT </t>
  </si>
  <si>
    <t>23-230-60-00-6016</t>
  </si>
  <si>
    <t>25-000-49-00-4922</t>
  </si>
  <si>
    <t>SALE OF CAPITAL ASSETS - PARK CAPITAL</t>
  </si>
  <si>
    <t>82-820-56-00-5686</t>
  </si>
  <si>
    <t>51-510-60-00-6059</t>
  </si>
  <si>
    <t>52-520-60-00-6059</t>
  </si>
  <si>
    <t>87-870-77-00-8000</t>
  </si>
  <si>
    <t>87-870-77-00-8050</t>
  </si>
  <si>
    <t>NEW WORLD &amp; LIVE SCAN</t>
  </si>
  <si>
    <t>01-640-54-00-5418</t>
  </si>
  <si>
    <t>PURCHASING SERVICES</t>
  </si>
  <si>
    <t>25-000-48-00-4855</t>
  </si>
  <si>
    <t>MISCELLANEOUS INCOME - PARK CAPITAL</t>
  </si>
  <si>
    <t>01-640-54-00-5473</t>
  </si>
  <si>
    <t>01-640-54-00-5486</t>
  </si>
  <si>
    <t>51-510-85-00-8000</t>
  </si>
  <si>
    <t>51-510-85-00-8050</t>
  </si>
  <si>
    <t>01-210-54-00-5488</t>
  </si>
  <si>
    <t>01-410-54-00-5488</t>
  </si>
  <si>
    <t>51-510-54-00-5488</t>
  </si>
  <si>
    <t>52-520-54-00-5488</t>
  </si>
  <si>
    <t>79-790-54-00-5488</t>
  </si>
  <si>
    <t>79-795-54-00-5488</t>
  </si>
  <si>
    <t>GC HOUSING RENTAL ASSISTANCE</t>
  </si>
  <si>
    <t>23-230-99-00-9951</t>
  </si>
  <si>
    <t>51-000-49-00-4923</t>
  </si>
  <si>
    <t>PROPERTY ACQUISITION</t>
  </si>
  <si>
    <t>52-520-60-00-6066</t>
  </si>
  <si>
    <t>88-880-81-00-8000</t>
  </si>
  <si>
    <t>88-880-81-00-8050</t>
  </si>
  <si>
    <t>FACILITY MANAGEMENT SERVICES</t>
  </si>
  <si>
    <t>CATION EXCHANGE MEDIA REPLACEMENT</t>
  </si>
  <si>
    <t>RTE 71 SANITARY SEWER REPLACEMENT</t>
  </si>
  <si>
    <t>RTE 71 WATERMAIN REPLACEMENT</t>
  </si>
  <si>
    <t>01-640-54-00-5427</t>
  </si>
  <si>
    <t>72-000-47-00-4706</t>
  </si>
  <si>
    <t>CALEDONIA</t>
  </si>
  <si>
    <t>51-510-60-00-6081</t>
  </si>
  <si>
    <t>51-510-54-00-5401</t>
  </si>
  <si>
    <t>ADMINISTRATIVE CHARGEBACK</t>
  </si>
  <si>
    <t>52-520-54-00-5401</t>
  </si>
  <si>
    <t>01-000-44-00-4415</t>
  </si>
  <si>
    <t>87-870-54-00-5401</t>
  </si>
  <si>
    <t>88-880-54-00-5401</t>
  </si>
  <si>
    <t>Debt Service - 2016 Refunding Bond</t>
  </si>
  <si>
    <t xml:space="preserve">UB COLLECTION FEES </t>
  </si>
  <si>
    <t>52-520-60-00-6060</t>
  </si>
  <si>
    <t xml:space="preserve">PROPERTY TAXES - LIBRARY OPS                   </t>
  </si>
  <si>
    <t>PROPERTY TAXES - DEBT SERVICE</t>
  </si>
  <si>
    <t>The table and graph below present the Library's funds in aggregate, similar to that of a private business (for illustrative purposes only).  All budgeted Library funds are included:  Library Operations (82); and Library Capital (84).</t>
  </si>
  <si>
    <t>82-820-84-00-8000</t>
  </si>
  <si>
    <t>82-820-84-00-8050</t>
  </si>
  <si>
    <t>82-820-99-00-8000</t>
  </si>
  <si>
    <t>82-820-99-00-8050</t>
  </si>
  <si>
    <t>51-510-60-00-6011</t>
  </si>
  <si>
    <t>01-640-54-00-5423</t>
  </si>
  <si>
    <t>Downtown TIF II</t>
  </si>
  <si>
    <t>89-000-40-00-4000</t>
  </si>
  <si>
    <t>Downtown TIF Fund II (89)</t>
  </si>
  <si>
    <t>01-220-54-00-5422</t>
  </si>
  <si>
    <t>General Government Capital</t>
  </si>
  <si>
    <t>25-000-44-00-4419</t>
  </si>
  <si>
    <t>COMMUNITY DEVELOPMENT CHARGEBACK</t>
  </si>
  <si>
    <t>Fund Balance - General Government</t>
  </si>
  <si>
    <t>01-410-54-00-5483</t>
  </si>
  <si>
    <t>52-520-54-00-5483</t>
  </si>
  <si>
    <t>01-410-56-00-5665</t>
  </si>
  <si>
    <t>52-520-56-00-5665</t>
  </si>
  <si>
    <t>01-110-54-00-5424</t>
  </si>
  <si>
    <t>COMPUTER REPLACEMENT CHARGEBACK</t>
  </si>
  <si>
    <t>01-120-54-00-5424</t>
  </si>
  <si>
    <t>01-210-54-00-5424</t>
  </si>
  <si>
    <t>01-220-54-00-5424</t>
  </si>
  <si>
    <t>01-410-54-00-5424</t>
  </si>
  <si>
    <t>51-510-54-00-5424</t>
  </si>
  <si>
    <t>52-520-54-00-5424</t>
  </si>
  <si>
    <t>79-790-54-00-5424</t>
  </si>
  <si>
    <t>79-795-54-00-5424</t>
  </si>
  <si>
    <t>25-000-44-00-4428</t>
  </si>
  <si>
    <t>IDOR ADMINISTRATION FEE</t>
  </si>
  <si>
    <t>ASPHALT PATCHING</t>
  </si>
  <si>
    <t>23-000-46-00-4618</t>
  </si>
  <si>
    <t>REIMB - BRISTOL BAY ANNEX</t>
  </si>
  <si>
    <t>23-230-60-00-6098</t>
  </si>
  <si>
    <t>BRISTOL BAY SUBDIVISION</t>
  </si>
  <si>
    <t>25-212-56-00-5635</t>
  </si>
  <si>
    <t>25-212-60-00-6070</t>
  </si>
  <si>
    <t>General Government Fund Balance</t>
  </si>
  <si>
    <t>General Government Capital Expenditures</t>
  </si>
  <si>
    <t>23-000-46-00-4621</t>
  </si>
  <si>
    <t>REIMB - FOUNTAIN VILLAGE</t>
  </si>
  <si>
    <t>23-230-56-00-5632</t>
  </si>
  <si>
    <t>52-520-60-00-6001</t>
  </si>
  <si>
    <t>SCADA SYSTEM</t>
  </si>
  <si>
    <t>PARK IMPROVEMENTS</t>
  </si>
  <si>
    <t>52-520-60-00-6070</t>
  </si>
  <si>
    <t>82-000-40-00-4083</t>
  </si>
  <si>
    <t>Operational Fund Balance %</t>
  </si>
  <si>
    <t>82-820-56-00-5621</t>
  </si>
  <si>
    <t>CUSTODIAL SUPPLIES</t>
  </si>
  <si>
    <t>LIBRARY OPERATING SUPPLIES</t>
  </si>
  <si>
    <t>01-640-99-00-9923</t>
  </si>
  <si>
    <t xml:space="preserve">TRANSFER FROM GENERAL </t>
  </si>
  <si>
    <t>23-230-54-00-5462</t>
  </si>
  <si>
    <t>SIDEWALK CONSTRUCTION SUPPLIES</t>
  </si>
  <si>
    <t>23-230-56-00-5637</t>
  </si>
  <si>
    <t>72-720-54-00-5485</t>
  </si>
  <si>
    <t>25-225-54-00-5495</t>
  </si>
  <si>
    <t>25-000-42-00-4217</t>
  </si>
  <si>
    <t>WEATHER WARNING SIREN FEES</t>
  </si>
  <si>
    <t xml:space="preserve">KENNEDY ROAD BIKE TRAIL </t>
  </si>
  <si>
    <t>52-520-50-00-5015</t>
  </si>
  <si>
    <t>51-510-60-00-6015</t>
  </si>
  <si>
    <t>23-230-60-00-6012</t>
  </si>
  <si>
    <t>MILL ROAD IMPROVEMENTS</t>
  </si>
  <si>
    <t>23-000-46-00-4612</t>
  </si>
  <si>
    <t>82-820-56-00-5635</t>
  </si>
  <si>
    <t>ROUTE 71 (RTE 47 / RTE 126) PROJECT</t>
  </si>
  <si>
    <t>01-640-54-00-5462</t>
  </si>
  <si>
    <t>Mill Road</t>
  </si>
  <si>
    <t>Total City Debt Service Payments</t>
  </si>
  <si>
    <t xml:space="preserve">The Downtown TIF II was created in 2018, in order to help promote downtown redevelopment and support the existing Downtown TIF.  </t>
  </si>
  <si>
    <t xml:space="preserve">Total City </t>
  </si>
  <si>
    <t>BALLISTIC VESTS</t>
  </si>
  <si>
    <t>ROUTE 47 (RTE 30 / WATER PARK WAY)</t>
  </si>
  <si>
    <t>25-225-60-00-6010</t>
  </si>
  <si>
    <t>MISCELLANEOUS REIMB - PARK CAPITAL</t>
  </si>
  <si>
    <t>89-890-54-00-5425</t>
  </si>
  <si>
    <t>89-890-54-00-5462</t>
  </si>
  <si>
    <t>PAYMENT TO ESCROW AGENT</t>
  </si>
  <si>
    <t>23-230-60-00-6063</t>
  </si>
  <si>
    <t>23-230-60-00-6041</t>
  </si>
  <si>
    <t>SIDEWALK REPLACEMENT PROGRAM</t>
  </si>
  <si>
    <t>PAVEMENT STRIPING PROGRAM</t>
  </si>
  <si>
    <t>23-230-60-00-6036</t>
  </si>
  <si>
    <t>RAINTREE VILLAGE IMPROVEMENTS</t>
  </si>
  <si>
    <t>23-000-46-00-4636</t>
  </si>
  <si>
    <t>REIMB - RAINTREE VILLAGE</t>
  </si>
  <si>
    <t>25-000-46-00-4692</t>
  </si>
  <si>
    <t>REBUILD ILLINOIS</t>
  </si>
  <si>
    <t>15-000-41-00-4115</t>
  </si>
  <si>
    <t>23-230-56-00-5619</t>
  </si>
  <si>
    <t>23-230-54-00-5482</t>
  </si>
  <si>
    <t>p</t>
  </si>
  <si>
    <t>23-230-56-00-5642</t>
  </si>
  <si>
    <t>CANNABIS EXCISE TAX</t>
  </si>
  <si>
    <t>01-000-41-00-4106</t>
  </si>
  <si>
    <t>01-220-54-00-5490</t>
  </si>
  <si>
    <t>SALARIES - COMMAND STAFF</t>
  </si>
  <si>
    <t>CONTINGENCY</t>
  </si>
  <si>
    <t>01-640-70-00-7799</t>
  </si>
  <si>
    <t>Contingency</t>
  </si>
  <si>
    <t>STREET LIGHTING &amp; OTHER SUPPLIES</t>
  </si>
  <si>
    <t>79-790-56-00-5646</t>
  </si>
  <si>
    <t>ATHLETIC FIELDS &amp; EQUIPMENT</t>
  </si>
  <si>
    <t xml:space="preserve">The Administrative Services Department accounts for General Fund expenditures that are shared by all departments and cannot be easily classified in one department or the other.  These expenditures include such items as tax rebates, shared services, information technology, bad debt, engineering services, legal expenditures and interfund transfers. </t>
  </si>
  <si>
    <t xml:space="preserve">This fund was created in Fiscal Year 2014, consolidating the Police Capital, Public Works Capital and Park &amp; Recreation Capital funds.  The General Government function was added in Fiscal Year 2019 to account for administrative vehicle and City-wide computer purchases. This fund primarily derives its revenue from monies collected from building permits and development fees, in addition to functional chargebacks.  The revenue is primarily used to purchase vehicles and equipment for use in the operations of the Police, General Government, Public Works and Parks &amp; Recreation Departments.  </t>
  </si>
  <si>
    <t>15-155-60-00-6028</t>
  </si>
  <si>
    <t>15-000-41-00-4114</t>
  </si>
  <si>
    <t>TRANSPORTATION RENEWAL TAX</t>
  </si>
  <si>
    <t>The table and graph below present the City's funds in aggregate, similar to that of a private business (for illustrative purposes only).  All budgeted funds are included except for the following:  Library Operations (82); and Library Capital (84).</t>
  </si>
  <si>
    <t>25-000-48-00-4850</t>
  </si>
  <si>
    <t>MISCELLANEOUS INCOME - GEN GOV</t>
  </si>
  <si>
    <t>25-000-41-00-4170</t>
  </si>
  <si>
    <t>23-000-49-00-4901</t>
  </si>
  <si>
    <t>FOX HILL IMPROVEMENTS</t>
  </si>
  <si>
    <t>82-000-41-00-4160</t>
  </si>
  <si>
    <t>Debt Service - 2003B IRBB Debt Certificates</t>
  </si>
  <si>
    <t>23-230-60-00-6087</t>
  </si>
  <si>
    <t>KENNEDY ROAD (FREEDOM PLACE)</t>
  </si>
  <si>
    <t>23-230-60-00-6088</t>
  </si>
  <si>
    <t>KENNEDY ROAD (NORTH)</t>
  </si>
  <si>
    <t>15-155-60-00-6005</t>
  </si>
  <si>
    <t>23-230-60-00-6005</t>
  </si>
  <si>
    <t>BOND PROCEEDS</t>
  </si>
  <si>
    <t>CITY HALL IMPROVEMENTS</t>
  </si>
  <si>
    <t>Total General Fund Revenues &amp; Transfers</t>
  </si>
  <si>
    <t>Administration Department Expenditures</t>
  </si>
  <si>
    <t>Finance Department Expenditures</t>
  </si>
  <si>
    <t>Police Department Expenditures</t>
  </si>
  <si>
    <t>Community Development Department Expenditures</t>
  </si>
  <si>
    <t>Total General Fund Expenditures</t>
  </si>
  <si>
    <t>(Transfers Out)</t>
  </si>
  <si>
    <t>General Fund Net Transfers</t>
  </si>
  <si>
    <t>Fund Balance %</t>
  </si>
  <si>
    <t>23-230-60-00-6032</t>
  </si>
  <si>
    <t>23-000-41-00-4163</t>
  </si>
  <si>
    <t>FEDERAL GRANTS - STP BRISTOL RIDGE</t>
  </si>
  <si>
    <t>Fox Hill SSA Revenues</t>
  </si>
  <si>
    <t>Fox Hill SSA Expenditures</t>
  </si>
  <si>
    <t>Sunflower SSA Revenues</t>
  </si>
  <si>
    <t>Sunflower SSA Expenditures</t>
  </si>
  <si>
    <t>Motor Fuel Tax Revenues</t>
  </si>
  <si>
    <t>Motor Fuel Tax Expenditures</t>
  </si>
  <si>
    <t>City-Wide Capital Revenues</t>
  </si>
  <si>
    <t>Total City-Wide Capital Fund Expenditures</t>
  </si>
  <si>
    <t>City-Wide Capital Fund Net Transfers</t>
  </si>
  <si>
    <t>Vehicle &amp; Equipment Revenues</t>
  </si>
  <si>
    <t>Parks &amp; Recreation Capital Expenditures</t>
  </si>
  <si>
    <t>Total Vehicle &amp; Equipment Fund Expenditures</t>
  </si>
  <si>
    <t>Vehicle &amp; Equipment Fund Net Transfers</t>
  </si>
  <si>
    <t>Water Fund Revenues</t>
  </si>
  <si>
    <t>Water Fund Expenses</t>
  </si>
  <si>
    <t>Water Fund Net Transfers</t>
  </si>
  <si>
    <t>Sewer Fund Revenues</t>
  </si>
  <si>
    <t>Total Sewer Fund Expenses</t>
  </si>
  <si>
    <t>Sewer Fund Expenses</t>
  </si>
  <si>
    <t>Sewer Fund Net Transfers</t>
  </si>
  <si>
    <t>Debt Service Fund Revenues</t>
  </si>
  <si>
    <t>Debt Service Fund Expenditures</t>
  </si>
  <si>
    <t>Land Cash Fund Revenues</t>
  </si>
  <si>
    <t>Land Cash Fund Expenditures</t>
  </si>
  <si>
    <t>Parks &amp; Recreation Fund Revenues</t>
  </si>
  <si>
    <t>Parks Department Expenditures</t>
  </si>
  <si>
    <t>Recreation Department Expenditures</t>
  </si>
  <si>
    <t>Total Parks &amp; Recreation Fund Expenditures</t>
  </si>
  <si>
    <t>Total Revenues</t>
  </si>
  <si>
    <t>Total Expenditures &amp; Transfers</t>
  </si>
  <si>
    <t>Total Revenues and Transfers</t>
  </si>
  <si>
    <t>Total City-Wide Capital Revenues &amp; Transfers</t>
  </si>
  <si>
    <t>City-Wide Capital Expenditures &amp; Transfers</t>
  </si>
  <si>
    <t xml:space="preserve">Total Vehicle &amp; Equipment Revenues &amp; Transfers </t>
  </si>
  <si>
    <t>Total Public Works Capital Expenditures &amp; Transfers</t>
  </si>
  <si>
    <t xml:space="preserve">Total Parks &amp; Recreation Capital Expenditures &amp; Transfers </t>
  </si>
  <si>
    <t xml:space="preserve">Debt Service Fund Revenues &amp; Transfers </t>
  </si>
  <si>
    <t xml:space="preserve">Total Water Fund Revenues &amp; Transfers </t>
  </si>
  <si>
    <t xml:space="preserve">Sewer Fund Revenues &amp; Transfers </t>
  </si>
  <si>
    <t xml:space="preserve">Parks &amp; Recreation Revenues &amp; Transfers </t>
  </si>
  <si>
    <t>Total Expenses &amp; Transfers</t>
  </si>
  <si>
    <t>Total Revenues &amp; Transfers</t>
  </si>
  <si>
    <t>Total Revenue &amp; Transfers</t>
  </si>
  <si>
    <t>TOTAL REVENUES &amp; TRANSFERS</t>
  </si>
  <si>
    <t>TOTAL EXPENDITURES &amp; TRANSFERS</t>
  </si>
  <si>
    <t>Parks &amp; Recreation Fund Net Transfers</t>
  </si>
  <si>
    <t>Countryside TIF Expenditures</t>
  </si>
  <si>
    <t>Downtown TIF Expenditures</t>
  </si>
  <si>
    <t>Downtown TIF II Expenditures</t>
  </si>
  <si>
    <t>Revenues &amp; Other Financing Sources by Category</t>
  </si>
  <si>
    <t>Expenditures &amp; Other Financing Uses by Category</t>
  </si>
  <si>
    <t>Sources(Uses)</t>
  </si>
  <si>
    <t>Library Fund Revenues</t>
  </si>
  <si>
    <t>Library Fund Revenue &amp; Transfers</t>
  </si>
  <si>
    <t>Library Fund Net Transfers</t>
  </si>
  <si>
    <t>Revenues &amp; Other Financing Sources Budget Summary - All Funds</t>
  </si>
  <si>
    <t>Expenditures &amp; Other Financing Uses Budget Summary - All Funds</t>
  </si>
  <si>
    <t xml:space="preserve">Revenues </t>
  </si>
  <si>
    <t>Downtown TIF II Fund Revenues</t>
  </si>
  <si>
    <t>Public Works - Health &amp; Sanitation Department Expenditures</t>
  </si>
  <si>
    <t>Administrative Services Department Expenditures</t>
  </si>
  <si>
    <t>Public Works - Street Department Expenditures</t>
  </si>
  <si>
    <t>Total Public Works - Street &amp; Sanitation Department Expenditures</t>
  </si>
  <si>
    <t>Library Fund Expenditures</t>
  </si>
  <si>
    <t>Library Capital Fund Revenues</t>
  </si>
  <si>
    <t>Library Capital Fund Expenditures</t>
  </si>
  <si>
    <t>FOX HILL SSA FUND - 11</t>
  </si>
  <si>
    <t>SUNFLOWER SSA FUND - 12</t>
  </si>
  <si>
    <t>MOTOR FUEL TAX FUND - 15</t>
  </si>
  <si>
    <t>CITY-WIDE CAPITAL FUND - 23</t>
  </si>
  <si>
    <t>VEHICLE &amp; EQUIPMENT FUND - 25</t>
  </si>
  <si>
    <t>DEBT SERVICE FUND - 42</t>
  </si>
  <si>
    <t>SEWER FUND - 52</t>
  </si>
  <si>
    <t>Water Operations Department</t>
  </si>
  <si>
    <t>Sewer Operations Department</t>
  </si>
  <si>
    <t>LAND CASH FUND - 72</t>
  </si>
  <si>
    <t>PARKS &amp; RECREATION FUND - 79</t>
  </si>
  <si>
    <t>LIBRARY FUND - 82</t>
  </si>
  <si>
    <t>Library Operations Department</t>
  </si>
  <si>
    <t>LIBRARY CAPITAL FUND - 84</t>
  </si>
  <si>
    <t>COUNTRYSIDE TIF FUND - 87</t>
  </si>
  <si>
    <t>DOWNTOWN TIF FUND - 88</t>
  </si>
  <si>
    <t>Downtown TIF Revenues</t>
  </si>
  <si>
    <t>Countryside TIF Revenues</t>
  </si>
  <si>
    <t>DOWNTOWN TIF II FUND - 89</t>
  </si>
  <si>
    <t>Building &amp; Grounds Expenditures</t>
  </si>
  <si>
    <t>Building &amp; Grounds Expenditures &amp; Transfers</t>
  </si>
  <si>
    <t>24-000-42-00-4218</t>
  </si>
  <si>
    <t>24-000-45-00-4500</t>
  </si>
  <si>
    <t>24-000-49-00-4900</t>
  </si>
  <si>
    <t>24-000-49-00-4901</t>
  </si>
  <si>
    <t>24-216-54-00-5446</t>
  </si>
  <si>
    <t>24-216-56-00-5626</t>
  </si>
  <si>
    <t>24-216-56-00-5656</t>
  </si>
  <si>
    <t>24-216-60-00-6030</t>
  </si>
  <si>
    <t>24-216-99-00-9901</t>
  </si>
  <si>
    <t>Total Building &amp; Grounds Fund Expenditures</t>
  </si>
  <si>
    <t>24-216-99-00-9923</t>
  </si>
  <si>
    <t>Building &amp; Grounds Fund Net Transfers</t>
  </si>
  <si>
    <t>01-640-99-00-9924</t>
  </si>
  <si>
    <t>TRANSFER TO BUILDINGS &amp; GROUNDS</t>
  </si>
  <si>
    <t>24-216-82-00-8000</t>
  </si>
  <si>
    <t>24-216-82-00-8050</t>
  </si>
  <si>
    <t>TRANSFER FROM BUILDINGS &amp; GROUNDS</t>
  </si>
  <si>
    <t>BUILDINGS &amp; GROUNDS FUND - 24</t>
  </si>
  <si>
    <t>Buildings &amp; Grounds Revenues</t>
  </si>
  <si>
    <t>Buildings &amp; Grounds Revenues &amp; Transfers</t>
  </si>
  <si>
    <t>Buildings &amp; Grounds</t>
  </si>
  <si>
    <t xml:space="preserve">The City-Wide Capital Fund is used to maintain existing and construct new public infrastructure, and to fund other improvements that benefit the public.  </t>
  </si>
  <si>
    <t>Buildings &amp; Grounds Fund (24)</t>
  </si>
  <si>
    <t>24-216-50-00-5010</t>
  </si>
  <si>
    <t>24-216-52-00-5212</t>
  </si>
  <si>
    <t>24-216-52-00-5214</t>
  </si>
  <si>
    <t>24-216-52-00-5216</t>
  </si>
  <si>
    <t>24-216-52-00-5222</t>
  </si>
  <si>
    <t>24-216-52-00-5223</t>
  </si>
  <si>
    <t>24-216-52-00-5224</t>
  </si>
  <si>
    <t>BUILDINGS &amp; GROUNDS CHARGEBACK</t>
  </si>
  <si>
    <t>24-000-44-00-4416</t>
  </si>
  <si>
    <t>24-216-54-00-5432</t>
  </si>
  <si>
    <t>01-640-54-00-5453</t>
  </si>
  <si>
    <t>51-510-54-00-5453</t>
  </si>
  <si>
    <t>52-520-54-00-5453</t>
  </si>
  <si>
    <t>24-216-54-00-5424</t>
  </si>
  <si>
    <t>Kennedy Road (North)</t>
  </si>
  <si>
    <t>Kennedy Road (Freedom Place)</t>
  </si>
  <si>
    <t>24-216-54-00-5402</t>
  </si>
  <si>
    <t>BOND ISSUANCE COSTS</t>
  </si>
  <si>
    <t>52-520-54-00-5402</t>
  </si>
  <si>
    <t>24-216-86-00-8000</t>
  </si>
  <si>
    <t>24-216-86-00-8050</t>
  </si>
  <si>
    <t>24-000-49-00-4951</t>
  </si>
  <si>
    <t>24-000-49-00-4952</t>
  </si>
  <si>
    <t>TRANSFER FROM WATER</t>
  </si>
  <si>
    <t>52-520-99-00-9924</t>
  </si>
  <si>
    <t>51-510-99-00-9924</t>
  </si>
  <si>
    <t>Total Water Fund Expenses</t>
  </si>
  <si>
    <t xml:space="preserve">The Buildings &amp; Grounds Fund was created in Fiscal Year 2022 and is used to maintain existing and construct new municipal owned buildings.  </t>
  </si>
  <si>
    <t>23-000-49-00-4924</t>
  </si>
  <si>
    <t>23-230-99-00-9924</t>
  </si>
  <si>
    <t>24-000-49-00-4923</t>
  </si>
  <si>
    <t>84-840-60-00-6020</t>
  </si>
  <si>
    <t>BUILDING IMPROVEMENTS</t>
  </si>
  <si>
    <t>23-000-48-00-4850</t>
  </si>
  <si>
    <t>24-000-49-00-4903</t>
  </si>
  <si>
    <t>PREMIUM ON BOND ISSUANCE</t>
  </si>
  <si>
    <t>Debt Service - 2022 Bond</t>
  </si>
  <si>
    <t>52-520-95-00-8000</t>
  </si>
  <si>
    <t>52-520-95-00-8050</t>
  </si>
  <si>
    <t>24-216-95-00-8000</t>
  </si>
  <si>
    <t>24-216-95-00-8050</t>
  </si>
  <si>
    <t>52-000-49-00-4902</t>
  </si>
  <si>
    <t>BOND ISSUANCE</t>
  </si>
  <si>
    <t>52-520-99-00-9990</t>
  </si>
  <si>
    <t>23-230-60-00-6071</t>
  </si>
  <si>
    <t>BASELINE ROAD IMPROVEMENTS</t>
  </si>
  <si>
    <t>23-230-60-00-6085</t>
  </si>
  <si>
    <t>CORNEILS ROAD IMPROVEMENTS</t>
  </si>
  <si>
    <t>23-000-46-00-4606</t>
  </si>
  <si>
    <t>REIMB - COM ED</t>
  </si>
  <si>
    <t>52-520-54-00-5465</t>
  </si>
  <si>
    <t>Debt Service - 2021 Bond</t>
  </si>
  <si>
    <t>24-216-56-00-5600</t>
  </si>
  <si>
    <t>25-000-44-00-4416</t>
  </si>
  <si>
    <t>BUILDING &amp; GROUNDS CHARGEBACK</t>
  </si>
  <si>
    <t>24-216-54-00-5422</t>
  </si>
  <si>
    <t>24-216-60-00-6042</t>
  </si>
  <si>
    <t>BEAVER STREET BOOSTER STATION</t>
  </si>
  <si>
    <t>51-510-60-00-6065</t>
  </si>
  <si>
    <t>WATER TOWER REHABILITATION</t>
  </si>
  <si>
    <t>52-520-60-00-6092</t>
  </si>
  <si>
    <t>SANITARY SEWER IMPROVEMENTS</t>
  </si>
  <si>
    <t>52-000-46-00-4684</t>
  </si>
  <si>
    <t>REIMB - SANITARY SEWER</t>
  </si>
  <si>
    <t>REIMB - GRANDE RESERVE IMPROVEMENTS</t>
  </si>
  <si>
    <t>25-205-54-00-5485</t>
  </si>
  <si>
    <t>(01) General Fund</t>
  </si>
  <si>
    <t>(42) Debt Service Fund</t>
  </si>
  <si>
    <t>24-216-54-00-5440</t>
  </si>
  <si>
    <t>25-000-49-00-4972</t>
  </si>
  <si>
    <t>TRANSFER FROM LAND CASH</t>
  </si>
  <si>
    <t>72-720-99-00-9925</t>
  </si>
  <si>
    <t>TRANSFER TO VEHICLE &amp; EQUIPMENT</t>
  </si>
  <si>
    <t>Total Land Cash Expenditures</t>
  </si>
  <si>
    <t xml:space="preserve">Fund Balance </t>
  </si>
  <si>
    <t>Land Cash Fund Net Transfers</t>
  </si>
  <si>
    <t>DEVELOPER COMMITMENT</t>
  </si>
  <si>
    <t>WATER SOURCING - DWC</t>
  </si>
  <si>
    <t>WATER METER REPLACEMENT PROGRAM</t>
  </si>
  <si>
    <t>51-510-54-00-5404</t>
  </si>
  <si>
    <t>82-820-54-00-5453</t>
  </si>
  <si>
    <t>BUILDING &amp; GROUND CHARGEBACK</t>
  </si>
  <si>
    <t>23-230-60-00-6089</t>
  </si>
  <si>
    <t>23-000-41-00-4165</t>
  </si>
  <si>
    <t>52-520-75-00-7505</t>
  </si>
  <si>
    <t>51-510-75-00-7505</t>
  </si>
  <si>
    <t xml:space="preserve">Developer </t>
  </si>
  <si>
    <t>Commitments</t>
  </si>
  <si>
    <t>WATER MAIN REPLACEMENT PROGRAM</t>
  </si>
  <si>
    <t>SEWER MAIN REPLACEMENT PROGRAM</t>
  </si>
  <si>
    <t>Sewer Main Replacement Program</t>
  </si>
  <si>
    <t>Grande Reserve Improvements</t>
  </si>
  <si>
    <t>Building &amp; Grounds</t>
  </si>
  <si>
    <t>Bond Proceeds</t>
  </si>
  <si>
    <t>Vehicles</t>
  </si>
  <si>
    <t>Equipment</t>
  </si>
  <si>
    <t>Park Improvements</t>
  </si>
  <si>
    <t>79-000-44-00-4482</t>
  </si>
  <si>
    <t>LIBRARY CHARGEBACK</t>
  </si>
  <si>
    <t>82-820-54-00-5401</t>
  </si>
  <si>
    <t>51-000-45-00-4555</t>
  </si>
  <si>
    <t>UNREALIZED GAIN(LOSS)</t>
  </si>
  <si>
    <t>01-000-45-00-4555</t>
  </si>
  <si>
    <t>UNREALIZED GAIN (LOSS)</t>
  </si>
  <si>
    <t>24-000-48-00-4850</t>
  </si>
  <si>
    <t>25-000-46-00-4695</t>
  </si>
  <si>
    <t>MISCELLANEOUS REIMB - POLICE CAPITAL</t>
  </si>
  <si>
    <t>Debt Service - 2014A Bond</t>
  </si>
  <si>
    <t>Debt Service - 185 Wolf Street Building</t>
  </si>
  <si>
    <t>Debt Service - 2014B Refunding Bond</t>
  </si>
  <si>
    <t>Debt Service - 2015A Bond</t>
  </si>
  <si>
    <t>Debt Service - FNBO Loan - 102 E Van Emmon Building</t>
  </si>
  <si>
    <t>79-795-56-00-5600</t>
  </si>
  <si>
    <t>51-000-49-00-4900</t>
  </si>
  <si>
    <t>TRAINING COORDINATOR SERVICES</t>
  </si>
  <si>
    <t>01-210-54-00-5413</t>
  </si>
  <si>
    <t>51-000-49-00-4910</t>
  </si>
  <si>
    <t>SALE OF CAPITAL ASSETS</t>
  </si>
  <si>
    <t>01-110-50-00-5015</t>
  </si>
  <si>
    <t xml:space="preserve">FEDERAL GRANTS - STP VAN EMMON </t>
  </si>
  <si>
    <t>VAN EMMON STREET IMPROVEMENTS</t>
  </si>
  <si>
    <t>BRISTOL RIDGE ROAD IMPROVEMENTS</t>
  </si>
  <si>
    <t>WELL #7 STANDBY GENERATOR</t>
  </si>
  <si>
    <t>Debt Service - 2024 Bond</t>
  </si>
  <si>
    <t>LOAN PROCEEDS - WIFIA</t>
  </si>
  <si>
    <t>PUBLIC WORKS / PARKS FACILITY</t>
  </si>
  <si>
    <t>24-216-50-00-5020</t>
  </si>
  <si>
    <t>01-640-54-00-5478</t>
  </si>
  <si>
    <t>SPECIAL CENSUS</t>
  </si>
  <si>
    <t>51-000-49-00-4908</t>
  </si>
  <si>
    <t>51-510-60-00-6029</t>
  </si>
  <si>
    <t>51-510-60-00-6068</t>
  </si>
  <si>
    <t>51-000-49-00-4903</t>
  </si>
  <si>
    <t>51-510-54-00-5402</t>
  </si>
  <si>
    <t>52-000-49-00-4910</t>
  </si>
  <si>
    <t>51-510-86-00-8000</t>
  </si>
  <si>
    <t>51-510-86-00-8050</t>
  </si>
  <si>
    <t>23-000-49-00-4900</t>
  </si>
  <si>
    <t>01-640-54-00-5434</t>
  </si>
  <si>
    <t>GIS CONSORTIUM SERVICES</t>
  </si>
  <si>
    <t>24-216-54-00-5498</t>
  </si>
  <si>
    <t>Debt Service - WIFIA Loan</t>
  </si>
  <si>
    <t>51-510-88-00-8000</t>
  </si>
  <si>
    <t>51-510-88-00-8050</t>
  </si>
  <si>
    <t>25-000-44-00-4423</t>
  </si>
  <si>
    <t>VEHICLE MAINTENANCE CHARGEBACK</t>
  </si>
  <si>
    <t>01-210-54-00-5437</t>
  </si>
  <si>
    <t>01-220-54-00-5437</t>
  </si>
  <si>
    <t>01-410-54-00-5437</t>
  </si>
  <si>
    <t>24-216-54-00-5437</t>
  </si>
  <si>
    <t>51-510-54-00-5437</t>
  </si>
  <si>
    <t>52-520-54-00-5437</t>
  </si>
  <si>
    <t>79-790-54-00-5437</t>
  </si>
  <si>
    <t>79-795-54-00-5437</t>
  </si>
  <si>
    <t>Vehicle Maintenance Services</t>
  </si>
  <si>
    <t>Vehicle Maintenance Services Expenditures</t>
  </si>
  <si>
    <t>25-200-50-00-5010</t>
  </si>
  <si>
    <t>25-200-52-00-5212</t>
  </si>
  <si>
    <t>25-200-52-00-5214</t>
  </si>
  <si>
    <t>25-200-52-00-5216</t>
  </si>
  <si>
    <t>25-200-52-00-5222</t>
  </si>
  <si>
    <t>25-200-52-00-5223</t>
  </si>
  <si>
    <t>25-200-52-00-5224</t>
  </si>
  <si>
    <t>Debt Service - 2025 Bond</t>
  </si>
  <si>
    <t>Vehicle Maint Expenditures</t>
  </si>
  <si>
    <t>Vehicle Maint Fund Balance</t>
  </si>
  <si>
    <t>82-820-54-00-5488</t>
  </si>
  <si>
    <t>82-820-56-00-5683</t>
  </si>
  <si>
    <t>82-820-56-00-5684</t>
  </si>
  <si>
    <t>23-000-49-00-4903</t>
  </si>
  <si>
    <t>23-230-54-00-5402</t>
  </si>
  <si>
    <t>IEPA LOAN PROCEEDS</t>
  </si>
  <si>
    <t>51-000-49-00-4905</t>
  </si>
  <si>
    <t>WATER FUND - 51</t>
  </si>
  <si>
    <t>51-510-83-00-8000</t>
  </si>
  <si>
    <t>51-510-83-00-8050</t>
  </si>
  <si>
    <t>01-120-54-00-5488</t>
  </si>
  <si>
    <t>01-220-54-00-5488</t>
  </si>
  <si>
    <t>WIFIA Proceeds</t>
  </si>
  <si>
    <t>WELL #10 / MAIN &amp; TREATMENT PLANT</t>
  </si>
  <si>
    <t>25-000-49-00-4995</t>
  </si>
  <si>
    <t>LEASE PROCEEDS</t>
  </si>
  <si>
    <t>24-216-54-00-5462</t>
  </si>
  <si>
    <t>51-000-40-00-4085</t>
  </si>
  <si>
    <t>PLACES OF EATING TAX</t>
  </si>
  <si>
    <t>The Debt Service Fund accumulates monies for payment of the 2014B bonds, which refinanced the 2005A bonds.  The 2005A bonds were originally issued to finance road improvement projects.  This Fund was closed out in Fiscal Year 2023.</t>
  </si>
  <si>
    <t>Land-Cash funds are dedicated by developers through the contribution ordinance to serve the immediate and future needs of park and recreation of residents in new subdivisions. Land for park development and cash spent on recreational facilities is often matched through grant funding to meet the community’s recreation needs at a lower cost to the City.  Land Cash was consolidated into Fund 25 and closed out in Fiscal Year 2023.</t>
  </si>
  <si>
    <t>Fiscal Year 2025 Budget</t>
  </si>
  <si>
    <t>Fiscal Years 2022 - 2029</t>
  </si>
  <si>
    <t>Fiscal Year 2025</t>
  </si>
  <si>
    <t>END OF FISCAL YEAR 2025 BUDGET DETAIL WORKSHEET</t>
  </si>
  <si>
    <t>25-000-42-00-4208</t>
  </si>
  <si>
    <t>PUBLIC WORKS RECAPTURE FEES</t>
  </si>
  <si>
    <t>Fund Balance - Vehicle Maint Services</t>
  </si>
  <si>
    <t>89-890-60-00-6000</t>
  </si>
  <si>
    <t>24-216-60-00-6020</t>
  </si>
  <si>
    <t>51-510-60-00-6020</t>
  </si>
  <si>
    <t>25-225-60-00-6020</t>
  </si>
  <si>
    <t>24-000-49-00-4910</t>
  </si>
  <si>
    <t>Debt Service - 2023A Bond</t>
  </si>
  <si>
    <t>25-000-41-00-4160</t>
  </si>
  <si>
    <t>23-000-41-00-4160</t>
  </si>
  <si>
    <t xml:space="preserve">FEDERAL GRANTS </t>
  </si>
  <si>
    <t>23-230-60-00-6034</t>
  </si>
  <si>
    <t>DRAINAGE DISTRICT IMPROVEMENTS</t>
  </si>
  <si>
    <t>51-000-41-00-4160</t>
  </si>
  <si>
    <t>23-230-60-00-6028</t>
  </si>
  <si>
    <t>ROAD TO BETTER ROADS (RTBR) PROGRAM</t>
  </si>
  <si>
    <t>23-230-60-00-6062</t>
  </si>
  <si>
    <t>PRAIRIE POINTE PEDESTRIAN BRIDGE</t>
  </si>
  <si>
    <t>23-230-60-00-6044</t>
  </si>
  <si>
    <t>23-230-60-00-6035</t>
  </si>
  <si>
    <t>23-230-60-00-6039</t>
  </si>
  <si>
    <t>23-230-60-00-6040</t>
  </si>
  <si>
    <t>KENNEDY ROAD (EMERALD LN / FREEDOM DR)</t>
  </si>
  <si>
    <t>RTBR PROGRAM - SUBDIVISION PAVING</t>
  </si>
  <si>
    <t>51-000-41-00-4166</t>
  </si>
  <si>
    <t>DCEO - GENERAL INFRA GRANT</t>
  </si>
  <si>
    <t>52-520-60-00-6024</t>
  </si>
  <si>
    <t>LINCOLN PRAIRIE IMPROVEMENTS</t>
  </si>
  <si>
    <t>52-520-60-00-6039</t>
  </si>
  <si>
    <t>51-510-60-00-6039</t>
  </si>
  <si>
    <t>51-510-60-00-6035</t>
  </si>
  <si>
    <t>51-510-60-00-6024</t>
  </si>
  <si>
    <t>REIMB - YBSD</t>
  </si>
  <si>
    <t>REIMB - LINCOLN PRAIRIE</t>
  </si>
  <si>
    <t>25-200-60-00-6070</t>
  </si>
  <si>
    <t>RTE 47 IMPROV (WATER PARK WAY / JERICHO)</t>
  </si>
  <si>
    <t>RTE 47 IMPROV (KENNEDY / WATER PARK WAY)</t>
  </si>
  <si>
    <t>RTE 47 IMPROV (RTE 71 / CATON FARM)</t>
  </si>
  <si>
    <t>RTE 47 &amp; RTE 71 IMPROV (RT 71 / CATON FARM)</t>
  </si>
  <si>
    <t>51-510-60-00-6044</t>
  </si>
  <si>
    <t>51-000-46-00-4662</t>
  </si>
  <si>
    <t>51-000-46-00-4664</t>
  </si>
  <si>
    <t>REIMB - ILLINOIS RTE 47 (IDOT)</t>
  </si>
  <si>
    <t>51-000-46-00-4665</t>
  </si>
  <si>
    <t>24-216-60-00-6017</t>
  </si>
  <si>
    <t>23-230-60-00-6045</t>
  </si>
  <si>
    <t>TREE REPLACEMENT PROGRAM</t>
  </si>
  <si>
    <t>Debt Service - 2026 Bond</t>
  </si>
  <si>
    <t>51-510-90-00-8000</t>
  </si>
  <si>
    <t>51-510-90-00-8050</t>
  </si>
  <si>
    <t>Kennedy (Emerald / Freedom)</t>
  </si>
  <si>
    <t>Rte 47 (Water Way / Jericho)</t>
  </si>
  <si>
    <t>Rte 47 (Kennedy / Water Way Park)</t>
  </si>
  <si>
    <t>Selected Ongoing Capital Projects - Aggregated &gt; $500,000</t>
  </si>
  <si>
    <t>RTBR - Subdivision Paving</t>
  </si>
  <si>
    <t>Grants / Donations</t>
  </si>
  <si>
    <t>Grants</t>
  </si>
  <si>
    <t>Water Meter Replacement Program</t>
  </si>
  <si>
    <t>Lincoln Prairie Improvements</t>
  </si>
  <si>
    <t>Rte 47 (Rte 71 / Caton Farm)</t>
  </si>
  <si>
    <t>Well #7 Standby Generator</t>
  </si>
  <si>
    <t>Bristol Bay Subdivision</t>
  </si>
  <si>
    <t>Well #10 / Water Repl Program / Water Sourcing - DWC-Lake Michigan</t>
  </si>
  <si>
    <t>Public Works / Parks Facility</t>
  </si>
  <si>
    <t>23-230-76-00-8000</t>
  </si>
  <si>
    <t>23-230-76-00-8050</t>
  </si>
  <si>
    <t>Selected Ongoing Capital Projects - Aggregated &gt; $500,000 (continued)</t>
  </si>
  <si>
    <t>51-510-56-00-5670</t>
  </si>
  <si>
    <t>LAKE MICHIGAN WATER (DWC)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</si>
</sst>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0.0%"/>
    <numFmt numFmtId="167" formatCode="_(&quot;$&quot;* #,##0_);_(&quot;$&quot;* \(#,##0\);_(&quot;$&quot;* &quot;-&quot;??_);_(@_)"/>
    <numFmt numFmtId="168" formatCode="_(* #,##0.00_);_(* \(#,##0.00\);_(* &quot;-&quot;_);_(@_)"/>
    <numFmt numFmtId="169" formatCode="_(* #,##0.00000_);_(* \(#,##0.00000\);_(* &quot;-&quot;_);_(@_)"/>
  </numFmts>
  <fonts count="82">
    <font>
      <sz val="10"/>
      <color indexed="8"/>
      <name val="ARIAL"/>
      <charset val="1"/>
    </font>
    <font>
      <sz val="11"/>
      <color theme="1"/>
      <name val="Calibri"/>
      <family val="2"/>
      <scheme val="minor"/>
    </font>
    <font>
      <sz val="11"/>
      <color theme="1"/>
      <name val="Calibri"/>
      <family val="2"/>
      <scheme val="minor"/>
    </font>
    <font>
      <sz val="10"/>
      <color indexed="8"/>
      <name val="Arial"/>
      <family val="2"/>
    </font>
    <font>
      <sz val="11"/>
      <name val="Times New Roman"/>
      <family val="1"/>
    </font>
    <font>
      <b/>
      <sz val="11"/>
      <name val="Times New Roman"/>
      <family val="1"/>
    </font>
    <font>
      <b/>
      <u/>
      <sz val="9"/>
      <name val="Univers (WN)"/>
    </font>
    <font>
      <sz val="8"/>
      <name val="Univers (WN)"/>
    </font>
    <font>
      <sz val="11"/>
      <color indexed="8"/>
      <name val="Times New Roman"/>
      <family val="1"/>
    </font>
    <font>
      <b/>
      <sz val="11"/>
      <color indexed="8"/>
      <name val="Times New Roman"/>
      <family val="1"/>
    </font>
    <font>
      <b/>
      <sz val="11"/>
      <color indexed="18"/>
      <name val="Times New Roman"/>
      <family val="1"/>
    </font>
    <font>
      <b/>
      <i/>
      <sz val="11"/>
      <color indexed="8"/>
      <name val="Times New Roman"/>
      <family val="1"/>
    </font>
    <font>
      <i/>
      <sz val="11"/>
      <color indexed="8"/>
      <name val="Times New Roman"/>
      <family val="1"/>
    </font>
    <font>
      <sz val="10"/>
      <color indexed="8"/>
      <name val="Arial"/>
      <family val="2"/>
    </font>
    <font>
      <b/>
      <u/>
      <sz val="12"/>
      <color indexed="8"/>
      <name val="Times New Roman"/>
      <family val="1"/>
    </font>
    <font>
      <b/>
      <u/>
      <sz val="11"/>
      <color indexed="8"/>
      <name val="Times New Roman"/>
      <family val="1"/>
    </font>
    <font>
      <b/>
      <sz val="10"/>
      <color indexed="8"/>
      <name val="Arial"/>
      <family val="2"/>
    </font>
    <font>
      <u/>
      <sz val="11"/>
      <color indexed="8"/>
      <name val="Times New Roman"/>
      <family val="1"/>
    </font>
    <font>
      <u val="singleAccounting"/>
      <sz val="11"/>
      <name val="Times New Roman"/>
      <family val="1"/>
    </font>
    <font>
      <u val="singleAccounting"/>
      <sz val="11"/>
      <color indexed="8"/>
      <name val="Times New Roman"/>
      <family val="1"/>
    </font>
    <font>
      <i/>
      <sz val="11"/>
      <name val="Times New Roman"/>
      <family val="1"/>
    </font>
    <font>
      <sz val="10"/>
      <color indexed="8"/>
      <name val="Arial"/>
      <family val="2"/>
    </font>
    <font>
      <b/>
      <sz val="14"/>
      <name val="Times New Roman"/>
      <family val="1"/>
    </font>
    <font>
      <sz val="14"/>
      <name val="Times New Roman"/>
      <family val="1"/>
    </font>
    <font>
      <sz val="8"/>
      <name val="Times New Roman"/>
      <family val="1"/>
    </font>
    <font>
      <b/>
      <u/>
      <sz val="11"/>
      <name val="Times New Roman"/>
      <family val="1"/>
    </font>
    <font>
      <b/>
      <sz val="18"/>
      <name val="Times New Roman"/>
      <family val="1"/>
    </font>
    <font>
      <u/>
      <sz val="11"/>
      <name val="Times New Roman"/>
      <family val="1"/>
    </font>
    <font>
      <sz val="7"/>
      <name val="Univers (WN)"/>
    </font>
    <font>
      <b/>
      <i/>
      <u/>
      <sz val="7"/>
      <name val="Univers (WN)"/>
    </font>
    <font>
      <sz val="10"/>
      <name val="Times New Roman"/>
      <family val="1"/>
    </font>
    <font>
      <b/>
      <u val="singleAccounting"/>
      <sz val="11"/>
      <color indexed="8"/>
      <name val="Times New Roman"/>
      <family val="1"/>
    </font>
    <font>
      <b/>
      <i/>
      <u val="singleAccounting"/>
      <sz val="11"/>
      <color indexed="8"/>
      <name val="Times New Roman"/>
      <family val="1"/>
    </font>
    <font>
      <b/>
      <i/>
      <sz val="11"/>
      <name val="Times New Roman"/>
      <family val="1"/>
    </font>
    <font>
      <i/>
      <u/>
      <sz val="11"/>
      <color indexed="8"/>
      <name val="Times New Roman"/>
      <family val="1"/>
    </font>
    <font>
      <b/>
      <i/>
      <u/>
      <sz val="11"/>
      <color indexed="8"/>
      <name val="Times New Roman"/>
      <family val="1"/>
    </font>
    <font>
      <sz val="10"/>
      <name val="Arial Black"/>
      <family val="2"/>
    </font>
    <font>
      <sz val="14"/>
      <color indexed="8"/>
      <name val="Times New Roman"/>
      <family val="1"/>
    </font>
    <font>
      <b/>
      <u/>
      <sz val="14"/>
      <color indexed="8"/>
      <name val="Times New Roman"/>
      <family val="1"/>
    </font>
    <font>
      <sz val="16"/>
      <color indexed="8"/>
      <name val="Times New Roman"/>
      <family val="1"/>
    </font>
    <font>
      <b/>
      <u/>
      <sz val="16"/>
      <color indexed="8"/>
      <name val="Times New Roman"/>
      <family val="1"/>
    </font>
    <font>
      <i/>
      <u/>
      <sz val="11"/>
      <name val="Times New Roman"/>
      <family val="1"/>
    </font>
    <font>
      <b/>
      <sz val="9"/>
      <color indexed="8"/>
      <name val="Times New Roman"/>
      <family val="1"/>
    </font>
    <font>
      <b/>
      <u/>
      <sz val="11"/>
      <color theme="0"/>
      <name val="Times New Roman"/>
      <family val="1"/>
    </font>
    <font>
      <sz val="11"/>
      <color theme="0"/>
      <name val="Times New Roman"/>
      <family val="1"/>
    </font>
    <font>
      <b/>
      <sz val="11"/>
      <color theme="0"/>
      <name val="Times New Roman"/>
      <family val="1"/>
    </font>
    <font>
      <i/>
      <sz val="11"/>
      <color theme="0"/>
      <name val="Times New Roman"/>
      <family val="1"/>
    </font>
    <font>
      <b/>
      <i/>
      <sz val="11"/>
      <color theme="0"/>
      <name val="Times New Roman"/>
      <family val="1"/>
    </font>
    <font>
      <sz val="11"/>
      <color rgb="FFFF0000"/>
      <name val="Times New Roman"/>
      <family val="1"/>
    </font>
    <font>
      <b/>
      <sz val="11"/>
      <color rgb="FFFF0000"/>
      <name val="Times New Roman"/>
      <family val="1"/>
    </font>
    <font>
      <b/>
      <u val="singleAccounting"/>
      <sz val="11"/>
      <color rgb="FFFF0000"/>
      <name val="Times New Roman"/>
      <family val="1"/>
    </font>
    <font>
      <sz val="11"/>
      <color rgb="FF000000"/>
      <name val="Times New Roman"/>
      <family val="1"/>
    </font>
    <font>
      <sz val="28"/>
      <color theme="0"/>
      <name val="Times New Roman"/>
      <family val="1"/>
    </font>
    <font>
      <b/>
      <sz val="12"/>
      <color theme="0"/>
      <name val="Times New Roman"/>
      <family val="1"/>
    </font>
    <font>
      <i/>
      <u/>
      <sz val="9"/>
      <color indexed="8"/>
      <name val="Times New Roman"/>
      <family val="1"/>
    </font>
    <font>
      <sz val="8"/>
      <name val="Arial"/>
      <family val="2"/>
    </font>
    <font>
      <b/>
      <u val="singleAccounting"/>
      <sz val="11"/>
      <name val="Times New Roman"/>
      <family val="1"/>
    </font>
    <font>
      <sz val="11"/>
      <color rgb="FF006100"/>
      <name val="Calibri"/>
      <family val="2"/>
      <scheme val="minor"/>
    </font>
    <font>
      <sz val="11"/>
      <color rgb="FF9C0006"/>
      <name val="Calibri"/>
      <family val="2"/>
      <scheme val="minor"/>
    </font>
    <font>
      <sz val="11"/>
      <color rgb="FF3F3F76"/>
      <name val="Calibri"/>
      <family val="2"/>
      <scheme val="minor"/>
    </font>
    <font>
      <b/>
      <sz val="11"/>
      <color rgb="FFFA7D00"/>
      <name val="Calibri"/>
      <family val="2"/>
      <scheme val="minor"/>
    </font>
    <font>
      <sz val="11"/>
      <color theme="8" tint="-0.499984740745262"/>
      <name val="Arial"/>
      <family val="2"/>
    </font>
    <font>
      <sz val="12"/>
      <name val="Helv"/>
    </font>
    <font>
      <sz val="10"/>
      <name val="Arial"/>
      <family val="2"/>
    </font>
    <font>
      <b/>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0"/>
      <name val="Arial MT"/>
    </font>
  </fonts>
  <fills count="34">
    <fill>
      <patternFill patternType="none"/>
    </fill>
    <fill>
      <patternFill patternType="gray125"/>
    </fill>
    <fill>
      <patternFill patternType="lightGray"/>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CFF0C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03">
    <xf numFmtId="0" fontId="0" fillId="0" borderId="0">
      <alignment vertical="top"/>
    </xf>
    <xf numFmtId="0" fontId="6" fillId="0" borderId="0">
      <alignment horizontal="center"/>
    </xf>
    <xf numFmtId="43" fontId="3" fillId="0" borderId="0" applyFont="0" applyFill="0" applyBorder="0" applyAlignment="0" applyProtection="0"/>
    <xf numFmtId="44" fontId="21" fillId="0" borderId="0" applyFont="0" applyFill="0" applyBorder="0" applyAlignment="0" applyProtection="0"/>
    <xf numFmtId="9" fontId="13" fillId="0" borderId="0" applyFont="0" applyFill="0" applyBorder="0" applyAlignment="0" applyProtection="0"/>
    <xf numFmtId="37" fontId="7" fillId="2" borderId="0"/>
    <xf numFmtId="0" fontId="2" fillId="0" borderId="0"/>
    <xf numFmtId="44" fontId="2" fillId="0" borderId="0" applyFont="0" applyFill="0" applyBorder="0" applyAlignment="0" applyProtection="0"/>
    <xf numFmtId="9" fontId="2" fillId="0" borderId="0" applyFont="0" applyFill="0" applyBorder="0" applyAlignment="0" applyProtection="0"/>
    <xf numFmtId="10" fontId="61" fillId="11" borderId="0"/>
    <xf numFmtId="0" fontId="62" fillId="0" borderId="0"/>
    <xf numFmtId="0" fontId="65" fillId="12"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20" borderId="0" applyNumberFormat="0" applyBorder="0" applyAlignment="0" applyProtection="0"/>
    <xf numFmtId="0" fontId="65" fillId="15"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6" fillId="22" borderId="0" applyNumberFormat="0" applyBorder="0" applyAlignment="0" applyProtection="0"/>
    <xf numFmtId="0" fontId="66" fillId="19" borderId="0" applyNumberFormat="0" applyBorder="0" applyAlignment="0" applyProtection="0"/>
    <xf numFmtId="0" fontId="66" fillId="20" borderId="0" applyNumberFormat="0" applyBorder="0" applyAlignment="0" applyProtection="0"/>
    <xf numFmtId="0" fontId="66" fillId="23" borderId="0" applyNumberFormat="0" applyBorder="0" applyAlignment="0" applyProtection="0"/>
    <xf numFmtId="0" fontId="66" fillId="24"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7" borderId="0" applyNumberFormat="0" applyBorder="0" applyAlignment="0" applyProtection="0"/>
    <xf numFmtId="0" fontId="66" fillId="28" borderId="0" applyNumberFormat="0" applyBorder="0" applyAlignment="0" applyProtection="0"/>
    <xf numFmtId="0" fontId="66" fillId="23" borderId="0" applyNumberFormat="0" applyBorder="0" applyAlignment="0" applyProtection="0"/>
    <xf numFmtId="0" fontId="66" fillId="24" borderId="0" applyNumberFormat="0" applyBorder="0" applyAlignment="0" applyProtection="0"/>
    <xf numFmtId="0" fontId="66" fillId="29" borderId="0" applyNumberFormat="0" applyBorder="0" applyAlignment="0" applyProtection="0"/>
    <xf numFmtId="0" fontId="67" fillId="13" borderId="0" applyNumberFormat="0" applyBorder="0" applyAlignment="0" applyProtection="0"/>
    <xf numFmtId="0" fontId="58" fillId="8" borderId="0" applyNumberFormat="0" applyBorder="0" applyAlignment="0" applyProtection="0"/>
    <xf numFmtId="0" fontId="68" fillId="30" borderId="9" applyNumberFormat="0" applyAlignment="0" applyProtection="0"/>
    <xf numFmtId="0" fontId="60" fillId="10" borderId="8" applyNumberFormat="0" applyAlignment="0" applyProtection="0"/>
    <xf numFmtId="0" fontId="69" fillId="31" borderId="10" applyNumberFormat="0" applyAlignment="0" applyProtection="0"/>
    <xf numFmtId="43" fontId="63" fillId="0" borderId="0" applyFont="0" applyFill="0" applyBorder="0" applyAlignment="0" applyProtection="0"/>
    <xf numFmtId="43" fontId="2" fillId="0" borderId="0" applyFont="0" applyFill="0" applyBorder="0" applyAlignment="0" applyProtection="0"/>
    <xf numFmtId="43" fontId="63" fillId="0" borderId="0" applyFont="0" applyFill="0" applyBorder="0" applyAlignment="0" applyProtection="0"/>
    <xf numFmtId="43" fontId="2" fillId="0" borderId="0" applyFont="0" applyFill="0" applyBorder="0" applyAlignment="0" applyProtection="0"/>
    <xf numFmtId="44" fontId="63" fillId="0" borderId="0" applyFont="0" applyFill="0" applyBorder="0" applyAlignment="0" applyProtection="0"/>
    <xf numFmtId="44" fontId="2" fillId="0" borderId="0" applyFont="0" applyFill="0" applyBorder="0" applyAlignment="0" applyProtection="0"/>
    <xf numFmtId="44" fontId="63" fillId="0" borderId="0" applyFont="0" applyFill="0" applyBorder="0" applyAlignment="0" applyProtection="0"/>
    <xf numFmtId="44" fontId="2" fillId="0" borderId="0" applyFont="0" applyFill="0" applyBorder="0" applyAlignment="0" applyProtection="0"/>
    <xf numFmtId="0" fontId="70" fillId="0" borderId="0" applyNumberFormat="0" applyFill="0" applyBorder="0" applyAlignment="0" applyProtection="0"/>
    <xf numFmtId="0" fontId="71" fillId="14" borderId="0" applyNumberFormat="0" applyBorder="0" applyAlignment="0" applyProtection="0"/>
    <xf numFmtId="0" fontId="57" fillId="7" borderId="0" applyNumberFormat="0" applyBorder="0" applyAlignment="0" applyProtection="0"/>
    <xf numFmtId="0" fontId="72" fillId="0" borderId="11" applyNumberFormat="0" applyFill="0" applyAlignment="0" applyProtection="0"/>
    <xf numFmtId="0" fontId="73" fillId="0" borderId="12" applyNumberFormat="0" applyFill="0" applyAlignment="0" applyProtection="0"/>
    <xf numFmtId="0" fontId="74" fillId="0" borderId="13" applyNumberFormat="0" applyFill="0" applyAlignment="0" applyProtection="0"/>
    <xf numFmtId="0" fontId="74" fillId="0" borderId="0" applyNumberFormat="0" applyFill="0" applyBorder="0" applyAlignment="0" applyProtection="0"/>
    <xf numFmtId="0" fontId="75" fillId="17" borderId="9" applyNumberFormat="0" applyAlignment="0" applyProtection="0"/>
    <xf numFmtId="0" fontId="59" fillId="9" borderId="8" applyNumberFormat="0" applyAlignment="0" applyProtection="0"/>
    <xf numFmtId="0" fontId="76" fillId="0" borderId="14" applyNumberFormat="0" applyFill="0" applyAlignment="0" applyProtection="0"/>
    <xf numFmtId="0" fontId="77" fillId="32" borderId="0" applyNumberFormat="0" applyBorder="0" applyAlignment="0" applyProtection="0"/>
    <xf numFmtId="0" fontId="2" fillId="0" borderId="0"/>
    <xf numFmtId="0" fontId="63" fillId="0" borderId="0"/>
    <xf numFmtId="0" fontId="2" fillId="0" borderId="0"/>
    <xf numFmtId="0" fontId="65" fillId="33" borderId="15" applyNumberFormat="0" applyFont="0" applyAlignment="0" applyProtection="0"/>
    <xf numFmtId="0" fontId="78" fillId="30" borderId="16" applyNumberFormat="0" applyAlignment="0" applyProtection="0"/>
    <xf numFmtId="9" fontId="6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79" fillId="0" borderId="0" applyNumberFormat="0" applyFill="0" applyBorder="0" applyAlignment="0" applyProtection="0"/>
    <xf numFmtId="0" fontId="64" fillId="0" borderId="17" applyNumberFormat="0" applyFill="0" applyAlignment="0" applyProtection="0"/>
    <xf numFmtId="0" fontId="80" fillId="0" borderId="0" applyNumberFormat="0" applyFill="0" applyBorder="0" applyAlignment="0" applyProtection="0"/>
    <xf numFmtId="0" fontId="2" fillId="0" borderId="0"/>
    <xf numFmtId="9" fontId="2" fillId="0" borderId="0" applyFont="0" applyFill="0" applyBorder="0" applyAlignment="0" applyProtection="0"/>
    <xf numFmtId="0" fontId="81" fillId="0" borderId="0"/>
    <xf numFmtId="9" fontId="81" fillId="0" borderId="0" applyFont="0" applyFill="0" applyBorder="0" applyAlignment="0" applyProtection="0"/>
    <xf numFmtId="0" fontId="65" fillId="12"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20" borderId="0" applyNumberFormat="0" applyBorder="0" applyAlignment="0" applyProtection="0"/>
    <xf numFmtId="0" fontId="65" fillId="15"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6" fillId="22" borderId="0" applyNumberFormat="0" applyBorder="0" applyAlignment="0" applyProtection="0"/>
    <xf numFmtId="0" fontId="66" fillId="19" borderId="0" applyNumberFormat="0" applyBorder="0" applyAlignment="0" applyProtection="0"/>
    <xf numFmtId="0" fontId="66" fillId="20" borderId="0" applyNumberFormat="0" applyBorder="0" applyAlignment="0" applyProtection="0"/>
    <xf numFmtId="0" fontId="66" fillId="23" borderId="0" applyNumberFormat="0" applyBorder="0" applyAlignment="0" applyProtection="0"/>
    <xf numFmtId="0" fontId="66" fillId="24"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7" borderId="0" applyNumberFormat="0" applyBorder="0" applyAlignment="0" applyProtection="0"/>
    <xf numFmtId="0" fontId="66" fillId="28" borderId="0" applyNumberFormat="0" applyBorder="0" applyAlignment="0" applyProtection="0"/>
    <xf numFmtId="0" fontId="66" fillId="23" borderId="0" applyNumberFormat="0" applyBorder="0" applyAlignment="0" applyProtection="0"/>
    <xf numFmtId="0" fontId="66" fillId="24" borderId="0" applyNumberFormat="0" applyBorder="0" applyAlignment="0" applyProtection="0"/>
    <xf numFmtId="0" fontId="66" fillId="29" borderId="0" applyNumberFormat="0" applyBorder="0" applyAlignment="0" applyProtection="0"/>
    <xf numFmtId="0" fontId="67" fillId="13" borderId="0" applyNumberFormat="0" applyBorder="0" applyAlignment="0" applyProtection="0"/>
    <xf numFmtId="0" fontId="68" fillId="30" borderId="9" applyNumberFormat="0" applyAlignment="0" applyProtection="0"/>
    <xf numFmtId="0" fontId="69" fillId="31" borderId="10" applyNumberFormat="0" applyAlignment="0" applyProtection="0"/>
    <xf numFmtId="43" fontId="2" fillId="0" borderId="0" applyFont="0" applyFill="0" applyBorder="0" applyAlignment="0" applyProtection="0"/>
    <xf numFmtId="43" fontId="65" fillId="0" borderId="0" applyFont="0" applyFill="0" applyBorder="0" applyAlignment="0" applyProtection="0"/>
    <xf numFmtId="43" fontId="2" fillId="0" borderId="0" applyFont="0" applyFill="0" applyBorder="0" applyAlignment="0" applyProtection="0"/>
    <xf numFmtId="43" fontId="65" fillId="0" borderId="0" applyFont="0" applyFill="0" applyBorder="0" applyAlignment="0" applyProtection="0"/>
    <xf numFmtId="44" fontId="2" fillId="0" borderId="0" applyFont="0" applyFill="0" applyBorder="0" applyAlignment="0" applyProtection="0"/>
    <xf numFmtId="44" fontId="65" fillId="0" borderId="0" applyFont="0" applyFill="0" applyBorder="0" applyAlignment="0" applyProtection="0"/>
    <xf numFmtId="44" fontId="2" fillId="0" borderId="0" applyFont="0" applyFill="0" applyBorder="0" applyAlignment="0" applyProtection="0"/>
    <xf numFmtId="44" fontId="65" fillId="0" borderId="0" applyFont="0" applyFill="0" applyBorder="0" applyAlignment="0" applyProtection="0"/>
    <xf numFmtId="0" fontId="70" fillId="0" borderId="0" applyNumberFormat="0" applyFill="0" applyBorder="0" applyAlignment="0" applyProtection="0"/>
    <xf numFmtId="0" fontId="71" fillId="14" borderId="0" applyNumberFormat="0" applyBorder="0" applyAlignment="0" applyProtection="0"/>
    <xf numFmtId="0" fontId="72" fillId="0" borderId="11" applyNumberFormat="0" applyFill="0" applyAlignment="0" applyProtection="0"/>
    <xf numFmtId="0" fontId="73" fillId="0" borderId="12" applyNumberFormat="0" applyFill="0" applyAlignment="0" applyProtection="0"/>
    <xf numFmtId="0" fontId="74" fillId="0" borderId="13" applyNumberFormat="0" applyFill="0" applyAlignment="0" applyProtection="0"/>
    <xf numFmtId="0" fontId="74" fillId="0" borderId="0" applyNumberFormat="0" applyFill="0" applyBorder="0" applyAlignment="0" applyProtection="0"/>
    <xf numFmtId="0" fontId="75" fillId="17" borderId="9" applyNumberFormat="0" applyAlignment="0" applyProtection="0"/>
    <xf numFmtId="0" fontId="76" fillId="0" borderId="14" applyNumberFormat="0" applyFill="0" applyAlignment="0" applyProtection="0"/>
    <xf numFmtId="0" fontId="77" fillId="32" borderId="0" applyNumberFormat="0" applyBorder="0" applyAlignment="0" applyProtection="0"/>
    <xf numFmtId="0" fontId="2" fillId="0" borderId="0"/>
    <xf numFmtId="0" fontId="2" fillId="0" borderId="0"/>
    <xf numFmtId="0" fontId="65" fillId="33" borderId="15" applyNumberFormat="0" applyFont="0" applyAlignment="0" applyProtection="0"/>
    <xf numFmtId="0" fontId="78" fillId="30" borderId="16" applyNumberFormat="0" applyAlignment="0" applyProtection="0"/>
    <xf numFmtId="9" fontId="2" fillId="0" borderId="0" applyFont="0" applyFill="0" applyBorder="0" applyAlignment="0" applyProtection="0"/>
    <xf numFmtId="9" fontId="65" fillId="0" borderId="0" applyFont="0" applyFill="0" applyBorder="0" applyAlignment="0" applyProtection="0"/>
    <xf numFmtId="9" fontId="2" fillId="0" borderId="0" applyFont="0" applyFill="0" applyBorder="0" applyAlignment="0" applyProtection="0"/>
    <xf numFmtId="9" fontId="65" fillId="0" borderId="0" applyFont="0" applyFill="0" applyBorder="0" applyAlignment="0" applyProtection="0"/>
    <xf numFmtId="0" fontId="79" fillId="0" borderId="0" applyNumberFormat="0" applyFill="0" applyBorder="0" applyAlignment="0" applyProtection="0"/>
    <xf numFmtId="0" fontId="64" fillId="0" borderId="17" applyNumberFormat="0" applyFill="0" applyAlignment="0" applyProtection="0"/>
    <xf numFmtId="0" fontId="80" fillId="0" borderId="0" applyNumberFormat="0" applyFill="0" applyBorder="0" applyAlignment="0" applyProtection="0"/>
    <xf numFmtId="44" fontId="6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62" fillId="0" borderId="0"/>
    <xf numFmtId="0" fontId="3" fillId="0" borderId="0">
      <alignment vertical="top"/>
    </xf>
    <xf numFmtId="44" fontId="3" fillId="0" borderId="0" applyFont="0" applyFill="0" applyBorder="0" applyAlignment="0" applyProtection="0"/>
    <xf numFmtId="9" fontId="3"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493">
    <xf numFmtId="0" fontId="0" fillId="0" borderId="0" xfId="0">
      <alignment vertical="top"/>
    </xf>
    <xf numFmtId="0" fontId="4" fillId="0" borderId="0" xfId="0" applyFont="1" applyAlignment="1">
      <alignment vertical="center"/>
    </xf>
    <xf numFmtId="164" fontId="4" fillId="0" borderId="0" xfId="2" applyNumberFormat="1" applyFont="1" applyAlignment="1">
      <alignment vertical="center"/>
    </xf>
    <xf numFmtId="164" fontId="5" fillId="0" borderId="0" xfId="2" applyNumberFormat="1" applyFont="1" applyAlignment="1">
      <alignment vertical="center"/>
    </xf>
    <xf numFmtId="0" fontId="4" fillId="0" borderId="0" xfId="0" applyFont="1" applyAlignment="1">
      <alignment horizontal="left" vertical="center"/>
    </xf>
    <xf numFmtId="41" fontId="4" fillId="0" borderId="0" xfId="0" applyNumberFormat="1" applyFont="1" applyAlignment="1">
      <alignment vertical="center"/>
    </xf>
    <xf numFmtId="0" fontId="5" fillId="0" borderId="0" xfId="0" applyFont="1" applyAlignment="1">
      <alignment vertical="center"/>
    </xf>
    <xf numFmtId="164" fontId="18" fillId="0" borderId="0" xfId="2" applyNumberFormat="1" applyFont="1" applyAlignment="1">
      <alignment vertical="center"/>
    </xf>
    <xf numFmtId="0" fontId="20" fillId="0" borderId="0" xfId="0" applyFont="1" applyAlignment="1">
      <alignment vertical="center"/>
    </xf>
    <xf numFmtId="0" fontId="4" fillId="0" borderId="0" xfId="0" applyFont="1" applyAlignment="1"/>
    <xf numFmtId="0" fontId="4" fillId="0" borderId="0" xfId="0" applyFont="1" applyAlignment="1">
      <alignment horizontal="center"/>
    </xf>
    <xf numFmtId="0" fontId="4" fillId="0" borderId="0" xfId="0" applyFont="1" applyAlignment="1">
      <alignment horizontal="left" indent="1"/>
    </xf>
    <xf numFmtId="0" fontId="5" fillId="0" borderId="0" xfId="0" applyFont="1" applyAlignment="1">
      <alignment horizontal="left" indent="1"/>
    </xf>
    <xf numFmtId="0" fontId="5" fillId="0" borderId="0" xfId="1" applyFont="1" applyAlignment="1"/>
    <xf numFmtId="0" fontId="4" fillId="0" borderId="0" xfId="0" applyFont="1" applyAlignment="1">
      <alignment horizontal="left"/>
    </xf>
    <xf numFmtId="164" fontId="4" fillId="0" borderId="0" xfId="2" applyNumberFormat="1" applyFont="1"/>
    <xf numFmtId="164" fontId="4" fillId="0" borderId="0" xfId="2" applyNumberFormat="1" applyFont="1" applyAlignment="1">
      <alignment vertical="center" wrapText="1"/>
    </xf>
    <xf numFmtId="164" fontId="4" fillId="0" borderId="0" xfId="2" applyNumberFormat="1" applyFont="1" applyAlignment="1">
      <alignment horizontal="center"/>
    </xf>
    <xf numFmtId="164" fontId="0" fillId="0" borderId="0" xfId="2" applyNumberFormat="1" applyFont="1" applyAlignment="1">
      <alignment vertical="top"/>
    </xf>
    <xf numFmtId="0" fontId="4" fillId="0" borderId="0" xfId="0" applyFont="1" applyAlignment="1">
      <alignment vertical="center" wrapText="1"/>
    </xf>
    <xf numFmtId="164" fontId="4" fillId="3" borderId="0" xfId="2" applyNumberFormat="1" applyFont="1" applyFill="1" applyAlignment="1">
      <alignment horizontal="center"/>
    </xf>
    <xf numFmtId="0" fontId="5" fillId="0" borderId="0" xfId="0" applyFont="1" applyAlignment="1">
      <alignment horizontal="left"/>
    </xf>
    <xf numFmtId="0" fontId="4" fillId="0" borderId="0" xfId="1" applyFont="1" applyAlignment="1">
      <alignment horizontal="left" indent="1"/>
    </xf>
    <xf numFmtId="0" fontId="22" fillId="0" borderId="0" xfId="0" applyFont="1" applyAlignment="1">
      <alignment horizontal="center" wrapText="1"/>
    </xf>
    <xf numFmtId="0" fontId="4" fillId="0" borderId="0" xfId="0" applyFont="1" applyAlignment="1">
      <alignment horizontal="left" vertical="center" wrapText="1" indent="2"/>
    </xf>
    <xf numFmtId="0" fontId="4" fillId="0" borderId="1" xfId="0" applyFont="1" applyBorder="1" applyAlignment="1">
      <alignment horizontal="center"/>
    </xf>
    <xf numFmtId="0" fontId="4" fillId="0" borderId="2" xfId="0" applyFont="1" applyBorder="1" applyAlignment="1">
      <alignment horizontal="left" indent="1"/>
    </xf>
    <xf numFmtId="0" fontId="4" fillId="0" borderId="0" xfId="0" applyFont="1" applyAlignment="1">
      <alignment horizontal="left" vertical="center" wrapText="1"/>
    </xf>
    <xf numFmtId="0" fontId="0" fillId="0" borderId="0" xfId="0" applyAlignment="1">
      <alignment horizontal="left"/>
    </xf>
    <xf numFmtId="0" fontId="4" fillId="0" borderId="0" xfId="0" applyFont="1" applyAlignment="1">
      <alignment horizontal="left" vertical="center" indent="2"/>
    </xf>
    <xf numFmtId="0" fontId="4" fillId="0" borderId="0" xfId="0" applyFont="1">
      <alignment vertical="top"/>
    </xf>
    <xf numFmtId="0" fontId="0" fillId="0" borderId="0" xfId="0" applyAlignment="1">
      <alignment wrapText="1"/>
    </xf>
    <xf numFmtId="0" fontId="25" fillId="0" borderId="0" xfId="0" applyFont="1" applyAlignment="1">
      <alignment vertical="center"/>
    </xf>
    <xf numFmtId="164" fontId="22" fillId="0" borderId="0" xfId="2" applyNumberFormat="1" applyFont="1" applyAlignment="1">
      <alignment horizontal="center" wrapText="1"/>
    </xf>
    <xf numFmtId="164" fontId="23" fillId="0" borderId="0" xfId="2" applyNumberFormat="1" applyFont="1" applyAlignment="1">
      <alignment horizontal="center" wrapText="1"/>
    </xf>
    <xf numFmtId="164" fontId="4" fillId="0" borderId="0" xfId="2" applyNumberFormat="1" applyFont="1" applyAlignment="1">
      <alignment horizontal="left" vertical="center" wrapText="1" indent="2"/>
    </xf>
    <xf numFmtId="164" fontId="4" fillId="0" borderId="0" xfId="2" applyNumberFormat="1" applyFont="1" applyAlignment="1">
      <alignment horizontal="left" vertical="center" wrapText="1"/>
    </xf>
    <xf numFmtId="164" fontId="0" fillId="0" borderId="0" xfId="2" applyNumberFormat="1" applyFont="1" applyAlignment="1">
      <alignment horizontal="left"/>
    </xf>
    <xf numFmtId="164" fontId="4" fillId="0" borderId="0" xfId="2" applyNumberFormat="1" applyFont="1" applyAlignment="1">
      <alignment horizontal="left" vertical="center" indent="2"/>
    </xf>
    <xf numFmtId="164" fontId="24" fillId="0" borderId="0" xfId="2" applyNumberFormat="1" applyFont="1" applyAlignment="1">
      <alignment horizontal="left" vertical="center" indent="2"/>
    </xf>
    <xf numFmtId="164" fontId="4" fillId="0" borderId="0" xfId="2" applyNumberFormat="1" applyFont="1" applyAlignment="1">
      <alignment vertical="top"/>
    </xf>
    <xf numFmtId="164" fontId="0" fillId="0" borderId="0" xfId="2" applyNumberFormat="1" applyFont="1" applyAlignment="1">
      <alignment wrapText="1"/>
    </xf>
    <xf numFmtId="0" fontId="23"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27" fillId="0" borderId="0" xfId="0" applyFont="1" applyAlignment="1">
      <alignment vertical="center"/>
    </xf>
    <xf numFmtId="0" fontId="5" fillId="0" borderId="3" xfId="0" applyFont="1" applyBorder="1" applyAlignment="1">
      <alignment vertical="center"/>
    </xf>
    <xf numFmtId="37" fontId="4" fillId="0" borderId="0" xfId="0" applyNumberFormat="1" applyFont="1" applyAlignment="1">
      <alignment vertical="center"/>
    </xf>
    <xf numFmtId="167" fontId="4" fillId="0" borderId="0" xfId="3" applyNumberFormat="1" applyFont="1" applyAlignment="1">
      <alignment vertical="center"/>
    </xf>
    <xf numFmtId="37" fontId="4" fillId="0" borderId="1" xfId="5" applyFont="1" applyFill="1" applyBorder="1" applyAlignment="1">
      <alignment horizontal="center" vertical="center"/>
    </xf>
    <xf numFmtId="37" fontId="4" fillId="0" borderId="0" xfId="5" applyFont="1" applyFill="1" applyAlignment="1">
      <alignment horizontal="center" vertical="center"/>
    </xf>
    <xf numFmtId="164" fontId="4" fillId="0" borderId="0" xfId="2" applyNumberFormat="1" applyFont="1" applyAlignment="1">
      <alignment horizontal="center" vertical="center"/>
    </xf>
    <xf numFmtId="10" fontId="4" fillId="0" borderId="0" xfId="4" applyNumberFormat="1" applyFont="1" applyAlignment="1">
      <alignment vertical="center"/>
    </xf>
    <xf numFmtId="14" fontId="4" fillId="0" borderId="0" xfId="0" applyNumberFormat="1" applyFont="1" applyAlignment="1">
      <alignment horizontal="center"/>
    </xf>
    <xf numFmtId="37" fontId="4" fillId="0" borderId="1" xfId="5" applyFont="1" applyFill="1" applyBorder="1" applyAlignment="1">
      <alignment horizontal="center"/>
    </xf>
    <xf numFmtId="37" fontId="4" fillId="0" borderId="0" xfId="5" applyFont="1" applyFill="1" applyAlignment="1">
      <alignment horizontal="center"/>
    </xf>
    <xf numFmtId="164" fontId="20" fillId="0" borderId="0" xfId="2" applyNumberFormat="1" applyFont="1" applyAlignment="1">
      <alignment vertical="center"/>
    </xf>
    <xf numFmtId="0" fontId="5" fillId="4" borderId="3" xfId="0" applyFont="1" applyFill="1" applyBorder="1" applyAlignment="1">
      <alignment vertical="center"/>
    </xf>
    <xf numFmtId="41" fontId="5" fillId="4" borderId="3" xfId="0" applyNumberFormat="1" applyFont="1" applyFill="1" applyBorder="1" applyAlignment="1">
      <alignment vertical="center"/>
    </xf>
    <xf numFmtId="37" fontId="4" fillId="0" borderId="0" xfId="0" applyNumberFormat="1" applyFont="1" applyAlignment="1"/>
    <xf numFmtId="0" fontId="28" fillId="0" borderId="0" xfId="0" applyFont="1" applyAlignment="1"/>
    <xf numFmtId="0" fontId="29" fillId="0" borderId="0" xfId="0" applyFont="1" applyAlignment="1"/>
    <xf numFmtId="0" fontId="22" fillId="0" borderId="0" xfId="0" applyFont="1" applyAlignment="1">
      <alignment horizontal="center"/>
    </xf>
    <xf numFmtId="0" fontId="27" fillId="0" borderId="0" xfId="0" applyFont="1" applyAlignment="1">
      <alignment horizontal="left"/>
    </xf>
    <xf numFmtId="164" fontId="4" fillId="0" borderId="2" xfId="2" applyNumberFormat="1" applyFont="1" applyBorder="1" applyAlignment="1">
      <alignment vertical="center"/>
    </xf>
    <xf numFmtId="0" fontId="30" fillId="0" borderId="0" xfId="0" applyFont="1" applyAlignment="1">
      <alignment horizontal="center"/>
    </xf>
    <xf numFmtId="0" fontId="30" fillId="0" borderId="0" xfId="0" applyFont="1" applyAlignment="1">
      <alignment vertical="center"/>
    </xf>
    <xf numFmtId="0" fontId="5" fillId="0" borderId="0" xfId="0" applyFont="1" applyAlignment="1"/>
    <xf numFmtId="0" fontId="5" fillId="0" borderId="4" xfId="0" applyFont="1" applyBorder="1" applyAlignment="1">
      <alignment horizontal="left" indent="1"/>
    </xf>
    <xf numFmtId="0" fontId="16" fillId="0" borderId="0" xfId="0" applyFont="1">
      <alignment vertical="top"/>
    </xf>
    <xf numFmtId="0" fontId="5" fillId="0" borderId="3" xfId="0" applyFont="1" applyBorder="1" applyAlignment="1">
      <alignment horizontal="left" indent="1"/>
    </xf>
    <xf numFmtId="0" fontId="5" fillId="0" borderId="3" xfId="0" applyFont="1" applyBorder="1" applyAlignment="1">
      <alignment horizontal="left" indent="1" shrinkToFit="1"/>
    </xf>
    <xf numFmtId="0" fontId="36" fillId="0" borderId="0" xfId="0" applyFont="1" applyAlignment="1"/>
    <xf numFmtId="0" fontId="36" fillId="0" borderId="0" xfId="0" applyFont="1" applyAlignment="1">
      <alignment horizontal="center"/>
    </xf>
    <xf numFmtId="37" fontId="20" fillId="0" borderId="0" xfId="0" applyNumberFormat="1" applyFont="1" applyAlignment="1">
      <alignment vertical="center"/>
    </xf>
    <xf numFmtId="0" fontId="20" fillId="0" borderId="0" xfId="0" applyFont="1" applyAlignment="1">
      <alignment horizontal="center" vertical="center"/>
    </xf>
    <xf numFmtId="164" fontId="5" fillId="0" borderId="0" xfId="2" applyNumberFormat="1" applyFont="1"/>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1" applyFont="1" applyAlignment="1">
      <alignment vertical="center"/>
    </xf>
    <xf numFmtId="10" fontId="20" fillId="0" borderId="0" xfId="4" applyNumberFormat="1" applyFont="1" applyAlignment="1">
      <alignment vertical="center"/>
    </xf>
    <xf numFmtId="0" fontId="4" fillId="0" borderId="2" xfId="1" applyFont="1" applyBorder="1" applyAlignment="1">
      <alignment vertical="center"/>
    </xf>
    <xf numFmtId="0" fontId="20" fillId="0" borderId="0" xfId="1" applyFont="1" applyAlignment="1">
      <alignment vertical="center"/>
    </xf>
    <xf numFmtId="166" fontId="4" fillId="0" borderId="0" xfId="4" applyNumberFormat="1" applyFont="1" applyAlignment="1">
      <alignment vertical="center"/>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9" fillId="0" borderId="0" xfId="0" applyFont="1" applyAlignment="1" applyProtection="1">
      <alignment horizontal="left" vertical="center" wrapText="1"/>
      <protection locked="0"/>
    </xf>
    <xf numFmtId="0" fontId="8" fillId="0" borderId="0" xfId="0" applyFont="1" applyAlignment="1">
      <alignment vertical="center"/>
    </xf>
    <xf numFmtId="1" fontId="9" fillId="0" borderId="0" xfId="0" applyNumberFormat="1" applyFont="1" applyAlignment="1">
      <alignment horizontal="center" vertical="center"/>
    </xf>
    <xf numFmtId="0" fontId="35" fillId="0" borderId="0" xfId="0" applyFont="1" applyAlignment="1">
      <alignment vertical="center"/>
    </xf>
    <xf numFmtId="10" fontId="12" fillId="0" borderId="0" xfId="4" applyNumberFormat="1" applyFont="1" applyAlignment="1">
      <alignment vertical="center"/>
    </xf>
    <xf numFmtId="0" fontId="8" fillId="0" borderId="0" xfId="0" applyFont="1" applyAlignment="1">
      <alignment horizontal="left" vertical="center"/>
    </xf>
    <xf numFmtId="0" fontId="4" fillId="0" borderId="0" xfId="0" applyFont="1" applyAlignment="1">
      <alignment vertical="center" readingOrder="1"/>
    </xf>
    <xf numFmtId="0" fontId="9" fillId="0" borderId="0" xfId="0" applyFont="1" applyAlignment="1">
      <alignment vertical="center"/>
    </xf>
    <xf numFmtId="164" fontId="9" fillId="0" borderId="0" xfId="2" applyNumberFormat="1" applyFont="1" applyAlignment="1">
      <alignment vertical="center"/>
    </xf>
    <xf numFmtId="10" fontId="9" fillId="0" borderId="0" xfId="4" applyNumberFormat="1" applyFont="1" applyAlignment="1">
      <alignment vertical="center"/>
    </xf>
    <xf numFmtId="0" fontId="14" fillId="0" borderId="0" xfId="0" applyFont="1" applyAlignment="1">
      <alignment vertical="center"/>
    </xf>
    <xf numFmtId="0" fontId="17" fillId="0" borderId="0" xfId="0" applyFont="1" applyAlignment="1">
      <alignment horizontal="left" vertical="center"/>
    </xf>
    <xf numFmtId="10" fontId="8" fillId="0" borderId="0" xfId="4" applyNumberFormat="1" applyFont="1" applyAlignment="1">
      <alignment vertical="center"/>
    </xf>
    <xf numFmtId="0" fontId="11" fillId="0" borderId="0" xfId="0" applyFont="1" applyAlignment="1">
      <alignment horizontal="left" vertical="center"/>
    </xf>
    <xf numFmtId="0" fontId="10"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vertical="center"/>
    </xf>
    <xf numFmtId="0" fontId="8" fillId="6" borderId="0" xfId="0" applyFont="1" applyFill="1" applyAlignment="1">
      <alignment vertical="center"/>
    </xf>
    <xf numFmtId="0" fontId="12" fillId="0" borderId="0" xfId="0" applyFont="1" applyAlignment="1">
      <alignment horizontal="center" vertical="center"/>
    </xf>
    <xf numFmtId="0" fontId="8" fillId="0" borderId="0" xfId="0" applyFont="1" applyAlignment="1">
      <alignment horizontal="center" vertical="center"/>
    </xf>
    <xf numFmtId="0" fontId="34" fillId="0" borderId="0" xfId="0" applyFont="1" applyAlignment="1">
      <alignment vertical="center"/>
    </xf>
    <xf numFmtId="164" fontId="8" fillId="0" borderId="0" xfId="2" applyNumberFormat="1" applyFont="1" applyAlignment="1">
      <alignment vertical="center"/>
    </xf>
    <xf numFmtId="0" fontId="44" fillId="6" borderId="0" xfId="0" applyFont="1" applyFill="1" applyAlignment="1">
      <alignment vertical="center"/>
    </xf>
    <xf numFmtId="0" fontId="44" fillId="0" borderId="0" xfId="0" applyFont="1" applyAlignment="1">
      <alignment vertical="center"/>
    </xf>
    <xf numFmtId="0" fontId="45" fillId="0" borderId="0" xfId="0" applyFont="1" applyAlignment="1">
      <alignment vertical="center"/>
    </xf>
    <xf numFmtId="0" fontId="33"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4" fillId="0" borderId="0" xfId="0" applyFont="1" applyAlignment="1" applyProtection="1">
      <alignment vertical="center"/>
      <protection locked="0"/>
    </xf>
    <xf numFmtId="0" fontId="8" fillId="6" borderId="0" xfId="0" applyFont="1" applyFill="1" applyAlignment="1" applyProtection="1">
      <alignment vertical="center"/>
      <protection locked="0"/>
    </xf>
    <xf numFmtId="0" fontId="48" fillId="0" borderId="0" xfId="0" applyFont="1" applyAlignment="1">
      <alignment horizontal="left" vertical="center" indent="1"/>
    </xf>
    <xf numFmtId="0" fontId="44" fillId="0" borderId="0" xfId="0" applyFont="1" applyAlignment="1" applyProtection="1">
      <alignment vertical="center"/>
      <protection locked="0"/>
    </xf>
    <xf numFmtId="0" fontId="5" fillId="0" borderId="0" xfId="0" applyFont="1" applyAlignment="1">
      <alignment horizontal="right" vertical="center"/>
    </xf>
    <xf numFmtId="0" fontId="27" fillId="0" borderId="0" xfId="0" applyFont="1" applyAlignment="1">
      <alignment horizontal="left" vertical="center"/>
    </xf>
    <xf numFmtId="0" fontId="4" fillId="0" borderId="0" xfId="1" applyFont="1" applyAlignment="1">
      <alignment horizontal="left" vertical="center" indent="1"/>
    </xf>
    <xf numFmtId="0" fontId="4" fillId="0" borderId="0" xfId="0" applyFont="1" applyAlignment="1">
      <alignment horizontal="left" vertical="center" indent="1"/>
    </xf>
    <xf numFmtId="0" fontId="45" fillId="0" borderId="0" xfId="0" applyFont="1" applyAlignment="1">
      <alignment horizontal="center" vertical="center"/>
    </xf>
    <xf numFmtId="0" fontId="8" fillId="0" borderId="0" xfId="0" applyFont="1" applyAlignment="1">
      <alignment vertical="center" wrapText="1"/>
    </xf>
    <xf numFmtId="0" fontId="11" fillId="0" borderId="0" xfId="0" applyFont="1" applyAlignment="1">
      <alignment vertical="center"/>
    </xf>
    <xf numFmtId="164" fontId="8" fillId="0" borderId="0" xfId="2" applyNumberFormat="1"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right" vertical="center"/>
    </xf>
    <xf numFmtId="0" fontId="11" fillId="0" borderId="0" xfId="0" applyFont="1" applyAlignment="1">
      <alignment horizontal="right" vertical="center"/>
    </xf>
    <xf numFmtId="0" fontId="45" fillId="0" borderId="0" xfId="0" applyFont="1" applyAlignment="1" applyProtection="1">
      <alignment vertical="center"/>
      <protection locked="0"/>
    </xf>
    <xf numFmtId="0" fontId="8" fillId="5" borderId="0" xfId="0" applyFont="1" applyFill="1" applyAlignment="1">
      <alignment vertical="center"/>
    </xf>
    <xf numFmtId="9" fontId="9" fillId="0" borderId="0" xfId="4" applyFont="1" applyAlignment="1">
      <alignment vertical="center"/>
    </xf>
    <xf numFmtId="9" fontId="9" fillId="5" borderId="0" xfId="4" applyFont="1" applyFill="1" applyAlignment="1">
      <alignment vertical="center"/>
    </xf>
    <xf numFmtId="10" fontId="20" fillId="5" borderId="0" xfId="4" applyNumberFormat="1" applyFont="1" applyFill="1" applyAlignment="1">
      <alignment vertical="center"/>
    </xf>
    <xf numFmtId="0" fontId="33" fillId="5" borderId="0" xfId="0" applyFont="1" applyFill="1" applyAlignment="1">
      <alignment horizontal="left" vertical="center"/>
    </xf>
    <xf numFmtId="0" fontId="53" fillId="0" borderId="0" xfId="0" applyFont="1" applyAlignment="1">
      <alignment horizontal="center" vertical="center"/>
    </xf>
    <xf numFmtId="0" fontId="47" fillId="0" borderId="0" xfId="0" applyFont="1" applyAlignment="1" applyProtection="1">
      <alignment horizontal="center" vertical="center"/>
      <protection locked="0"/>
    </xf>
    <xf numFmtId="0" fontId="11" fillId="0" borderId="0" xfId="0" applyFont="1" applyAlignment="1">
      <alignment horizontal="center" vertical="center"/>
    </xf>
    <xf numFmtId="164" fontId="9" fillId="0" borderId="0" xfId="2" applyNumberFormat="1" applyFont="1" applyFill="1" applyAlignment="1">
      <alignment vertical="center"/>
    </xf>
    <xf numFmtId="41" fontId="4" fillId="5" borderId="0" xfId="2" applyNumberFormat="1" applyFont="1" applyFill="1" applyBorder="1" applyAlignment="1" applyProtection="1">
      <alignment vertical="center"/>
      <protection locked="0"/>
    </xf>
    <xf numFmtId="41" fontId="4" fillId="5" borderId="0" xfId="0" applyNumberFormat="1" applyFont="1" applyFill="1" applyAlignment="1" applyProtection="1">
      <alignment vertical="center"/>
      <protection locked="0"/>
    </xf>
    <xf numFmtId="41" fontId="4" fillId="5" borderId="0" xfId="2" applyNumberFormat="1" applyFont="1" applyFill="1" applyBorder="1" applyAlignment="1">
      <alignment vertical="center"/>
    </xf>
    <xf numFmtId="41" fontId="18" fillId="5" borderId="0" xfId="2" applyNumberFormat="1" applyFont="1" applyFill="1" applyBorder="1" applyAlignment="1" applyProtection="1">
      <alignment vertical="center"/>
      <protection locked="0"/>
    </xf>
    <xf numFmtId="41" fontId="8" fillId="5" borderId="0" xfId="0" applyNumberFormat="1" applyFont="1" applyFill="1" applyAlignment="1" applyProtection="1">
      <alignment vertical="center"/>
      <protection locked="0"/>
    </xf>
    <xf numFmtId="41" fontId="9" fillId="5" borderId="0" xfId="0" applyNumberFormat="1" applyFont="1" applyFill="1" applyAlignment="1">
      <alignment vertical="center"/>
    </xf>
    <xf numFmtId="41" fontId="18" fillId="5" borderId="0" xfId="0" applyNumberFormat="1" applyFont="1" applyFill="1" applyAlignment="1" applyProtection="1">
      <alignment vertical="center"/>
      <protection locked="0"/>
    </xf>
    <xf numFmtId="41" fontId="5" fillId="5" borderId="0" xfId="0" applyNumberFormat="1" applyFont="1" applyFill="1" applyAlignment="1">
      <alignment vertical="center"/>
    </xf>
    <xf numFmtId="41" fontId="4" fillId="5" borderId="0" xfId="2" applyNumberFormat="1" applyFont="1" applyFill="1" applyBorder="1" applyAlignment="1" applyProtection="1">
      <alignment horizontal="right" vertical="center"/>
      <protection locked="0"/>
    </xf>
    <xf numFmtId="41" fontId="5" fillId="5" borderId="0" xfId="2" applyNumberFormat="1" applyFont="1" applyFill="1" applyBorder="1" applyAlignment="1">
      <alignment vertical="center"/>
    </xf>
    <xf numFmtId="41" fontId="5" fillId="5" borderId="0" xfId="2" applyNumberFormat="1" applyFont="1" applyFill="1" applyBorder="1" applyAlignment="1">
      <alignment horizontal="right" vertical="center"/>
    </xf>
    <xf numFmtId="41" fontId="8" fillId="5" borderId="0" xfId="2" applyNumberFormat="1" applyFont="1" applyFill="1" applyBorder="1" applyAlignment="1" applyProtection="1">
      <alignment vertical="center"/>
      <protection locked="0"/>
    </xf>
    <xf numFmtId="41" fontId="8" fillId="5" borderId="0" xfId="2" applyNumberFormat="1" applyFont="1" applyFill="1" applyBorder="1" applyAlignment="1" applyProtection="1">
      <alignment horizontal="right" vertical="center"/>
      <protection locked="0"/>
    </xf>
    <xf numFmtId="41" fontId="5" fillId="5" borderId="0" xfId="2" applyNumberFormat="1" applyFont="1" applyFill="1" applyBorder="1" applyAlignment="1" applyProtection="1">
      <alignment horizontal="right" vertical="center"/>
      <protection locked="0"/>
    </xf>
    <xf numFmtId="41" fontId="9" fillId="5" borderId="0" xfId="2" applyNumberFormat="1" applyFont="1" applyFill="1" applyBorder="1" applyAlignment="1">
      <alignment vertical="center"/>
    </xf>
    <xf numFmtId="10" fontId="12" fillId="5" borderId="0" xfId="4" applyNumberFormat="1" applyFont="1" applyFill="1" applyBorder="1" applyAlignment="1">
      <alignment vertical="center"/>
    </xf>
    <xf numFmtId="168" fontId="12" fillId="5" borderId="0" xfId="4" applyNumberFormat="1" applyFont="1" applyFill="1" applyBorder="1" applyAlignment="1" applyProtection="1">
      <alignment vertical="center"/>
      <protection locked="0"/>
    </xf>
    <xf numFmtId="41" fontId="44" fillId="5" borderId="0" xfId="2" applyNumberFormat="1" applyFont="1" applyFill="1" applyBorder="1" applyAlignment="1" applyProtection="1">
      <alignment vertical="center"/>
      <protection locked="0"/>
    </xf>
    <xf numFmtId="168" fontId="9" fillId="5" borderId="0" xfId="0" applyNumberFormat="1" applyFont="1" applyFill="1" applyAlignment="1" applyProtection="1">
      <alignment vertical="center"/>
      <protection locked="0"/>
    </xf>
    <xf numFmtId="41" fontId="9" fillId="5" borderId="0" xfId="0" applyNumberFormat="1" applyFont="1" applyFill="1" applyAlignment="1" applyProtection="1">
      <alignment vertical="center"/>
      <protection locked="0"/>
    </xf>
    <xf numFmtId="41" fontId="19" fillId="5" borderId="0" xfId="2" applyNumberFormat="1" applyFont="1" applyFill="1" applyBorder="1" applyAlignment="1" applyProtection="1">
      <alignment horizontal="right" vertical="center"/>
      <protection locked="0"/>
    </xf>
    <xf numFmtId="168" fontId="8" fillId="5" borderId="0" xfId="0" applyNumberFormat="1" applyFont="1" applyFill="1" applyAlignment="1" applyProtection="1">
      <alignment vertical="center"/>
      <protection locked="0"/>
    </xf>
    <xf numFmtId="41" fontId="8" fillId="5" borderId="0" xfId="0" applyNumberFormat="1" applyFont="1" applyFill="1" applyAlignment="1">
      <alignment vertical="center"/>
    </xf>
    <xf numFmtId="41" fontId="18" fillId="5" borderId="0" xfId="2" applyNumberFormat="1" applyFont="1" applyFill="1" applyBorder="1" applyAlignment="1">
      <alignment vertical="center"/>
    </xf>
    <xf numFmtId="41" fontId="18" fillId="5" borderId="0" xfId="2" applyNumberFormat="1" applyFont="1" applyFill="1" applyBorder="1" applyAlignment="1" applyProtection="1">
      <alignment horizontal="right" vertical="center"/>
      <protection locked="0"/>
    </xf>
    <xf numFmtId="41" fontId="4" fillId="5" borderId="0" xfId="2" applyNumberFormat="1" applyFont="1" applyFill="1" applyBorder="1" applyAlignment="1">
      <alignment horizontal="right" vertical="center"/>
    </xf>
    <xf numFmtId="41" fontId="9" fillId="5" borderId="0" xfId="2" applyNumberFormat="1" applyFont="1" applyFill="1" applyBorder="1" applyAlignment="1" applyProtection="1">
      <alignment vertical="center"/>
      <protection locked="0"/>
    </xf>
    <xf numFmtId="41" fontId="8" fillId="5" borderId="0" xfId="2" applyNumberFormat="1" applyFont="1" applyFill="1" applyBorder="1" applyAlignment="1">
      <alignment vertical="center"/>
    </xf>
    <xf numFmtId="41" fontId="45" fillId="5" borderId="0" xfId="2" applyNumberFormat="1" applyFont="1" applyFill="1" applyBorder="1" applyAlignment="1">
      <alignment vertical="center"/>
    </xf>
    <xf numFmtId="41" fontId="32" fillId="5" borderId="0" xfId="2" applyNumberFormat="1" applyFont="1" applyFill="1" applyBorder="1" applyAlignment="1">
      <alignment vertical="center"/>
    </xf>
    <xf numFmtId="168" fontId="9" fillId="5" borderId="0" xfId="2" applyNumberFormat="1" applyFont="1" applyFill="1" applyBorder="1" applyAlignment="1" applyProtection="1">
      <alignment vertical="center"/>
      <protection locked="0"/>
    </xf>
    <xf numFmtId="164" fontId="8" fillId="5" borderId="0" xfId="2" applyNumberFormat="1" applyFont="1" applyFill="1" applyBorder="1" applyAlignment="1" applyProtection="1">
      <alignment vertical="center"/>
      <protection locked="0"/>
    </xf>
    <xf numFmtId="10" fontId="44" fillId="0" borderId="0" xfId="4" applyNumberFormat="1" applyFont="1" applyBorder="1" applyAlignment="1" applyProtection="1">
      <alignment vertical="center"/>
      <protection locked="0"/>
    </xf>
    <xf numFmtId="169" fontId="8" fillId="5" borderId="0" xfId="0" applyNumberFormat="1" applyFont="1" applyFill="1" applyAlignment="1" applyProtection="1">
      <alignment vertical="center"/>
      <protection locked="0"/>
    </xf>
    <xf numFmtId="10" fontId="11" fillId="5" borderId="0" xfId="4" applyNumberFormat="1" applyFont="1" applyFill="1" applyBorder="1" applyAlignment="1">
      <alignment vertical="center"/>
    </xf>
    <xf numFmtId="41" fontId="19" fillId="5" borderId="0" xfId="2" applyNumberFormat="1" applyFont="1" applyFill="1" applyBorder="1" applyAlignment="1" applyProtection="1">
      <alignment vertical="center"/>
      <protection locked="0"/>
    </xf>
    <xf numFmtId="41" fontId="44" fillId="6" borderId="0" xfId="0" applyNumberFormat="1" applyFont="1" applyFill="1" applyAlignment="1">
      <alignment vertical="center"/>
    </xf>
    <xf numFmtId="41" fontId="37" fillId="5" borderId="0" xfId="0" applyNumberFormat="1" applyFont="1" applyFill="1" applyAlignment="1">
      <alignment vertical="center"/>
    </xf>
    <xf numFmtId="41" fontId="19" fillId="5" borderId="0" xfId="2" applyNumberFormat="1" applyFont="1" applyFill="1" applyBorder="1" applyAlignment="1">
      <alignment vertical="center"/>
    </xf>
    <xf numFmtId="41" fontId="44" fillId="6" borderId="0" xfId="2" applyNumberFormat="1" applyFont="1" applyFill="1" applyBorder="1" applyAlignment="1">
      <alignment vertical="center"/>
    </xf>
    <xf numFmtId="41" fontId="39" fillId="5" borderId="0" xfId="0" applyNumberFormat="1" applyFont="1" applyFill="1" applyAlignment="1">
      <alignment vertical="center"/>
    </xf>
    <xf numFmtId="41" fontId="8" fillId="0" borderId="0" xfId="2" applyNumberFormat="1" applyFont="1" applyBorder="1" applyAlignment="1" applyProtection="1">
      <alignment horizontal="right" vertical="center"/>
      <protection locked="0"/>
    </xf>
    <xf numFmtId="41" fontId="4" fillId="0" borderId="0" xfId="2" applyNumberFormat="1" applyFont="1" applyBorder="1" applyAlignment="1" applyProtection="1">
      <alignment vertical="center"/>
      <protection locked="0"/>
    </xf>
    <xf numFmtId="0" fontId="8" fillId="5" borderId="0" xfId="0" applyFont="1" applyFill="1" applyAlignment="1" applyProtection="1">
      <alignment vertical="center"/>
      <protection locked="0"/>
    </xf>
    <xf numFmtId="0" fontId="9" fillId="0" borderId="0" xfId="0" applyFont="1" applyAlignment="1">
      <alignment horizontal="center" vertical="center" wrapText="1"/>
    </xf>
    <xf numFmtId="0" fontId="9" fillId="0" borderId="0" xfId="0" applyFont="1" applyAlignment="1" applyProtection="1">
      <alignment horizontal="center" vertical="center" wrapText="1"/>
      <protection locked="0"/>
    </xf>
    <xf numFmtId="0" fontId="9" fillId="5" borderId="0" xfId="0" applyFont="1" applyFill="1" applyAlignment="1" applyProtection="1">
      <alignment horizontal="center" vertical="center" wrapText="1"/>
      <protection locked="0"/>
    </xf>
    <xf numFmtId="10" fontId="8" fillId="0" borderId="0" xfId="4" applyNumberFormat="1" applyFont="1" applyBorder="1" applyAlignment="1" applyProtection="1">
      <alignment vertical="center"/>
      <protection locked="0"/>
    </xf>
    <xf numFmtId="43" fontId="8" fillId="0" borderId="0" xfId="0" applyNumberFormat="1" applyFont="1" applyAlignment="1" applyProtection="1">
      <alignment vertical="center"/>
      <protection locked="0"/>
    </xf>
    <xf numFmtId="41" fontId="8" fillId="0" borderId="0" xfId="0" applyNumberFormat="1" applyFont="1" applyAlignment="1" applyProtection="1">
      <alignment vertical="center"/>
      <protection locked="0"/>
    </xf>
    <xf numFmtId="41" fontId="4" fillId="0" borderId="0" xfId="2" applyNumberFormat="1" applyFont="1" applyBorder="1" applyAlignment="1">
      <alignment vertical="center"/>
    </xf>
    <xf numFmtId="41" fontId="4" fillId="0" borderId="0" xfId="2" applyNumberFormat="1" applyFont="1" applyFill="1" applyBorder="1" applyAlignment="1">
      <alignment vertical="center"/>
    </xf>
    <xf numFmtId="41" fontId="4" fillId="0" borderId="0" xfId="0" applyNumberFormat="1" applyFont="1" applyAlignment="1" applyProtection="1">
      <alignment vertical="center"/>
      <protection locked="0"/>
    </xf>
    <xf numFmtId="41" fontId="18" fillId="0" borderId="0" xfId="2" applyNumberFormat="1" applyFont="1" applyBorder="1" applyAlignment="1">
      <alignment vertical="center"/>
    </xf>
    <xf numFmtId="41" fontId="18" fillId="0" borderId="0" xfId="2" applyNumberFormat="1" applyFont="1" applyBorder="1" applyAlignment="1" applyProtection="1">
      <alignment vertical="center"/>
      <protection locked="0"/>
    </xf>
    <xf numFmtId="41" fontId="8" fillId="0" borderId="0" xfId="0" applyNumberFormat="1" applyFont="1" applyAlignment="1">
      <alignment vertical="center"/>
    </xf>
    <xf numFmtId="41" fontId="9" fillId="0" borderId="0" xfId="0" applyNumberFormat="1" applyFont="1" applyAlignment="1">
      <alignment vertical="center"/>
    </xf>
    <xf numFmtId="41" fontId="18" fillId="0" borderId="0" xfId="0" applyNumberFormat="1" applyFont="1" applyAlignment="1">
      <alignment vertical="center"/>
    </xf>
    <xf numFmtId="41" fontId="18" fillId="0" borderId="0" xfId="0" applyNumberFormat="1" applyFont="1" applyAlignment="1" applyProtection="1">
      <alignment vertical="center"/>
      <protection locked="0"/>
    </xf>
    <xf numFmtId="41" fontId="5" fillId="0" borderId="0" xfId="2" applyNumberFormat="1" applyFont="1" applyBorder="1" applyAlignment="1">
      <alignment vertical="center"/>
    </xf>
    <xf numFmtId="41" fontId="5" fillId="0" borderId="0" xfId="0" applyNumberFormat="1" applyFont="1" applyAlignment="1">
      <alignment vertical="center"/>
    </xf>
    <xf numFmtId="41" fontId="4" fillId="0" borderId="0" xfId="2" applyNumberFormat="1" applyFont="1" applyBorder="1" applyAlignment="1" applyProtection="1">
      <alignment horizontal="right" vertical="center"/>
      <protection locked="0"/>
    </xf>
    <xf numFmtId="41" fontId="5" fillId="0" borderId="0" xfId="2" applyNumberFormat="1" applyFont="1" applyBorder="1" applyAlignment="1">
      <alignment horizontal="right" vertical="center"/>
    </xf>
    <xf numFmtId="41" fontId="8" fillId="0" borderId="0" xfId="2" applyNumberFormat="1" applyFont="1" applyBorder="1" applyAlignment="1">
      <alignment vertical="center"/>
    </xf>
    <xf numFmtId="41" fontId="8" fillId="0" borderId="0" xfId="2" applyNumberFormat="1" applyFont="1" applyBorder="1" applyAlignment="1" applyProtection="1">
      <alignment vertical="center"/>
      <protection locked="0"/>
    </xf>
    <xf numFmtId="41" fontId="8" fillId="0" borderId="0" xfId="2" applyNumberFormat="1" applyFont="1" applyBorder="1" applyAlignment="1">
      <alignment horizontal="right" vertical="center"/>
    </xf>
    <xf numFmtId="41" fontId="5" fillId="0" borderId="0" xfId="2" applyNumberFormat="1" applyFont="1" applyBorder="1" applyAlignment="1" applyProtection="1">
      <alignment horizontal="right" vertical="center"/>
      <protection locked="0"/>
    </xf>
    <xf numFmtId="41" fontId="4" fillId="0" borderId="0" xfId="2" applyNumberFormat="1" applyFont="1" applyFill="1" applyBorder="1" applyAlignment="1" applyProtection="1">
      <alignment vertical="center"/>
      <protection locked="0"/>
    </xf>
    <xf numFmtId="164" fontId="9" fillId="0" borderId="0" xfId="2" applyNumberFormat="1" applyFont="1" applyBorder="1" applyAlignment="1">
      <alignment vertical="center"/>
    </xf>
    <xf numFmtId="41" fontId="9" fillId="0" borderId="0" xfId="2" applyNumberFormat="1" applyFont="1" applyBorder="1" applyAlignment="1">
      <alignment vertical="center"/>
    </xf>
    <xf numFmtId="10" fontId="12" fillId="0" borderId="0" xfId="4" applyNumberFormat="1" applyFont="1" applyBorder="1" applyAlignment="1">
      <alignment vertical="center"/>
    </xf>
    <xf numFmtId="10" fontId="9" fillId="0" borderId="0" xfId="4" applyNumberFormat="1" applyFont="1" applyBorder="1" applyAlignment="1">
      <alignment vertical="center"/>
    </xf>
    <xf numFmtId="168" fontId="12" fillId="0" borderId="0" xfId="4" applyNumberFormat="1" applyFont="1" applyBorder="1" applyAlignment="1">
      <alignment vertical="center"/>
    </xf>
    <xf numFmtId="168" fontId="12" fillId="0" borderId="0" xfId="4" applyNumberFormat="1" applyFont="1" applyBorder="1" applyAlignment="1" applyProtection="1">
      <alignment vertical="center"/>
      <protection locked="0"/>
    </xf>
    <xf numFmtId="41" fontId="44" fillId="0" borderId="0" xfId="2" applyNumberFormat="1" applyFont="1" applyBorder="1" applyAlignment="1" applyProtection="1">
      <alignment vertical="center"/>
      <protection locked="0"/>
    </xf>
    <xf numFmtId="168" fontId="45" fillId="0" borderId="0" xfId="2" applyNumberFormat="1" applyFont="1" applyBorder="1" applyAlignment="1">
      <alignment vertical="center"/>
    </xf>
    <xf numFmtId="168" fontId="9" fillId="0" borderId="0" xfId="0" applyNumberFormat="1" applyFont="1" applyAlignment="1">
      <alignment vertical="center"/>
    </xf>
    <xf numFmtId="168" fontId="9" fillId="0" borderId="0" xfId="0" applyNumberFormat="1" applyFont="1" applyAlignment="1" applyProtection="1">
      <alignment vertical="center"/>
      <protection locked="0"/>
    </xf>
    <xf numFmtId="41" fontId="9" fillId="0" borderId="0" xfId="0" applyNumberFormat="1" applyFont="1" applyAlignment="1" applyProtection="1">
      <alignment vertical="center"/>
      <protection locked="0"/>
    </xf>
    <xf numFmtId="41" fontId="19" fillId="0" borderId="0" xfId="2" applyNumberFormat="1" applyFont="1" applyBorder="1" applyAlignment="1" applyProtection="1">
      <alignment horizontal="right" vertical="center"/>
      <protection locked="0"/>
    </xf>
    <xf numFmtId="168" fontId="8" fillId="0" borderId="0" xfId="0" applyNumberFormat="1" applyFont="1" applyAlignment="1">
      <alignment vertical="center"/>
    </xf>
    <xf numFmtId="168" fontId="8" fillId="0" borderId="0" xfId="0" applyNumberFormat="1" applyFont="1" applyAlignment="1" applyProtection="1">
      <alignment vertical="center"/>
      <protection locked="0"/>
    </xf>
    <xf numFmtId="10" fontId="8" fillId="0" borderId="0" xfId="4" applyNumberFormat="1" applyFont="1" applyBorder="1" applyAlignment="1">
      <alignment vertical="center"/>
    </xf>
    <xf numFmtId="164" fontId="8" fillId="0" borderId="0" xfId="2" applyNumberFormat="1" applyFont="1" applyBorder="1" applyAlignment="1">
      <alignment vertical="center"/>
    </xf>
    <xf numFmtId="41" fontId="4" fillId="0" borderId="0" xfId="2" applyNumberFormat="1" applyFont="1" applyFill="1" applyBorder="1" applyAlignment="1">
      <alignment horizontal="right" vertical="center"/>
    </xf>
    <xf numFmtId="41" fontId="18" fillId="0" borderId="0" xfId="2" applyNumberFormat="1" applyFont="1" applyFill="1" applyBorder="1" applyAlignment="1">
      <alignment vertical="center"/>
    </xf>
    <xf numFmtId="41" fontId="9" fillId="0" borderId="0" xfId="2" applyNumberFormat="1" applyFont="1" applyBorder="1" applyAlignment="1" applyProtection="1">
      <alignment vertical="center"/>
      <protection locked="0"/>
    </xf>
    <xf numFmtId="41" fontId="18" fillId="0" borderId="0" xfId="2" applyNumberFormat="1" applyFont="1" applyFill="1" applyBorder="1" applyAlignment="1" applyProtection="1">
      <alignment vertical="center"/>
      <protection locked="0"/>
    </xf>
    <xf numFmtId="0" fontId="47" fillId="0" borderId="0" xfId="0" applyFont="1" applyAlignment="1">
      <alignment vertical="center"/>
    </xf>
    <xf numFmtId="168" fontId="8" fillId="0" borderId="0" xfId="4" applyNumberFormat="1" applyFont="1" applyBorder="1" applyAlignment="1" applyProtection="1">
      <alignment vertical="center"/>
      <protection locked="0"/>
    </xf>
    <xf numFmtId="168" fontId="9" fillId="0" borderId="0" xfId="2" applyNumberFormat="1" applyFont="1" applyBorder="1" applyAlignment="1">
      <alignment vertical="center"/>
    </xf>
    <xf numFmtId="168" fontId="9" fillId="0" borderId="0" xfId="2" applyNumberFormat="1" applyFont="1" applyBorder="1" applyAlignment="1" applyProtection="1">
      <alignment vertical="center"/>
      <protection locked="0"/>
    </xf>
    <xf numFmtId="164" fontId="4" fillId="0" borderId="0" xfId="2" applyNumberFormat="1" applyFont="1" applyFill="1" applyBorder="1" applyAlignment="1" applyProtection="1">
      <alignment vertical="center"/>
      <protection locked="0"/>
    </xf>
    <xf numFmtId="164" fontId="4" fillId="0" borderId="0" xfId="2" applyNumberFormat="1" applyFont="1" applyBorder="1" applyAlignment="1" applyProtection="1">
      <alignment vertical="center"/>
      <protection locked="0"/>
    </xf>
    <xf numFmtId="41" fontId="19" fillId="0" borderId="0" xfId="2" applyNumberFormat="1" applyFont="1" applyBorder="1" applyAlignment="1">
      <alignment vertical="center"/>
    </xf>
    <xf numFmtId="41" fontId="19" fillId="0" borderId="0" xfId="2" applyNumberFormat="1" applyFont="1" applyBorder="1" applyAlignment="1" applyProtection="1">
      <alignment vertical="center"/>
      <protection locked="0"/>
    </xf>
    <xf numFmtId="41" fontId="37" fillId="0" borderId="0" xfId="0" applyNumberFormat="1" applyFont="1" applyAlignment="1">
      <alignment vertical="center"/>
    </xf>
    <xf numFmtId="41" fontId="39" fillId="0" borderId="0" xfId="0" applyNumberFormat="1" applyFont="1" applyAlignment="1">
      <alignment vertical="center"/>
    </xf>
    <xf numFmtId="41" fontId="19" fillId="0" borderId="0" xfId="0" applyNumberFormat="1" applyFont="1" applyAlignment="1">
      <alignment vertical="center"/>
    </xf>
    <xf numFmtId="41" fontId="44" fillId="6" borderId="0" xfId="4" applyNumberFormat="1" applyFont="1" applyFill="1" applyBorder="1" applyAlignment="1">
      <alignment vertical="center"/>
    </xf>
    <xf numFmtId="41" fontId="12" fillId="0" borderId="0" xfId="4" applyNumberFormat="1" applyFont="1" applyBorder="1" applyAlignment="1">
      <alignment vertical="center"/>
    </xf>
    <xf numFmtId="41" fontId="12" fillId="5" borderId="0" xfId="4" applyNumberFormat="1" applyFont="1" applyFill="1" applyBorder="1" applyAlignment="1">
      <alignment vertical="center"/>
    </xf>
    <xf numFmtId="164" fontId="19" fillId="0" borderId="0" xfId="2" applyNumberFormat="1" applyFont="1" applyBorder="1" applyAlignment="1">
      <alignment vertical="center"/>
    </xf>
    <xf numFmtId="164" fontId="19" fillId="5" borderId="0" xfId="2" applyNumberFormat="1" applyFont="1" applyFill="1" applyBorder="1" applyAlignment="1">
      <alignment vertical="center"/>
    </xf>
    <xf numFmtId="164" fontId="9" fillId="5" borderId="0" xfId="2" applyNumberFormat="1" applyFont="1" applyFill="1" applyBorder="1" applyAlignment="1">
      <alignment vertical="center"/>
    </xf>
    <xf numFmtId="164" fontId="11" fillId="0" borderId="0" xfId="2" applyNumberFormat="1" applyFont="1" applyBorder="1" applyAlignment="1">
      <alignment vertical="center"/>
    </xf>
    <xf numFmtId="164" fontId="11" fillId="5" borderId="0" xfId="2" applyNumberFormat="1" applyFont="1" applyFill="1" applyBorder="1" applyAlignment="1">
      <alignment vertical="center"/>
    </xf>
    <xf numFmtId="10" fontId="9" fillId="5" borderId="0" xfId="4" applyNumberFormat="1" applyFont="1" applyFill="1" applyBorder="1" applyAlignment="1">
      <alignment vertical="center"/>
    </xf>
    <xf numFmtId="41" fontId="4" fillId="5" borderId="0" xfId="0" applyNumberFormat="1" applyFont="1" applyFill="1" applyAlignment="1">
      <alignment vertical="center"/>
    </xf>
    <xf numFmtId="41" fontId="19" fillId="5" borderId="0" xfId="0" applyNumberFormat="1" applyFont="1" applyFill="1" applyAlignment="1">
      <alignment vertical="center"/>
    </xf>
    <xf numFmtId="41" fontId="17" fillId="5" borderId="0" xfId="0" applyNumberFormat="1" applyFont="1" applyFill="1" applyAlignment="1">
      <alignment vertical="center"/>
    </xf>
    <xf numFmtId="41" fontId="17" fillId="0" borderId="0" xfId="0" applyNumberFormat="1" applyFont="1" applyAlignment="1">
      <alignment vertical="center"/>
    </xf>
    <xf numFmtId="41" fontId="44" fillId="0" borderId="0" xfId="0" applyNumberFormat="1" applyFont="1" applyAlignment="1">
      <alignment vertical="center"/>
    </xf>
    <xf numFmtId="41" fontId="44" fillId="5" borderId="0" xfId="0" applyNumberFormat="1" applyFont="1" applyFill="1" applyAlignment="1">
      <alignment vertical="center"/>
    </xf>
    <xf numFmtId="41" fontId="18" fillId="5" borderId="0" xfId="0" applyNumberFormat="1" applyFont="1" applyFill="1" applyAlignment="1">
      <alignment vertical="center"/>
    </xf>
    <xf numFmtId="41" fontId="48" fillId="0" borderId="0" xfId="2" applyNumberFormat="1" applyFont="1" applyBorder="1" applyAlignment="1">
      <alignment vertical="center"/>
    </xf>
    <xf numFmtId="41" fontId="48" fillId="5" borderId="0" xfId="2" applyNumberFormat="1" applyFont="1" applyFill="1" applyBorder="1" applyAlignment="1">
      <alignment vertical="center"/>
    </xf>
    <xf numFmtId="164" fontId="4" fillId="0" borderId="0" xfId="2" applyNumberFormat="1" applyFont="1" applyBorder="1" applyAlignment="1">
      <alignment vertical="center"/>
    </xf>
    <xf numFmtId="0" fontId="4" fillId="5" borderId="0" xfId="0" applyFont="1" applyFill="1" applyAlignment="1" applyProtection="1">
      <alignment vertical="center"/>
      <protection locked="0"/>
    </xf>
    <xf numFmtId="41" fontId="44" fillId="0" borderId="0" xfId="2" applyNumberFormat="1" applyFont="1" applyFill="1" applyBorder="1" applyAlignment="1" applyProtection="1">
      <alignment vertical="center"/>
      <protection locked="0"/>
    </xf>
    <xf numFmtId="164" fontId="8" fillId="0" borderId="0" xfId="2" applyNumberFormat="1" applyFont="1" applyFill="1" applyBorder="1" applyAlignment="1" applyProtection="1">
      <alignment vertical="center"/>
      <protection locked="0"/>
    </xf>
    <xf numFmtId="41" fontId="4" fillId="0" borderId="0" xfId="2" applyNumberFormat="1" applyFont="1" applyFill="1" applyBorder="1" applyAlignment="1" applyProtection="1">
      <alignment horizontal="right" vertical="center"/>
      <protection locked="0"/>
    </xf>
    <xf numFmtId="0" fontId="9" fillId="0" borderId="0" xfId="0" applyFont="1" applyAlignment="1">
      <alignment horizontal="left" vertical="center"/>
    </xf>
    <xf numFmtId="41" fontId="19" fillId="0" borderId="0" xfId="2" applyNumberFormat="1" applyFont="1" applyFill="1" applyBorder="1" applyAlignment="1" applyProtection="1">
      <alignment horizontal="right" vertical="center"/>
      <protection locked="0"/>
    </xf>
    <xf numFmtId="168" fontId="12" fillId="0" borderId="0" xfId="4" applyNumberFormat="1" applyFont="1" applyFill="1" applyBorder="1" applyAlignment="1">
      <alignment vertical="center"/>
    </xf>
    <xf numFmtId="41" fontId="8" fillId="0" borderId="0" xfId="2" applyNumberFormat="1" applyFont="1" applyFill="1" applyBorder="1" applyAlignment="1" applyProtection="1">
      <alignment vertical="center"/>
      <protection locked="0"/>
    </xf>
    <xf numFmtId="41" fontId="8" fillId="0" borderId="0" xfId="2" applyNumberFormat="1" applyFont="1" applyFill="1" applyBorder="1" applyAlignment="1" applyProtection="1">
      <alignment horizontal="right" vertical="center"/>
      <protection locked="0"/>
    </xf>
    <xf numFmtId="43" fontId="4" fillId="0" borderId="0" xfId="2" applyFont="1" applyAlignment="1">
      <alignment vertical="center"/>
    </xf>
    <xf numFmtId="10" fontId="44" fillId="0" borderId="0" xfId="4" applyNumberFormat="1" applyFont="1" applyFill="1" applyBorder="1" applyAlignment="1" applyProtection="1">
      <alignment vertical="center"/>
      <protection locked="0"/>
    </xf>
    <xf numFmtId="10" fontId="8" fillId="5" borderId="0" xfId="4" applyNumberFormat="1" applyFont="1" applyFill="1" applyBorder="1" applyAlignment="1">
      <alignment vertical="center"/>
    </xf>
    <xf numFmtId="0" fontId="46" fillId="0" borderId="0" xfId="0" applyFont="1" applyAlignment="1">
      <alignment vertical="center"/>
    </xf>
    <xf numFmtId="10" fontId="45" fillId="0" borderId="0" xfId="4" applyNumberFormat="1" applyFont="1" applyFill="1" applyBorder="1" applyAlignment="1">
      <alignment vertical="center"/>
    </xf>
    <xf numFmtId="10" fontId="49" fillId="0" borderId="0" xfId="4" applyNumberFormat="1" applyFont="1" applyBorder="1" applyAlignment="1">
      <alignment vertical="center"/>
    </xf>
    <xf numFmtId="10" fontId="45" fillId="5" borderId="0" xfId="4" applyNumberFormat="1" applyFont="1" applyFill="1" applyBorder="1" applyAlignment="1">
      <alignment vertical="center"/>
    </xf>
    <xf numFmtId="0" fontId="9" fillId="5" borderId="0" xfId="0" applyFont="1" applyFill="1" applyAlignment="1">
      <alignment vertical="center"/>
    </xf>
    <xf numFmtId="41" fontId="18" fillId="0" borderId="0" xfId="2" applyNumberFormat="1" applyFont="1" applyFill="1" applyBorder="1" applyAlignment="1" applyProtection="1">
      <alignment horizontal="right" vertical="center"/>
      <protection locked="0"/>
    </xf>
    <xf numFmtId="1" fontId="9" fillId="5" borderId="0" xfId="0" applyNumberFormat="1" applyFont="1" applyFill="1" applyAlignment="1">
      <alignment horizontal="center" vertical="center"/>
    </xf>
    <xf numFmtId="10" fontId="9" fillId="0" borderId="0" xfId="4" applyNumberFormat="1" applyFont="1" applyFill="1" applyBorder="1" applyAlignment="1">
      <alignment vertical="center"/>
    </xf>
    <xf numFmtId="168" fontId="9" fillId="0" borderId="0" xfId="2" applyNumberFormat="1" applyFont="1" applyFill="1" applyBorder="1" applyAlignment="1">
      <alignment vertical="center"/>
    </xf>
    <xf numFmtId="41" fontId="19" fillId="0" borderId="0" xfId="2" applyNumberFormat="1" applyFont="1" applyFill="1" applyBorder="1" applyAlignment="1" applyProtection="1">
      <alignment vertical="center"/>
      <protection locked="0"/>
    </xf>
    <xf numFmtId="9" fontId="8" fillId="0" borderId="0" xfId="4" applyFont="1" applyBorder="1" applyAlignment="1">
      <alignment vertical="center"/>
    </xf>
    <xf numFmtId="167" fontId="4" fillId="0" borderId="0" xfId="3" applyNumberFormat="1" applyFont="1" applyBorder="1" applyAlignment="1">
      <alignment vertical="center"/>
    </xf>
    <xf numFmtId="167" fontId="4" fillId="0" borderId="0" xfId="3" applyNumberFormat="1" applyFont="1" applyFill="1" applyBorder="1" applyAlignment="1" applyProtection="1">
      <alignment vertical="center"/>
      <protection locked="0"/>
    </xf>
    <xf numFmtId="167" fontId="4" fillId="5" borderId="0" xfId="3" applyNumberFormat="1" applyFont="1" applyFill="1" applyBorder="1" applyAlignment="1" applyProtection="1">
      <alignment vertical="center"/>
      <protection locked="0"/>
    </xf>
    <xf numFmtId="167" fontId="5" fillId="0" borderId="0" xfId="3" applyNumberFormat="1" applyFont="1" applyFill="1" applyBorder="1" applyAlignment="1">
      <alignment vertical="center"/>
    </xf>
    <xf numFmtId="167" fontId="5" fillId="5" borderId="0" xfId="3" applyNumberFormat="1" applyFont="1" applyFill="1" applyBorder="1" applyAlignment="1">
      <alignment vertical="center"/>
    </xf>
    <xf numFmtId="167" fontId="9" fillId="0" borderId="0" xfId="3" applyNumberFormat="1" applyFont="1" applyBorder="1" applyAlignment="1">
      <alignment vertical="center"/>
    </xf>
    <xf numFmtId="167" fontId="9" fillId="5" borderId="0" xfId="3" applyNumberFormat="1" applyFont="1" applyFill="1" applyBorder="1" applyAlignment="1">
      <alignment vertical="center"/>
    </xf>
    <xf numFmtId="167" fontId="5" fillId="0" borderId="0" xfId="3" applyNumberFormat="1" applyFont="1" applyBorder="1" applyAlignment="1">
      <alignment vertical="center"/>
    </xf>
    <xf numFmtId="167" fontId="4" fillId="0" borderId="0" xfId="3" applyNumberFormat="1" applyFont="1" applyFill="1" applyBorder="1" applyAlignment="1">
      <alignment vertical="center"/>
    </xf>
    <xf numFmtId="167" fontId="5" fillId="0" borderId="0" xfId="3" applyNumberFormat="1" applyFont="1" applyBorder="1" applyAlignment="1">
      <alignment horizontal="right" vertical="center"/>
    </xf>
    <xf numFmtId="167" fontId="5" fillId="5" borderId="0" xfId="3" applyNumberFormat="1" applyFont="1" applyFill="1" applyBorder="1" applyAlignment="1">
      <alignment horizontal="right" vertical="center"/>
    </xf>
    <xf numFmtId="167" fontId="4" fillId="0" borderId="0" xfId="3" applyNumberFormat="1" applyFont="1" applyBorder="1" applyAlignment="1" applyProtection="1">
      <alignment vertical="center"/>
      <protection locked="0"/>
    </xf>
    <xf numFmtId="0" fontId="9" fillId="0" borderId="0" xfId="0" applyFont="1" applyAlignment="1">
      <alignment horizontal="left" vertical="center" indent="7"/>
    </xf>
    <xf numFmtId="0" fontId="4" fillId="0" borderId="2" xfId="0" applyFont="1" applyBorder="1" applyAlignment="1">
      <alignment vertical="center"/>
    </xf>
    <xf numFmtId="0" fontId="8" fillId="0" borderId="2" xfId="0" applyFont="1" applyBorder="1" applyAlignment="1">
      <alignment horizontal="left" vertical="center"/>
    </xf>
    <xf numFmtId="41" fontId="4" fillId="0" borderId="2" xfId="2" applyNumberFormat="1" applyFont="1" applyBorder="1" applyAlignment="1">
      <alignment vertical="center"/>
    </xf>
    <xf numFmtId="41" fontId="4" fillId="5" borderId="2" xfId="2" applyNumberFormat="1" applyFont="1" applyFill="1" applyBorder="1" applyAlignment="1">
      <alignment vertical="center"/>
    </xf>
    <xf numFmtId="8" fontId="9" fillId="5" borderId="0" xfId="0" applyNumberFormat="1" applyFont="1" applyFill="1" applyAlignment="1">
      <alignment vertical="center"/>
    </xf>
    <xf numFmtId="0" fontId="9" fillId="5" borderId="2" xfId="0" applyFont="1" applyFill="1" applyBorder="1" applyAlignment="1">
      <alignment vertical="center"/>
    </xf>
    <xf numFmtId="165" fontId="9" fillId="5" borderId="0" xfId="0" applyNumberFormat="1" applyFont="1" applyFill="1" applyAlignment="1">
      <alignment vertical="center"/>
    </xf>
    <xf numFmtId="164" fontId="9" fillId="5" borderId="0" xfId="2" applyNumberFormat="1" applyFont="1" applyFill="1" applyAlignment="1">
      <alignment vertical="center"/>
    </xf>
    <xf numFmtId="10" fontId="9" fillId="5" borderId="0" xfId="4" applyNumberFormat="1" applyFont="1" applyFill="1" applyAlignment="1">
      <alignment vertical="center"/>
    </xf>
    <xf numFmtId="167" fontId="9" fillId="0" borderId="0" xfId="3" applyNumberFormat="1" applyFont="1" applyFill="1" applyBorder="1" applyAlignment="1">
      <alignment vertical="center"/>
    </xf>
    <xf numFmtId="41" fontId="8" fillId="5" borderId="2" xfId="0" applyNumberFormat="1" applyFont="1" applyFill="1" applyBorder="1" applyAlignment="1">
      <alignment vertical="center"/>
    </xf>
    <xf numFmtId="41" fontId="8" fillId="0" borderId="2" xfId="0" applyNumberFormat="1" applyFont="1" applyBorder="1" applyAlignment="1">
      <alignment vertical="center"/>
    </xf>
    <xf numFmtId="167" fontId="8" fillId="5" borderId="0" xfId="3" applyNumberFormat="1" applyFont="1" applyFill="1" applyBorder="1" applyAlignment="1">
      <alignment vertical="center"/>
    </xf>
    <xf numFmtId="167" fontId="8" fillId="0" borderId="0" xfId="3" applyNumberFormat="1" applyFont="1" applyFill="1" applyBorder="1" applyAlignment="1">
      <alignment vertical="center"/>
    </xf>
    <xf numFmtId="10" fontId="12" fillId="5" borderId="0" xfId="4" applyNumberFormat="1" applyFont="1" applyFill="1" applyAlignment="1">
      <alignment horizontal="left" vertical="center" indent="2"/>
    </xf>
    <xf numFmtId="167" fontId="5" fillId="0" borderId="3" xfId="3" applyNumberFormat="1" applyFont="1" applyBorder="1" applyAlignment="1">
      <alignment vertical="center"/>
    </xf>
    <xf numFmtId="167" fontId="5" fillId="4" borderId="3" xfId="3" applyNumberFormat="1" applyFont="1" applyFill="1" applyBorder="1" applyAlignment="1">
      <alignment vertical="center"/>
    </xf>
    <xf numFmtId="167" fontId="5" fillId="0" borderId="5" xfId="3" applyNumberFormat="1" applyFont="1" applyBorder="1" applyAlignment="1">
      <alignment vertical="center"/>
    </xf>
    <xf numFmtId="167" fontId="20" fillId="0" borderId="0" xfId="3" applyNumberFormat="1" applyFont="1" applyAlignment="1">
      <alignment vertical="center"/>
    </xf>
    <xf numFmtId="167" fontId="18" fillId="0" borderId="0" xfId="3" applyNumberFormat="1" applyFont="1" applyFill="1" applyBorder="1" applyAlignment="1" applyProtection="1">
      <alignment vertical="center"/>
      <protection locked="0"/>
    </xf>
    <xf numFmtId="167" fontId="8" fillId="0" borderId="0" xfId="3" applyNumberFormat="1" applyFont="1" applyFill="1" applyBorder="1" applyAlignment="1" applyProtection="1">
      <alignment horizontal="right" vertical="center"/>
      <protection locked="0"/>
    </xf>
    <xf numFmtId="167" fontId="19" fillId="0" borderId="0" xfId="3" applyNumberFormat="1" applyFont="1" applyFill="1" applyBorder="1" applyAlignment="1" applyProtection="1">
      <alignment horizontal="right" vertical="center"/>
      <protection locked="0"/>
    </xf>
    <xf numFmtId="167" fontId="8" fillId="0" borderId="0" xfId="3" applyNumberFormat="1" applyFont="1" applyBorder="1" applyAlignment="1">
      <alignment vertical="center"/>
    </xf>
    <xf numFmtId="167" fontId="4" fillId="0" borderId="0" xfId="3" applyNumberFormat="1" applyFont="1" applyFill="1" applyBorder="1" applyAlignment="1" applyProtection="1">
      <alignment horizontal="right" vertical="center"/>
      <protection locked="0"/>
    </xf>
    <xf numFmtId="167" fontId="8" fillId="0" borderId="0" xfId="3" applyNumberFormat="1" applyFont="1" applyFill="1" applyBorder="1" applyAlignment="1" applyProtection="1">
      <alignment vertical="center"/>
      <protection locked="0"/>
    </xf>
    <xf numFmtId="167" fontId="45" fillId="0" borderId="0" xfId="3" applyNumberFormat="1" applyFont="1" applyFill="1" applyBorder="1" applyAlignment="1">
      <alignment vertical="center"/>
    </xf>
    <xf numFmtId="167" fontId="19" fillId="0" borderId="0" xfId="3" applyNumberFormat="1" applyFont="1" applyBorder="1" applyAlignment="1">
      <alignment vertical="center"/>
    </xf>
    <xf numFmtId="167" fontId="9" fillId="0" borderId="0" xfId="3" applyNumberFormat="1" applyFont="1" applyBorder="1" applyAlignment="1">
      <alignment horizontal="center" vertical="center"/>
    </xf>
    <xf numFmtId="167" fontId="25" fillId="0" borderId="0" xfId="3" applyNumberFormat="1" applyFont="1" applyBorder="1" applyAlignment="1">
      <alignment vertical="center"/>
    </xf>
    <xf numFmtId="167" fontId="31" fillId="0" borderId="0" xfId="3" applyNumberFormat="1" applyFont="1" applyBorder="1" applyAlignment="1">
      <alignment vertical="center"/>
    </xf>
    <xf numFmtId="167" fontId="19" fillId="5" borderId="0" xfId="3" applyNumberFormat="1" applyFont="1" applyFill="1" applyBorder="1" applyAlignment="1" applyProtection="1">
      <alignment horizontal="right" vertical="center"/>
      <protection locked="0"/>
    </xf>
    <xf numFmtId="167" fontId="18" fillId="5" borderId="0" xfId="3" applyNumberFormat="1" applyFont="1" applyFill="1" applyBorder="1" applyAlignment="1" applyProtection="1">
      <alignment vertical="center"/>
      <protection locked="0"/>
    </xf>
    <xf numFmtId="167" fontId="8" fillId="5" borderId="0" xfId="3" applyNumberFormat="1" applyFont="1" applyFill="1" applyBorder="1" applyAlignment="1" applyProtection="1">
      <alignment horizontal="right" vertical="center"/>
      <protection locked="0"/>
    </xf>
    <xf numFmtId="167" fontId="8" fillId="0" borderId="0" xfId="3" applyNumberFormat="1" applyFont="1" applyBorder="1" applyAlignment="1" applyProtection="1">
      <alignment horizontal="right" vertical="center"/>
      <protection locked="0"/>
    </xf>
    <xf numFmtId="167" fontId="4" fillId="5" borderId="0" xfId="3" applyNumberFormat="1" applyFont="1" applyFill="1" applyBorder="1" applyAlignment="1" applyProtection="1">
      <alignment horizontal="right" vertical="center"/>
      <protection locked="0"/>
    </xf>
    <xf numFmtId="167" fontId="4" fillId="0" borderId="0" xfId="3" applyNumberFormat="1" applyFont="1" applyBorder="1" applyAlignment="1" applyProtection="1">
      <alignment horizontal="right" vertical="center"/>
      <protection locked="0"/>
    </xf>
    <xf numFmtId="167" fontId="8" fillId="5" borderId="0" xfId="3" applyNumberFormat="1" applyFont="1" applyFill="1" applyBorder="1" applyAlignment="1" applyProtection="1">
      <alignment vertical="center"/>
      <protection locked="0"/>
    </xf>
    <xf numFmtId="167" fontId="8" fillId="0" borderId="0" xfId="3" applyNumberFormat="1" applyFont="1" applyBorder="1" applyAlignment="1" applyProtection="1">
      <alignment vertical="center"/>
      <protection locked="0"/>
    </xf>
    <xf numFmtId="167" fontId="32" fillId="5" borderId="0" xfId="3" applyNumberFormat="1" applyFont="1" applyFill="1" applyBorder="1" applyAlignment="1">
      <alignment vertical="center"/>
    </xf>
    <xf numFmtId="167" fontId="45" fillId="5" borderId="0" xfId="3" applyNumberFormat="1" applyFont="1" applyFill="1" applyBorder="1" applyAlignment="1">
      <alignment vertical="center"/>
    </xf>
    <xf numFmtId="167" fontId="19" fillId="5" borderId="0" xfId="3" applyNumberFormat="1" applyFont="1" applyFill="1" applyBorder="1" applyAlignment="1">
      <alignment vertical="center"/>
    </xf>
    <xf numFmtId="167" fontId="9" fillId="5" borderId="0" xfId="3" applyNumberFormat="1" applyFont="1" applyFill="1" applyBorder="1" applyAlignment="1">
      <alignment horizontal="center" vertical="center"/>
    </xf>
    <xf numFmtId="167" fontId="25" fillId="5" borderId="0" xfId="3" applyNumberFormat="1" applyFont="1" applyFill="1" applyBorder="1" applyAlignment="1">
      <alignment vertical="center"/>
    </xf>
    <xf numFmtId="167" fontId="4" fillId="5" borderId="0" xfId="3" applyNumberFormat="1" applyFont="1" applyFill="1" applyBorder="1" applyAlignment="1">
      <alignment vertical="center"/>
    </xf>
    <xf numFmtId="167" fontId="31" fillId="5" borderId="0" xfId="3" applyNumberFormat="1" applyFont="1" applyFill="1" applyBorder="1" applyAlignment="1">
      <alignment vertical="center"/>
    </xf>
    <xf numFmtId="0" fontId="8" fillId="0" borderId="7" xfId="0" applyFont="1" applyBorder="1" applyAlignment="1">
      <alignment vertical="center"/>
    </xf>
    <xf numFmtId="0" fontId="9" fillId="0" borderId="7" xfId="0" applyFont="1" applyBorder="1" applyAlignment="1">
      <alignment vertical="center"/>
    </xf>
    <xf numFmtId="167" fontId="5" fillId="0" borderId="0" xfId="3" applyNumberFormat="1" applyFont="1" applyFill="1" applyBorder="1" applyAlignment="1" applyProtection="1">
      <alignment vertical="center"/>
      <protection locked="0"/>
    </xf>
    <xf numFmtId="167" fontId="5" fillId="5" borderId="0" xfId="3" applyNumberFormat="1" applyFont="1" applyFill="1" applyBorder="1" applyAlignment="1" applyProtection="1">
      <alignment vertical="center"/>
      <protection locked="0"/>
    </xf>
    <xf numFmtId="167" fontId="5" fillId="0" borderId="0" xfId="3" applyNumberFormat="1" applyFont="1" applyBorder="1" applyAlignment="1" applyProtection="1">
      <alignment vertical="center"/>
      <protection locked="0"/>
    </xf>
    <xf numFmtId="167" fontId="18" fillId="0" borderId="0" xfId="3" applyNumberFormat="1" applyFont="1" applyFill="1" applyBorder="1" applyAlignment="1" applyProtection="1">
      <alignment horizontal="right" vertical="center"/>
      <protection locked="0"/>
    </xf>
    <xf numFmtId="167" fontId="18" fillId="5" borderId="0" xfId="3" applyNumberFormat="1" applyFont="1" applyFill="1" applyBorder="1" applyAlignment="1" applyProtection="1">
      <alignment horizontal="right" vertical="center"/>
      <protection locked="0"/>
    </xf>
    <xf numFmtId="0" fontId="9" fillId="0" borderId="0" xfId="0" applyFont="1" applyAlignment="1">
      <alignment horizontal="left" vertical="center" indent="31"/>
    </xf>
    <xf numFmtId="167" fontId="5" fillId="0" borderId="0" xfId="3" applyNumberFormat="1" applyFont="1" applyFill="1" applyBorder="1" applyAlignment="1">
      <alignment horizontal="right" vertical="center"/>
    </xf>
    <xf numFmtId="167" fontId="18" fillId="0" borderId="0" xfId="3" applyNumberFormat="1" applyFont="1" applyBorder="1" applyAlignment="1" applyProtection="1">
      <alignment vertical="center"/>
      <protection locked="0"/>
    </xf>
    <xf numFmtId="0" fontId="9" fillId="0" borderId="0" xfId="0" applyFont="1" applyAlignment="1">
      <alignment horizontal="left" vertical="center" indent="16"/>
    </xf>
    <xf numFmtId="167" fontId="9" fillId="0" borderId="2" xfId="3" applyNumberFormat="1" applyFont="1" applyBorder="1" applyAlignment="1">
      <alignment vertical="center"/>
    </xf>
    <xf numFmtId="167" fontId="9" fillId="5" borderId="2" xfId="3" applyNumberFormat="1" applyFont="1" applyFill="1" applyBorder="1" applyAlignment="1">
      <alignment vertical="center"/>
    </xf>
    <xf numFmtId="164" fontId="8" fillId="5" borderId="2" xfId="2" applyNumberFormat="1" applyFont="1" applyFill="1" applyBorder="1" applyAlignment="1">
      <alignment vertical="center"/>
    </xf>
    <xf numFmtId="0" fontId="8" fillId="5" borderId="2" xfId="0" applyFont="1" applyFill="1" applyBorder="1" applyAlignment="1">
      <alignment vertical="center"/>
    </xf>
    <xf numFmtId="41" fontId="9" fillId="0" borderId="7" xfId="0" applyNumberFormat="1" applyFont="1" applyBorder="1" applyAlignment="1">
      <alignment vertical="center"/>
    </xf>
    <xf numFmtId="41" fontId="9" fillId="5" borderId="7" xfId="0" applyNumberFormat="1" applyFont="1" applyFill="1" applyBorder="1" applyAlignment="1">
      <alignment vertical="center"/>
    </xf>
    <xf numFmtId="0" fontId="44" fillId="5" borderId="0" xfId="0" applyFont="1" applyFill="1" applyAlignment="1">
      <alignment vertical="center"/>
    </xf>
    <xf numFmtId="0" fontId="45" fillId="5" borderId="0" xfId="0" applyFont="1" applyFill="1" applyAlignment="1">
      <alignment vertical="center"/>
    </xf>
    <xf numFmtId="0" fontId="12" fillId="5" borderId="0" xfId="0" applyFont="1" applyFill="1" applyAlignment="1">
      <alignment vertical="center"/>
    </xf>
    <xf numFmtId="0" fontId="11" fillId="5" borderId="0" xfId="0" applyFont="1" applyFill="1" applyAlignment="1">
      <alignment vertical="center"/>
    </xf>
    <xf numFmtId="168" fontId="12" fillId="5" borderId="0" xfId="4" applyNumberFormat="1" applyFont="1" applyFill="1" applyBorder="1" applyAlignment="1">
      <alignment vertical="center"/>
    </xf>
    <xf numFmtId="0" fontId="8" fillId="0" borderId="2" xfId="0" applyFont="1" applyBorder="1" applyAlignment="1">
      <alignment vertical="center"/>
    </xf>
    <xf numFmtId="167" fontId="8" fillId="0" borderId="2" xfId="3" applyNumberFormat="1" applyFont="1" applyBorder="1" applyAlignment="1">
      <alignment vertical="center"/>
    </xf>
    <xf numFmtId="167" fontId="8" fillId="5" borderId="2" xfId="3" applyNumberFormat="1" applyFont="1" applyFill="1" applyBorder="1" applyAlignment="1">
      <alignment vertical="center"/>
    </xf>
    <xf numFmtId="43" fontId="8" fillId="5" borderId="2" xfId="2" applyFont="1" applyFill="1" applyBorder="1" applyAlignment="1">
      <alignment vertical="center"/>
    </xf>
    <xf numFmtId="10" fontId="8" fillId="5" borderId="0" xfId="4" applyNumberFormat="1" applyFont="1" applyFill="1" applyAlignment="1">
      <alignment vertical="center"/>
    </xf>
    <xf numFmtId="167" fontId="5" fillId="0" borderId="2" xfId="3" applyNumberFormat="1" applyFont="1" applyBorder="1" applyAlignment="1">
      <alignment vertical="center"/>
    </xf>
    <xf numFmtId="0" fontId="9" fillId="0" borderId="2" xfId="0" applyFont="1" applyBorder="1" applyAlignment="1">
      <alignment horizontal="left" vertical="center" indent="25"/>
    </xf>
    <xf numFmtId="167" fontId="5" fillId="5" borderId="2" xfId="3" applyNumberFormat="1" applyFont="1" applyFill="1" applyBorder="1" applyAlignment="1">
      <alignment vertical="center"/>
    </xf>
    <xf numFmtId="0" fontId="4" fillId="5" borderId="0" xfId="0" applyFont="1" applyFill="1" applyAlignment="1">
      <alignment vertical="center"/>
    </xf>
    <xf numFmtId="0" fontId="8" fillId="5" borderId="0" xfId="0" applyFont="1" applyFill="1" applyAlignment="1">
      <alignment horizontal="left" vertical="center"/>
    </xf>
    <xf numFmtId="43" fontId="4" fillId="5" borderId="2" xfId="2" applyFont="1" applyFill="1" applyBorder="1" applyAlignment="1">
      <alignment vertical="center"/>
    </xf>
    <xf numFmtId="167" fontId="18" fillId="0" borderId="0" xfId="3" applyNumberFormat="1" applyFont="1" applyBorder="1" applyAlignment="1" applyProtection="1">
      <alignment horizontal="right" vertical="center"/>
      <protection locked="0"/>
    </xf>
    <xf numFmtId="0" fontId="4" fillId="0" borderId="2" xfId="0" applyFont="1" applyBorder="1" applyAlignment="1">
      <alignment horizontal="left" vertical="center" indent="1"/>
    </xf>
    <xf numFmtId="0" fontId="5" fillId="0" borderId="7" xfId="0" applyFont="1" applyBorder="1" applyAlignment="1">
      <alignment horizontal="left" indent="1" shrinkToFit="1"/>
    </xf>
    <xf numFmtId="167" fontId="5" fillId="0" borderId="7" xfId="3" applyNumberFormat="1" applyFont="1" applyBorder="1" applyAlignment="1">
      <alignment vertical="center"/>
    </xf>
    <xf numFmtId="0" fontId="5" fillId="0" borderId="7" xfId="0" applyFont="1" applyBorder="1" applyAlignment="1">
      <alignment horizontal="left" vertical="center" indent="1"/>
    </xf>
    <xf numFmtId="167" fontId="5" fillId="0" borderId="7" xfId="3" applyNumberFormat="1" applyFont="1" applyBorder="1" applyAlignment="1">
      <alignment horizontal="left" vertical="center" indent="1"/>
    </xf>
    <xf numFmtId="0" fontId="5" fillId="0" borderId="7" xfId="0" applyFont="1" applyBorder="1" applyAlignment="1">
      <alignment horizontal="left" vertical="center"/>
    </xf>
    <xf numFmtId="0" fontId="9" fillId="5" borderId="0" xfId="0" applyFont="1" applyFill="1" applyAlignment="1">
      <alignment horizontal="left" vertical="center" indent="13"/>
    </xf>
    <xf numFmtId="164" fontId="4" fillId="5" borderId="0" xfId="2" applyNumberFormat="1" applyFont="1" applyFill="1" applyBorder="1" applyAlignment="1" applyProtection="1">
      <alignment vertical="center"/>
      <protection locked="0"/>
    </xf>
    <xf numFmtId="164" fontId="18" fillId="0" borderId="0" xfId="2" applyNumberFormat="1" applyFont="1" applyFill="1" applyBorder="1" applyAlignment="1" applyProtection="1">
      <alignment horizontal="right" vertical="center"/>
      <protection locked="0"/>
    </xf>
    <xf numFmtId="164" fontId="18" fillId="5" borderId="0" xfId="2" applyNumberFormat="1" applyFont="1" applyFill="1" applyBorder="1" applyAlignment="1" applyProtection="1">
      <alignment horizontal="right" vertical="center"/>
      <protection locked="0"/>
    </xf>
    <xf numFmtId="41" fontId="8" fillId="0" borderId="0" xfId="2" applyNumberFormat="1" applyFont="1" applyFill="1" applyBorder="1" applyAlignment="1">
      <alignment vertical="center"/>
    </xf>
    <xf numFmtId="0" fontId="48" fillId="0" borderId="0" xfId="0" applyFont="1" applyAlignment="1">
      <alignment vertical="center"/>
    </xf>
    <xf numFmtId="167" fontId="50" fillId="5" borderId="0" xfId="3" applyNumberFormat="1" applyFont="1" applyFill="1" applyBorder="1" applyAlignment="1">
      <alignment vertical="center"/>
    </xf>
    <xf numFmtId="164" fontId="18" fillId="0" borderId="0" xfId="2" applyNumberFormat="1" applyFont="1" applyFill="1" applyBorder="1" applyAlignment="1" applyProtection="1">
      <alignment vertical="center"/>
      <protection locked="0"/>
    </xf>
    <xf numFmtId="164" fontId="18" fillId="5" borderId="0" xfId="2" applyNumberFormat="1" applyFont="1" applyFill="1" applyBorder="1" applyAlignment="1" applyProtection="1">
      <alignment vertical="center"/>
      <protection locked="0"/>
    </xf>
    <xf numFmtId="164" fontId="18" fillId="0" borderId="0" xfId="2" applyNumberFormat="1" applyFont="1" applyBorder="1" applyAlignment="1" applyProtection="1">
      <alignment vertical="center"/>
      <protection locked="0"/>
    </xf>
    <xf numFmtId="0" fontId="9" fillId="5" borderId="0" xfId="0" applyFont="1" applyFill="1" applyAlignment="1">
      <alignment horizontal="left" vertical="center" indent="24"/>
    </xf>
    <xf numFmtId="0" fontId="8" fillId="5" borderId="0" xfId="0" applyFont="1" applyFill="1" applyAlignment="1">
      <alignment horizontal="left" vertical="center" indent="24"/>
    </xf>
    <xf numFmtId="167" fontId="5" fillId="0" borderId="5" xfId="3" applyNumberFormat="1" applyFont="1" applyBorder="1" applyAlignment="1">
      <alignment horizontal="left" vertical="center"/>
    </xf>
    <xf numFmtId="10" fontId="8" fillId="0" borderId="0" xfId="4" applyNumberFormat="1" applyFont="1" applyFill="1" applyBorder="1" applyAlignment="1">
      <alignment vertical="center"/>
    </xf>
    <xf numFmtId="164" fontId="45" fillId="0" borderId="0" xfId="2" applyNumberFormat="1" applyFont="1" applyFill="1" applyBorder="1" applyAlignment="1">
      <alignment vertical="center"/>
    </xf>
    <xf numFmtId="0" fontId="9" fillId="0" borderId="0" xfId="0" applyFont="1" applyAlignment="1">
      <alignment horizontal="center" vertical="center"/>
    </xf>
    <xf numFmtId="0" fontId="5" fillId="0" borderId="0" xfId="0" applyFont="1" applyAlignment="1">
      <alignment horizontal="center" vertical="center"/>
    </xf>
    <xf numFmtId="164" fontId="5" fillId="5" borderId="0" xfId="2" applyNumberFormat="1" applyFont="1" applyFill="1" applyBorder="1" applyAlignment="1">
      <alignment vertical="center"/>
    </xf>
    <xf numFmtId="164" fontId="5" fillId="5" borderId="0" xfId="2" applyNumberFormat="1" applyFont="1" applyFill="1" applyBorder="1" applyAlignment="1">
      <alignment horizontal="right" vertical="center"/>
    </xf>
    <xf numFmtId="9" fontId="8" fillId="0" borderId="0" xfId="4" applyFont="1" applyAlignment="1">
      <alignment vertical="center"/>
    </xf>
    <xf numFmtId="164" fontId="4" fillId="0" borderId="0" xfId="2" applyNumberFormat="1" applyFont="1" applyFill="1" applyBorder="1" applyAlignment="1" applyProtection="1">
      <alignment horizontal="right" vertical="center"/>
      <protection locked="0"/>
    </xf>
    <xf numFmtId="164" fontId="8" fillId="0" borderId="0" xfId="2" applyNumberFormat="1" applyFont="1" applyFill="1" applyBorder="1" applyAlignment="1" applyProtection="1">
      <alignment horizontal="right" vertical="center"/>
      <protection locked="0"/>
    </xf>
    <xf numFmtId="164" fontId="8" fillId="5" borderId="0" xfId="2" applyNumberFormat="1" applyFont="1" applyFill="1" applyBorder="1" applyAlignment="1" applyProtection="1">
      <alignment horizontal="right" vertical="center"/>
      <protection locked="0"/>
    </xf>
    <xf numFmtId="167" fontId="4" fillId="0" borderId="0" xfId="2" applyNumberFormat="1" applyFont="1" applyAlignment="1">
      <alignment vertical="center"/>
    </xf>
    <xf numFmtId="41" fontId="8" fillId="5" borderId="2" xfId="0" applyNumberFormat="1" applyFont="1" applyFill="1" applyBorder="1" applyAlignment="1" applyProtection="1">
      <alignment vertical="center"/>
      <protection locked="0"/>
    </xf>
    <xf numFmtId="41" fontId="8" fillId="0" borderId="2" xfId="0" applyNumberFormat="1" applyFont="1" applyBorder="1" applyAlignment="1" applyProtection="1">
      <alignment vertical="center"/>
      <protection locked="0"/>
    </xf>
    <xf numFmtId="167" fontId="4" fillId="5" borderId="2" xfId="3" applyNumberFormat="1" applyFont="1" applyFill="1" applyBorder="1" applyAlignment="1">
      <alignment vertical="center"/>
    </xf>
    <xf numFmtId="164" fontId="8" fillId="5" borderId="0" xfId="2" applyNumberFormat="1" applyFont="1" applyFill="1" applyBorder="1" applyAlignment="1">
      <alignment vertical="center"/>
    </xf>
    <xf numFmtId="164" fontId="48" fillId="0" borderId="0" xfId="2" applyNumberFormat="1" applyFont="1" applyBorder="1" applyAlignment="1">
      <alignment vertical="center"/>
    </xf>
    <xf numFmtId="164" fontId="48" fillId="5" borderId="0" xfId="2" applyNumberFormat="1" applyFont="1" applyFill="1" applyBorder="1" applyAlignment="1">
      <alignment vertical="center"/>
    </xf>
    <xf numFmtId="164" fontId="48" fillId="0" borderId="0" xfId="2" applyNumberFormat="1" applyFont="1" applyFill="1" applyBorder="1" applyAlignment="1">
      <alignment vertical="center"/>
    </xf>
    <xf numFmtId="167" fontId="50" fillId="0" borderId="0" xfId="3" applyNumberFormat="1" applyFont="1" applyBorder="1" applyAlignment="1">
      <alignment vertical="center"/>
    </xf>
    <xf numFmtId="0" fontId="22" fillId="0" borderId="0" xfId="0" applyFont="1" applyAlignment="1">
      <alignment vertical="center"/>
    </xf>
    <xf numFmtId="0" fontId="26" fillId="0" borderId="0" xfId="0" applyFont="1" applyAlignment="1">
      <alignment vertical="center"/>
    </xf>
    <xf numFmtId="167" fontId="19" fillId="0" borderId="0" xfId="3" applyNumberFormat="1" applyFont="1" applyBorder="1" applyAlignment="1" applyProtection="1">
      <alignment horizontal="right" vertical="center"/>
      <protection locked="0"/>
    </xf>
    <xf numFmtId="0" fontId="9" fillId="0" borderId="0" xfId="0" applyFont="1" applyAlignment="1">
      <alignment horizontal="left" vertical="center" indent="27"/>
    </xf>
    <xf numFmtId="0" fontId="34" fillId="0" borderId="0" xfId="0" applyFont="1" applyAlignment="1">
      <alignment horizontal="center" vertical="center"/>
    </xf>
    <xf numFmtId="0" fontId="14"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center" vertical="center" textRotation="180"/>
    </xf>
    <xf numFmtId="168" fontId="8" fillId="0" borderId="0" xfId="4" applyNumberFormat="1" applyFont="1" applyFill="1" applyBorder="1" applyAlignment="1" applyProtection="1">
      <alignment vertical="center"/>
      <protection locked="0"/>
    </xf>
    <xf numFmtId="168" fontId="9" fillId="0" borderId="0" xfId="2" applyNumberFormat="1" applyFont="1" applyFill="1" applyBorder="1" applyAlignment="1" applyProtection="1">
      <alignment vertical="center"/>
      <protection locked="0"/>
    </xf>
    <xf numFmtId="167" fontId="8" fillId="5" borderId="0" xfId="0" applyNumberFormat="1" applyFont="1" applyFill="1" applyAlignment="1">
      <alignment vertical="center"/>
    </xf>
    <xf numFmtId="167" fontId="8" fillId="5" borderId="0" xfId="2" applyNumberFormat="1" applyFont="1" applyFill="1" applyBorder="1" applyAlignment="1">
      <alignment vertical="center"/>
    </xf>
    <xf numFmtId="167" fontId="19" fillId="5" borderId="0" xfId="2" applyNumberFormat="1" applyFont="1" applyFill="1" applyBorder="1" applyAlignment="1">
      <alignment vertical="center"/>
    </xf>
    <xf numFmtId="10" fontId="49" fillId="0" borderId="0" xfId="4" applyNumberFormat="1" applyFont="1" applyFill="1" applyBorder="1" applyAlignment="1">
      <alignment vertical="center"/>
    </xf>
    <xf numFmtId="167" fontId="45" fillId="0" borderId="0" xfId="4" applyNumberFormat="1" applyFont="1" applyFill="1" applyBorder="1" applyAlignment="1">
      <alignment vertical="center"/>
    </xf>
    <xf numFmtId="164" fontId="44" fillId="0" borderId="0" xfId="2" applyNumberFormat="1" applyFont="1" applyFill="1" applyAlignment="1">
      <alignment vertical="center"/>
    </xf>
    <xf numFmtId="41" fontId="44" fillId="0" borderId="0" xfId="4" applyNumberFormat="1" applyFont="1" applyFill="1" applyBorder="1" applyAlignment="1">
      <alignment vertical="center"/>
    </xf>
    <xf numFmtId="41" fontId="44" fillId="0" borderId="0" xfId="4" applyNumberFormat="1" applyFont="1" applyFill="1" applyBorder="1" applyAlignment="1" applyProtection="1">
      <alignment vertical="center"/>
      <protection locked="0"/>
    </xf>
    <xf numFmtId="0" fontId="26" fillId="0" borderId="0" xfId="0" applyFont="1" applyAlignment="1">
      <alignment horizontal="center" vertical="center" wrapText="1"/>
    </xf>
    <xf numFmtId="167" fontId="56" fillId="0" borderId="0" xfId="3" applyNumberFormat="1" applyFont="1" applyBorder="1" applyAlignment="1">
      <alignment vertical="center"/>
    </xf>
    <xf numFmtId="168" fontId="47" fillId="5" borderId="0" xfId="2" applyNumberFormat="1" applyFont="1" applyFill="1" applyBorder="1" applyAlignment="1">
      <alignment vertical="center"/>
    </xf>
    <xf numFmtId="10" fontId="44" fillId="5" borderId="0" xfId="4" applyNumberFormat="1" applyFont="1" applyFill="1" applyBorder="1" applyAlignment="1" applyProtection="1">
      <alignment vertical="center"/>
      <protection locked="0"/>
    </xf>
    <xf numFmtId="41" fontId="44" fillId="5" borderId="0" xfId="4" applyNumberFormat="1" applyFont="1" applyFill="1" applyBorder="1" applyAlignment="1" applyProtection="1">
      <alignment vertical="center"/>
      <protection locked="0"/>
    </xf>
    <xf numFmtId="164" fontId="45" fillId="5" borderId="0" xfId="2" applyNumberFormat="1" applyFont="1" applyFill="1" applyBorder="1" applyAlignment="1">
      <alignment vertical="center"/>
    </xf>
    <xf numFmtId="168" fontId="8" fillId="5" borderId="0" xfId="4" applyNumberFormat="1" applyFont="1" applyFill="1" applyBorder="1" applyAlignment="1" applyProtection="1">
      <alignment vertical="center"/>
      <protection locked="0"/>
    </xf>
    <xf numFmtId="1" fontId="4" fillId="0" borderId="0" xfId="0" applyNumberFormat="1" applyFont="1" applyAlignment="1">
      <alignment horizontal="center" vertical="center"/>
    </xf>
    <xf numFmtId="0" fontId="5" fillId="5" borderId="0" xfId="0" applyFont="1" applyFill="1" applyAlignment="1">
      <alignment horizontal="center" vertical="center"/>
    </xf>
    <xf numFmtId="43" fontId="8" fillId="0" borderId="0" xfId="2" applyFont="1" applyAlignment="1" applyProtection="1">
      <alignment vertical="center"/>
      <protection locked="0"/>
    </xf>
    <xf numFmtId="164" fontId="4" fillId="5" borderId="0" xfId="2" applyNumberFormat="1" applyFont="1" applyFill="1" applyBorder="1" applyAlignment="1" applyProtection="1">
      <alignment horizontal="right" vertical="center"/>
      <protection locked="0"/>
    </xf>
    <xf numFmtId="0" fontId="4" fillId="0" borderId="0" xfId="0" applyFont="1" applyAlignment="1">
      <alignment vertical="center" shrinkToFit="1"/>
    </xf>
    <xf numFmtId="10" fontId="12" fillId="0" borderId="0" xfId="4" applyNumberFormat="1" applyFont="1" applyFill="1" applyBorder="1" applyAlignment="1">
      <alignment vertical="center"/>
    </xf>
    <xf numFmtId="0" fontId="34" fillId="0" borderId="0" xfId="0" applyFont="1" applyAlignment="1">
      <alignment horizontal="center" vertical="center"/>
    </xf>
    <xf numFmtId="0" fontId="8" fillId="0" borderId="0" xfId="0" applyFont="1" applyAlignment="1">
      <alignment vertical="center"/>
    </xf>
    <xf numFmtId="0" fontId="9" fillId="5" borderId="0" xfId="0" applyFont="1" applyFill="1" applyAlignment="1">
      <alignment horizontal="center" vertical="center" wrapText="1"/>
    </xf>
    <xf numFmtId="41" fontId="44" fillId="5" borderId="0" xfId="2" applyNumberFormat="1" applyFont="1" applyFill="1" applyBorder="1" applyAlignment="1">
      <alignment vertical="center"/>
    </xf>
    <xf numFmtId="41" fontId="44" fillId="0" borderId="0" xfId="2" applyNumberFormat="1" applyFont="1" applyFill="1" applyBorder="1" applyAlignment="1">
      <alignment vertical="center"/>
    </xf>
    <xf numFmtId="41" fontId="44" fillId="0" borderId="0" xfId="0" applyNumberFormat="1" applyFont="1" applyFill="1" applyAlignment="1">
      <alignment vertical="center"/>
    </xf>
    <xf numFmtId="0" fontId="8" fillId="0" borderId="0" xfId="0" applyFont="1" applyFill="1" applyAlignment="1">
      <alignment vertical="center"/>
    </xf>
    <xf numFmtId="0" fontId="43" fillId="0" borderId="0" xfId="0" applyFont="1" applyFill="1" applyAlignment="1">
      <alignment vertical="center"/>
    </xf>
    <xf numFmtId="0" fontId="11" fillId="0" borderId="0" xfId="0" applyFont="1" applyFill="1" applyAlignment="1">
      <alignment vertical="center"/>
    </xf>
    <xf numFmtId="0" fontId="4" fillId="0" borderId="0" xfId="0" applyFont="1" applyAlignment="1">
      <alignment vertical="center"/>
    </xf>
    <xf numFmtId="0" fontId="8" fillId="0" borderId="0" xfId="0" applyFont="1" applyAlignment="1">
      <alignment vertical="center"/>
    </xf>
    <xf numFmtId="0" fontId="22" fillId="0" borderId="0" xfId="0" applyFont="1" applyAlignment="1">
      <alignment horizontal="center" vertical="center"/>
    </xf>
    <xf numFmtId="0" fontId="26" fillId="0" borderId="0" xfId="0" applyFont="1" applyAlignment="1">
      <alignment horizontal="center" vertical="center"/>
    </xf>
    <xf numFmtId="0" fontId="22" fillId="0" borderId="0" xfId="0" applyFont="1" applyAlignment="1">
      <alignment horizontal="center" vertical="center" wrapText="1"/>
    </xf>
    <xf numFmtId="0" fontId="8"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top" wrapText="1"/>
    </xf>
    <xf numFmtId="0" fontId="8" fillId="0" borderId="0" xfId="0" applyFont="1" applyAlignment="1">
      <alignment vertical="top" wrapText="1"/>
    </xf>
    <xf numFmtId="0" fontId="51" fillId="0" borderId="0" xfId="0" applyFont="1" applyAlignment="1">
      <alignment vertical="center" wrapText="1"/>
    </xf>
    <xf numFmtId="0" fontId="11" fillId="5" borderId="0" xfId="0" applyFont="1" applyFill="1" applyAlignment="1">
      <alignment horizontal="center" vertical="center"/>
    </xf>
    <xf numFmtId="0" fontId="9" fillId="0" borderId="0" xfId="0" applyFont="1" applyAlignment="1">
      <alignment horizontal="center" vertical="center"/>
    </xf>
    <xf numFmtId="0" fontId="9" fillId="5" borderId="6" xfId="0" applyFont="1" applyFill="1" applyBorder="1" applyAlignment="1">
      <alignment horizontal="center" vertical="center"/>
    </xf>
    <xf numFmtId="0" fontId="8" fillId="0" borderId="0" xfId="0" applyFont="1" applyAlignment="1">
      <alignment horizontal="left" vertical="center"/>
    </xf>
    <xf numFmtId="0" fontId="8" fillId="0" borderId="0" xfId="0" applyFont="1" applyAlignment="1">
      <alignment vertical="center"/>
    </xf>
    <xf numFmtId="0" fontId="8" fillId="5" borderId="2" xfId="0" applyFont="1" applyFill="1" applyBorder="1" applyAlignment="1">
      <alignment horizontal="center" vertical="center"/>
    </xf>
    <xf numFmtId="164" fontId="9" fillId="5" borderId="0" xfId="2" applyNumberFormat="1" applyFont="1" applyFill="1" applyAlignment="1">
      <alignment horizontal="left" vertical="center" indent="25"/>
    </xf>
    <xf numFmtId="0" fontId="8" fillId="5" borderId="0" xfId="0" applyFont="1" applyFill="1" applyAlignment="1">
      <alignment horizontal="center" vertical="center"/>
    </xf>
    <xf numFmtId="0" fontId="4" fillId="0" borderId="0" xfId="0" applyFont="1" applyAlignment="1">
      <alignment vertical="center" shrinkToFit="1"/>
    </xf>
    <xf numFmtId="0" fontId="9" fillId="5" borderId="0" xfId="0" applyFont="1" applyFill="1" applyAlignment="1">
      <alignment horizontal="center" vertical="center"/>
    </xf>
    <xf numFmtId="0" fontId="4" fillId="0" borderId="0" xfId="0" applyFont="1" applyAlignment="1">
      <alignment vertical="center"/>
    </xf>
    <xf numFmtId="0" fontId="34" fillId="0" borderId="0" xfId="0" applyFont="1" applyAlignment="1">
      <alignment horizontal="center" vertical="center"/>
    </xf>
    <xf numFmtId="0" fontId="43" fillId="6" borderId="0" xfId="0" applyFont="1" applyFill="1" applyAlignment="1">
      <alignment horizontal="center" vertical="center"/>
    </xf>
    <xf numFmtId="0" fontId="9" fillId="0" borderId="0" xfId="0" applyFont="1" applyAlignment="1">
      <alignment horizontal="left" vertical="center" indent="27"/>
    </xf>
    <xf numFmtId="9" fontId="42" fillId="5" borderId="0" xfId="4" applyFont="1" applyFill="1" applyAlignment="1">
      <alignment horizontal="center" vertical="center"/>
    </xf>
    <xf numFmtId="0" fontId="9" fillId="0" borderId="0" xfId="0" applyFont="1" applyAlignment="1">
      <alignment horizontal="center" vertical="center" textRotation="180"/>
    </xf>
    <xf numFmtId="0" fontId="15" fillId="0" borderId="0" xfId="0" applyFont="1" applyAlignment="1">
      <alignment horizontal="center" vertical="center"/>
    </xf>
    <xf numFmtId="0" fontId="41" fillId="0" borderId="0" xfId="0" applyFont="1" applyAlignment="1">
      <alignment horizontal="center" vertical="center"/>
    </xf>
    <xf numFmtId="0" fontId="25"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52" fillId="6" borderId="0" xfId="0" applyFont="1" applyFill="1" applyAlignment="1" applyProtection="1">
      <alignment horizontal="center" vertical="center"/>
      <protection locked="0"/>
    </xf>
    <xf numFmtId="0" fontId="54" fillId="0" borderId="0" xfId="0" applyFont="1" applyAlignment="1">
      <alignment horizontal="center" vertical="center"/>
    </xf>
    <xf numFmtId="0" fontId="41" fillId="0" borderId="0" xfId="0" applyFont="1" applyAlignment="1">
      <alignment horizontal="center" vertical="center" readingOrder="1"/>
    </xf>
    <xf numFmtId="0" fontId="9" fillId="0" borderId="0" xfId="0" applyFont="1" applyAlignment="1">
      <alignment horizontal="left" vertical="center" indent="2"/>
    </xf>
    <xf numFmtId="0" fontId="14" fillId="0" borderId="0" xfId="0" applyFont="1" applyAlignment="1">
      <alignment horizontal="left" vertical="center"/>
    </xf>
    <xf numFmtId="0" fontId="9" fillId="0" borderId="0" xfId="0" applyFont="1" applyAlignment="1">
      <alignment horizontal="left" vertical="center" indent="11"/>
    </xf>
    <xf numFmtId="0" fontId="4" fillId="0" borderId="0" xfId="0" applyFont="1" applyAlignment="1">
      <alignment horizontal="left" vertical="center"/>
    </xf>
    <xf numFmtId="0" fontId="9" fillId="0" borderId="2" xfId="0" applyFont="1" applyBorder="1" applyAlignment="1">
      <alignment horizontal="center" vertical="center"/>
    </xf>
  </cellXfs>
  <cellStyles count="203">
    <cellStyle name="20% - Accent1 2" xfId="74" xr:uid="{6A411FA9-45E9-40EA-903F-6F803CA2793D}"/>
    <cellStyle name="20% - Accent1 3" xfId="11" xr:uid="{0A5EE58F-8CC7-4030-85B2-427C2C06E590}"/>
    <cellStyle name="20% - Accent2 2" xfId="75" xr:uid="{6AC7182F-8C3D-4E87-89CD-0D03D80281EC}"/>
    <cellStyle name="20% - Accent2 3" xfId="12" xr:uid="{11E603C1-BEA1-4F33-B584-5B3E421DA36C}"/>
    <cellStyle name="20% - Accent3 2" xfId="76" xr:uid="{547AB01F-D348-425D-90A2-F21E6312134D}"/>
    <cellStyle name="20% - Accent3 3" xfId="13" xr:uid="{BFFD7722-103B-4552-9653-A2CF505864A6}"/>
    <cellStyle name="20% - Accent4 2" xfId="77" xr:uid="{EF5442D0-9C13-47AE-89C2-8C8961B067E0}"/>
    <cellStyle name="20% - Accent4 3" xfId="14" xr:uid="{A4B262DD-1D41-46ED-9163-06B9CA3743F8}"/>
    <cellStyle name="20% - Accent5 2" xfId="78" xr:uid="{511EE38C-A880-4CE5-9825-5C615BC9EC15}"/>
    <cellStyle name="20% - Accent5 3" xfId="15" xr:uid="{4D96FE2B-420D-4274-9CB9-004A39D39891}"/>
    <cellStyle name="20% - Accent6 2" xfId="79" xr:uid="{5E63A7D1-299F-4242-9B2D-9EE00D5C86BF}"/>
    <cellStyle name="20% - Accent6 3" xfId="16" xr:uid="{D261C0B2-B044-4B40-86F1-AF62E5133EA4}"/>
    <cellStyle name="40% - Accent1 2" xfId="80" xr:uid="{C356ED51-77B3-4618-A9BA-94E9C09ACD54}"/>
    <cellStyle name="40% - Accent1 3" xfId="17" xr:uid="{FBF7BBEF-2686-4CBC-A487-E34D91CAA1EF}"/>
    <cellStyle name="40% - Accent2 2" xfId="81" xr:uid="{16A97C03-29ED-48D9-8A75-7A8740A698B9}"/>
    <cellStyle name="40% - Accent2 3" xfId="18" xr:uid="{087D4036-DAF8-401F-B5AD-8F82EEC0CE54}"/>
    <cellStyle name="40% - Accent3 2" xfId="82" xr:uid="{44C72C7D-3F01-4EFB-8CA5-BD8238178290}"/>
    <cellStyle name="40% - Accent3 3" xfId="19" xr:uid="{6EF238EA-ED63-42C0-9419-41F8FC0FB5BB}"/>
    <cellStyle name="40% - Accent4 2" xfId="83" xr:uid="{D36BAE48-B84C-4542-8136-136923B7DC63}"/>
    <cellStyle name="40% - Accent4 3" xfId="20" xr:uid="{18C49032-515B-4570-B509-855A40542FCA}"/>
    <cellStyle name="40% - Accent5 2" xfId="84" xr:uid="{844B38EA-0D81-4CA9-8C24-FA1374EDB436}"/>
    <cellStyle name="40% - Accent5 3" xfId="21" xr:uid="{FC8A4733-52B8-4FD0-99C1-01DE1DAAD5F3}"/>
    <cellStyle name="40% - Accent6 2" xfId="85" xr:uid="{EEF5FBEF-3B53-455B-8834-1BC81BED2A57}"/>
    <cellStyle name="40% - Accent6 3" xfId="22" xr:uid="{86B5B896-6798-4010-AC81-DBF1C459A6D5}"/>
    <cellStyle name="60% - Accent1 2" xfId="86" xr:uid="{7C854C05-64DA-45D2-BFA0-47876965A919}"/>
    <cellStyle name="60% - Accent1 3" xfId="23" xr:uid="{1882575C-FA8F-47C7-977B-862E4C40FCFD}"/>
    <cellStyle name="60% - Accent2 2" xfId="87" xr:uid="{94C16F26-E86B-4BE6-BE17-04BDED7F4FAE}"/>
    <cellStyle name="60% - Accent2 3" xfId="24" xr:uid="{989C27DE-3149-4B8E-9F96-F63858802804}"/>
    <cellStyle name="60% - Accent3 2" xfId="88" xr:uid="{562D98C4-2663-4904-83B2-41C384B17CD3}"/>
    <cellStyle name="60% - Accent3 3" xfId="25" xr:uid="{6A2EB9EA-2ABA-49AC-A3AF-3C56CC8EAE22}"/>
    <cellStyle name="60% - Accent4 2" xfId="89" xr:uid="{3087B0F2-CC03-47A7-8CC1-AEB4FDAA61C3}"/>
    <cellStyle name="60% - Accent4 3" xfId="26" xr:uid="{E74DFB47-00C7-4D14-9C11-9C501561BC86}"/>
    <cellStyle name="60% - Accent5 2" xfId="90" xr:uid="{C8C59B25-4690-4F5B-8411-BD7D5BEEA208}"/>
    <cellStyle name="60% - Accent5 3" xfId="27" xr:uid="{105F345F-7F35-48F0-82CB-1E2312D809AF}"/>
    <cellStyle name="60% - Accent6 2" xfId="91" xr:uid="{E5A418A9-B610-4EE2-8B4A-5A053346EC44}"/>
    <cellStyle name="60% - Accent6 3" xfId="28" xr:uid="{710E9070-306E-48C4-A0BA-32E2D4F7D168}"/>
    <cellStyle name="Accent1 2" xfId="92" xr:uid="{D821F0CF-2CF8-443C-B252-FFF0345F455C}"/>
    <cellStyle name="Accent1 3" xfId="29" xr:uid="{21613C9A-E9B1-4DDB-9DFE-446029120457}"/>
    <cellStyle name="Accent2 2" xfId="93" xr:uid="{1377EE31-AB35-4AC0-8D8A-639CF4ED45DA}"/>
    <cellStyle name="Accent2 3" xfId="30" xr:uid="{6B942FE4-8707-4AC5-AB8B-F9A0CD5A9987}"/>
    <cellStyle name="Accent3 2" xfId="94" xr:uid="{2E7F8D89-438B-4CB5-902F-94CEC3152DA6}"/>
    <cellStyle name="Accent3 3" xfId="31" xr:uid="{2AC05A7B-C827-4DFC-9F87-6F1ADDF14B45}"/>
    <cellStyle name="Accent4 2" xfId="95" xr:uid="{A209DF06-9D6E-40CD-8583-FC8E152AE3CB}"/>
    <cellStyle name="Accent4 3" xfId="32" xr:uid="{CD122AC5-6156-4DFE-A966-0604756007C5}"/>
    <cellStyle name="Accent5 2" xfId="96" xr:uid="{B2DFA352-A3FA-4D66-912B-D58FCD6EAE51}"/>
    <cellStyle name="Accent5 3" xfId="33" xr:uid="{1EB58436-A96D-49AD-B084-DA8F100CF720}"/>
    <cellStyle name="Accent6 2" xfId="97" xr:uid="{682D586F-175E-410D-A0D3-0882ED4EFEEF}"/>
    <cellStyle name="Accent6 3" xfId="34" xr:uid="{60ECE61B-866C-4881-80B3-27BE5B41C044}"/>
    <cellStyle name="Activity Heading" xfId="1" xr:uid="{00000000-0005-0000-0000-000000000000}"/>
    <cellStyle name="Bad 2" xfId="36" xr:uid="{30217393-91F5-4DE9-A829-F79E3822F1E2}"/>
    <cellStyle name="Bad 3" xfId="98" xr:uid="{76C42035-EA08-491D-9F92-03DADB1190B0}"/>
    <cellStyle name="Bad 4" xfId="35" xr:uid="{39EE649F-B197-4CA0-9B33-A45C5E7EFB5C}"/>
    <cellStyle name="Calculation 2" xfId="38" xr:uid="{3781A027-190F-4FFC-AB61-E30BE74CE510}"/>
    <cellStyle name="Calculation 3" xfId="99" xr:uid="{83DE3E25-F53E-4941-9750-9E3D838B9322}"/>
    <cellStyle name="Calculation 4" xfId="37" xr:uid="{2B922144-751E-40F4-8145-0B82AA80357D}"/>
    <cellStyle name="Check Cell 2" xfId="100" xr:uid="{0A6530A0-DA56-472E-8772-F3C0DC159E0A}"/>
    <cellStyle name="Check Cell 3" xfId="39" xr:uid="{0597218D-656B-44BC-9684-AB7594AA1B52}"/>
    <cellStyle name="Comma" xfId="2" builtinId="3"/>
    <cellStyle name="Comma 2" xfId="41" xr:uid="{5115F05F-469F-437F-BEC3-116CD4E33C66}"/>
    <cellStyle name="Comma 2 2" xfId="102" xr:uid="{914E1F1D-EB27-4892-95B2-CF2231692F2B}"/>
    <cellStyle name="Comma 2 3" xfId="101" xr:uid="{026A03AF-667D-45A2-BCA0-510C13969A3D}"/>
    <cellStyle name="Comma 2 3 2" xfId="171" xr:uid="{21E6D39A-59A1-4019-8556-2BB9C8824D35}"/>
    <cellStyle name="Comma 2 4" xfId="132" xr:uid="{DF469C75-1127-4EDD-82C6-F2864B2D2DA4}"/>
    <cellStyle name="Comma 2 4 2" xfId="181" xr:uid="{ACF578BE-A211-4E46-8194-F97C6BF9A582}"/>
    <cellStyle name="Comma 2 5" xfId="142" xr:uid="{EF9671F6-8C9F-47EF-B82B-62DEA2D16278}"/>
    <cellStyle name="Comma 2 5 2" xfId="191" xr:uid="{5567C321-C1FC-4564-9839-968F4D769EFC}"/>
    <cellStyle name="Comma 2 6" xfId="153" xr:uid="{68F5A863-556B-4843-A6B4-417E4CCD35F2}"/>
    <cellStyle name="Comma 2 6 2" xfId="202" xr:uid="{37BAE9D4-B88E-462F-B4CA-4C722CDE8FFF}"/>
    <cellStyle name="Comma 2 7" xfId="161" xr:uid="{7E6ED932-1712-4120-8E9C-BD93E299CF09}"/>
    <cellStyle name="Comma 3" xfId="42" xr:uid="{BED99D7C-56D3-4143-BD95-F5D1115E7AA7}"/>
    <cellStyle name="Comma 4" xfId="43" xr:uid="{238B6102-86E7-41FD-A8DB-D38649ACDD2E}"/>
    <cellStyle name="Comma 4 2" xfId="104" xr:uid="{6D9F37DA-3D57-4701-9E94-0F5CE859DFDA}"/>
    <cellStyle name="Comma 4 3" xfId="103" xr:uid="{7E547D50-5204-4938-83BB-CD9702C7AE0C}"/>
    <cellStyle name="Comma 4 3 2" xfId="172" xr:uid="{149D4635-9473-4269-9912-72EAFD39BCE7}"/>
    <cellStyle name="Comma 4 4" xfId="133" xr:uid="{1CAB62BD-2116-4EA2-8462-5BBA4F84FC0F}"/>
    <cellStyle name="Comma 4 4 2" xfId="182" xr:uid="{7756DC3D-6AE2-4019-9367-409E838A6C2D}"/>
    <cellStyle name="Comma 4 5" xfId="143" xr:uid="{19D306C9-C815-407D-BE3A-7DFC1EAB251C}"/>
    <cellStyle name="Comma 4 5 2" xfId="192" xr:uid="{E96B913F-D18A-4DB0-A8CE-A62FB93C0D62}"/>
    <cellStyle name="Comma 4 6" xfId="162" xr:uid="{B935C7F6-486F-4720-B9FC-B958D0F1EE23}"/>
    <cellStyle name="Comma 5" xfId="40" xr:uid="{D5C0D164-67D6-45A5-A3BB-AB9AD9A875C1}"/>
    <cellStyle name="Currency" xfId="3" builtinId="4"/>
    <cellStyle name="Currency 2" xfId="45" xr:uid="{B925B7AD-5A3E-416A-B223-42525AF1D8C7}"/>
    <cellStyle name="Currency 2 2" xfId="106" xr:uid="{AAD9BEC8-3A7D-451B-A742-31B403C45E6C}"/>
    <cellStyle name="Currency 2 3" xfId="105" xr:uid="{2340D781-CCCB-48F1-A6D6-C55E2E824644}"/>
    <cellStyle name="Currency 2 3 2" xfId="173" xr:uid="{6DC993A1-2F7D-4E32-8FC2-F059632A79EA}"/>
    <cellStyle name="Currency 2 4" xfId="134" xr:uid="{3E45D886-C59E-4B01-B73D-CFF2AE9988B6}"/>
    <cellStyle name="Currency 2 4 2" xfId="183" xr:uid="{8CF6C429-F8DF-4A60-8CFA-F81E23D1CDDD}"/>
    <cellStyle name="Currency 2 5" xfId="144" xr:uid="{7504924C-B1FA-40A3-97BC-566550D76C94}"/>
    <cellStyle name="Currency 2 5 2" xfId="193" xr:uid="{96E78C0B-FE76-4F6B-9E5C-89AE6CBA59EB}"/>
    <cellStyle name="Currency 2 6" xfId="163" xr:uid="{6CE8685A-2EEC-40EE-9E62-F32D3BA5B117}"/>
    <cellStyle name="Currency 3" xfId="46" xr:uid="{3EDAFA09-203F-48C9-9671-518BD54D17F3}"/>
    <cellStyle name="Currency 4" xfId="47" xr:uid="{5A637347-BA14-4172-8385-801220A3ABDF}"/>
    <cellStyle name="Currency 4 2" xfId="108" xr:uid="{28D868B1-46D7-4423-94E2-9AB55DC04D9E}"/>
    <cellStyle name="Currency 4 3" xfId="107" xr:uid="{F17D7B9A-DAAA-4CE2-A8D9-B5F9CE9E7E0C}"/>
    <cellStyle name="Currency 4 3 2" xfId="174" xr:uid="{D492A48E-7289-41F1-8C9D-1F8E9236BC29}"/>
    <cellStyle name="Currency 4 4" xfId="135" xr:uid="{2D825C2B-942E-4642-BA15-7E98A649DF22}"/>
    <cellStyle name="Currency 4 4 2" xfId="184" xr:uid="{125AE1AF-EBF5-40F5-B7A5-868469F7C404}"/>
    <cellStyle name="Currency 4 5" xfId="145" xr:uid="{1790F4F9-44B8-418D-A61A-DE54E0263DDD}"/>
    <cellStyle name="Currency 4 5 2" xfId="194" xr:uid="{5F1C74E0-606B-4531-A8F4-D71CB91D3EEB}"/>
    <cellStyle name="Currency 4 6" xfId="164" xr:uid="{475625B5-49E4-491F-B274-3DD243C31570}"/>
    <cellStyle name="Currency 5" xfId="129" xr:uid="{3C4F3AEC-BADC-4DB3-9FAE-6C394D77AA67}"/>
    <cellStyle name="Currency 6" xfId="44" xr:uid="{9D6D4A3F-C055-41C4-A9F2-7FE0FF698841}"/>
    <cellStyle name="Currency 7" xfId="7" xr:uid="{392B11D2-48FC-4810-80FC-579F9698FB98}"/>
    <cellStyle name="Currency 7 2" xfId="159" xr:uid="{85251B12-0703-4B7C-9C18-098FADFC727B}"/>
    <cellStyle name="Currency 8" xfId="156" xr:uid="{208BC1BD-93A0-4C4F-8FC5-7DBEBD56C23C}"/>
    <cellStyle name="Explanatory Text 2" xfId="109" xr:uid="{338AD747-412C-416E-8CE0-9B890DA974D0}"/>
    <cellStyle name="Explanatory Text 3" xfId="48" xr:uid="{6B404A90-7914-4197-92DB-F13DA70C2A4E}"/>
    <cellStyle name="Good 2" xfId="50" xr:uid="{B682A472-DC02-4E7D-A561-1A2C409046F4}"/>
    <cellStyle name="Good 3" xfId="110" xr:uid="{36A7EB48-DDD3-4E55-9041-E7C179BE6E61}"/>
    <cellStyle name="Good 4" xfId="49" xr:uid="{0C526AFA-04D7-4514-8F36-F2F128ADBDC0}"/>
    <cellStyle name="Heading 1 2" xfId="111" xr:uid="{C408E623-BA71-42CE-BA42-48FC24F68511}"/>
    <cellStyle name="Heading 1 3" xfId="51" xr:uid="{4149B659-D991-4B77-B05B-6E323CFF999E}"/>
    <cellStyle name="Heading 2 2" xfId="112" xr:uid="{4B087052-1469-47A2-BBE9-43E869BC6AC3}"/>
    <cellStyle name="Heading 2 3" xfId="52" xr:uid="{F264CC65-5793-49BF-BDB8-4F984C6DC49F}"/>
    <cellStyle name="Heading 3 2" xfId="113" xr:uid="{58353BF4-77D1-480C-8292-DC4FAD1B380E}"/>
    <cellStyle name="Heading 3 3" xfId="53" xr:uid="{F0AA9621-D232-44E2-B405-0088F915E0A6}"/>
    <cellStyle name="Heading 4 2" xfId="114" xr:uid="{C63EEAA5-9042-4DD4-8BB0-1A221856121F}"/>
    <cellStyle name="Heading 4 3" xfId="54" xr:uid="{C5202F4F-7C71-472D-8A09-8516F0DB45BB}"/>
    <cellStyle name="Input 2" xfId="56" xr:uid="{9117193F-F0FF-4940-8B30-D3B3CCDC6C64}"/>
    <cellStyle name="Input 3" xfId="115" xr:uid="{7FAAB077-35BE-4156-A2AA-74F7C8A4F4B5}"/>
    <cellStyle name="Input 4" xfId="55" xr:uid="{9E5CA633-D4A9-404B-9206-F322640BA605}"/>
    <cellStyle name="Inputs" xfId="9" xr:uid="{098BAF72-E166-425D-BEF6-62BCAFD94ED6}"/>
    <cellStyle name="Linked Cell 2" xfId="116" xr:uid="{526A9DB3-D99A-4FA0-960B-85D0A7323AB8}"/>
    <cellStyle name="Linked Cell 3" xfId="57" xr:uid="{8B02F47E-1374-4910-B33E-D84D834201C7}"/>
    <cellStyle name="Neutral 2" xfId="117" xr:uid="{A72276CE-1C34-4241-B52E-FCB83602B3D7}"/>
    <cellStyle name="Neutral 3" xfId="58" xr:uid="{0F10B312-3E4F-4FD0-B7C1-8C3B8B443DDA}"/>
    <cellStyle name="Normal" xfId="0" builtinId="0"/>
    <cellStyle name="Normal 10" xfId="155" xr:uid="{EB5E947E-7CAC-47B3-84C4-3AA012D0F393}"/>
    <cellStyle name="Normal 2" xfId="59" xr:uid="{2C1AF238-FE26-4BBC-AC2F-896B96AF4A03}"/>
    <cellStyle name="Normal 2 2" xfId="118" xr:uid="{A8D47908-1F8E-4B1A-B9D5-7560CDA932B6}"/>
    <cellStyle name="Normal 2 2 2" xfId="175" xr:uid="{CA09A62C-A960-4F7B-B2E7-2C2924E43F79}"/>
    <cellStyle name="Normal 2 3" xfId="136" xr:uid="{0996B5FD-90D9-4A7F-BE3F-2A0E674FCD99}"/>
    <cellStyle name="Normal 2 3 2" xfId="185" xr:uid="{5DBA8C4A-D22D-40AD-99C4-8345820360E1}"/>
    <cellStyle name="Normal 2 4" xfId="146" xr:uid="{E8EC8598-370D-4B7C-9A1D-5023C7597D3B}"/>
    <cellStyle name="Normal 2 4 2" xfId="195" xr:uid="{19329DF0-93F4-44EB-AB95-A7625363D52D}"/>
    <cellStyle name="Normal 2 5" xfId="152" xr:uid="{BF72D449-22DD-4AF2-9CF5-F1652D84CE94}"/>
    <cellStyle name="Normal 2 5 2" xfId="201" xr:uid="{5600B5B3-ECD6-4DA0-967F-F216C2F14021}"/>
    <cellStyle name="Normal 2 6" xfId="165" xr:uid="{B2E3C678-9220-4A3D-BD4A-12F971C11A0B}"/>
    <cellStyle name="Normal 3" xfId="60" xr:uid="{624E91AA-FA49-410A-A789-C30B9D4E322A}"/>
    <cellStyle name="Normal 4" xfId="61" xr:uid="{FF0E6715-3FC3-4E89-B98D-B4713AD91EED}"/>
    <cellStyle name="Normal 4 2" xfId="119" xr:uid="{F370A80D-104C-48EC-A0F9-F8E01016BA5C}"/>
    <cellStyle name="Normal 4 2 2" xfId="176" xr:uid="{4E874B46-8624-4426-8802-2273571695B8}"/>
    <cellStyle name="Normal 4 3" xfId="137" xr:uid="{F3FDBB33-687B-421D-A363-E6D24EEC94DF}"/>
    <cellStyle name="Normal 4 3 2" xfId="186" xr:uid="{0615452D-FEFD-454C-AA88-B99A82C83C0E}"/>
    <cellStyle name="Normal 4 4" xfId="147" xr:uid="{E4266581-381A-421F-A58A-9148CA3A4ED1}"/>
    <cellStyle name="Normal 4 4 2" xfId="196" xr:uid="{6C44F4CB-9DB7-4B70-8588-EF34FC339E06}"/>
    <cellStyle name="Normal 4 5" xfId="166" xr:uid="{E5F80DDA-7D26-436D-83F6-25E2768838A3}"/>
    <cellStyle name="Normal 5" xfId="70" xr:uid="{C0C1B0A9-4C70-4CBE-A65C-BFEF3BA0A953}"/>
    <cellStyle name="Normal 5 2" xfId="130" xr:uid="{6E8C829B-3D03-4E36-9035-0F3EA71CAD12}"/>
    <cellStyle name="Normal 5 2 2" xfId="179" xr:uid="{2484A58F-D31A-4E9E-8300-66C57907070A}"/>
    <cellStyle name="Normal 5 3" xfId="140" xr:uid="{C8793837-39C7-4F36-A600-E2EB42B9D5AF}"/>
    <cellStyle name="Normal 5 3 2" xfId="189" xr:uid="{18CA4426-182F-4859-BFE1-5E22C51FC142}"/>
    <cellStyle name="Normal 5 4" xfId="150" xr:uid="{AA01DF99-D63B-4E65-8A17-DEDC84401B28}"/>
    <cellStyle name="Normal 5 4 2" xfId="199" xr:uid="{37178D0A-FFCC-40F8-ACC9-2581C0690213}"/>
    <cellStyle name="Normal 5 5" xfId="169" xr:uid="{B7467CF5-093D-4B54-8512-25AEDD0AEE2D}"/>
    <cellStyle name="Normal 6" xfId="72" xr:uid="{63DB31BE-92A6-4FFA-AB35-A1BE9E5B448C}"/>
    <cellStyle name="Normal 7" xfId="154" xr:uid="{23354E17-DEDC-4BA8-9BAF-CBE67732CF31}"/>
    <cellStyle name="Normal 8" xfId="10" xr:uid="{A0AB622C-0586-4B55-BAD5-4E4D11E7D2F5}"/>
    <cellStyle name="Normal 9" xfId="6" xr:uid="{BA96A8C5-7153-4E69-B377-4F24EA056124}"/>
    <cellStyle name="Normal 9 2" xfId="158" xr:uid="{9F753C70-BB1F-42A0-AEDB-20EB09C364FF}"/>
    <cellStyle name="Note 2" xfId="120" xr:uid="{C14C9C20-C67D-44E8-86F1-CD0E144DFCDC}"/>
    <cellStyle name="Note 3" xfId="62" xr:uid="{314D2CB7-A01A-42F1-9B33-C75152E50B74}"/>
    <cellStyle name="Output 2" xfId="121" xr:uid="{2543D680-E589-469C-B8D9-0846DE41F11C}"/>
    <cellStyle name="Output 3" xfId="63" xr:uid="{7DC2B3F1-2C02-4F0F-8E12-4FD4513E37D6}"/>
    <cellStyle name="Percent" xfId="4" builtinId="5"/>
    <cellStyle name="Percent 2" xfId="65" xr:uid="{A49DB6F9-5B3C-4CB5-985A-BB83E507D52A}"/>
    <cellStyle name="Percent 2 2" xfId="123" xr:uid="{15D8E2D0-340C-487E-8C89-3ED423CC3ABC}"/>
    <cellStyle name="Percent 2 3" xfId="122" xr:uid="{795A1782-F470-4102-9A4B-CB3CA6A9B218}"/>
    <cellStyle name="Percent 2 3 2" xfId="177" xr:uid="{0170D80F-4812-4CE1-849A-0586AF4D0373}"/>
    <cellStyle name="Percent 2 4" xfId="138" xr:uid="{D97FBEA3-D058-400C-B43E-771008FA654B}"/>
    <cellStyle name="Percent 2 4 2" xfId="187" xr:uid="{36961E9B-222B-4E94-8D5F-16DE1777CDB7}"/>
    <cellStyle name="Percent 2 5" xfId="148" xr:uid="{873CFC25-E6EA-4972-860F-899D98DB9683}"/>
    <cellStyle name="Percent 2 5 2" xfId="197" xr:uid="{CF7BBF86-E8D1-4AB5-98BE-6D4FBECB8EF0}"/>
    <cellStyle name="Percent 2 6" xfId="167" xr:uid="{2CBAA626-E454-47AF-8299-D9112244EF87}"/>
    <cellStyle name="Percent 3" xfId="66" xr:uid="{86DFA507-E622-4FC2-901A-104DE43D3995}"/>
    <cellStyle name="Percent 3 2" xfId="125" xr:uid="{631ACCDB-6D66-490E-B64E-EACFA232C5CC}"/>
    <cellStyle name="Percent 3 3" xfId="124" xr:uid="{1DD44436-E002-4C02-B654-6167089854E0}"/>
    <cellStyle name="Percent 3 3 2" xfId="178" xr:uid="{88BB7D36-DE0F-4DF4-97FB-9B05780FF676}"/>
    <cellStyle name="Percent 3 4" xfId="139" xr:uid="{EACCFD56-C186-44D3-8A8E-ECAAE13C607A}"/>
    <cellStyle name="Percent 3 4 2" xfId="188" xr:uid="{21F61AB9-341D-44A9-BC51-2D971949CD1E}"/>
    <cellStyle name="Percent 3 5" xfId="149" xr:uid="{4CB771A2-0E23-408C-8FD4-681FA0E37C5E}"/>
    <cellStyle name="Percent 3 5 2" xfId="198" xr:uid="{6BDB364F-DEB0-4467-8D54-753BD6D8EB61}"/>
    <cellStyle name="Percent 3 6" xfId="168" xr:uid="{BFEF34A4-D88D-4494-AA68-76676D219912}"/>
    <cellStyle name="Percent 4" xfId="71" xr:uid="{EA762E2A-D6D3-49F4-A5AB-61527C8CA665}"/>
    <cellStyle name="Percent 4 2" xfId="131" xr:uid="{F4FA84AC-2E14-4977-80BD-44696837B4EA}"/>
    <cellStyle name="Percent 4 2 2" xfId="180" xr:uid="{AE7EF2D6-5C6B-4083-B067-3694781A662B}"/>
    <cellStyle name="Percent 4 3" xfId="141" xr:uid="{E5FF8009-992F-4803-91BD-B553474C498C}"/>
    <cellStyle name="Percent 4 3 2" xfId="190" xr:uid="{F0A92CE1-FF27-4EF6-B4C0-0D06819472C0}"/>
    <cellStyle name="Percent 4 4" xfId="151" xr:uid="{9763636E-6489-46E2-B976-C103E7582D7E}"/>
    <cellStyle name="Percent 4 4 2" xfId="200" xr:uid="{6D6665C3-B8A5-4205-8124-80AE312739BF}"/>
    <cellStyle name="Percent 4 5" xfId="170" xr:uid="{3A5C57CB-7499-4C65-AF58-113702492CB5}"/>
    <cellStyle name="Percent 5" xfId="73" xr:uid="{429AD20A-9962-47A3-8C8F-7B7CFA2FC497}"/>
    <cellStyle name="Percent 6" xfId="64" xr:uid="{F05AE4E3-0C47-4E6E-A306-D7498BBEFB21}"/>
    <cellStyle name="Percent 7" xfId="8" xr:uid="{2D657F89-C512-4424-B188-0BB3EAFFEB9E}"/>
    <cellStyle name="Percent 7 2" xfId="160" xr:uid="{5668B568-AB6B-404B-8E24-9893881AA0CC}"/>
    <cellStyle name="Percent 8" xfId="157" xr:uid="{8859B4E6-CEA6-439C-96A8-4F9DA514B6A4}"/>
    <cellStyle name="Shading for Budget" xfId="5" xr:uid="{00000000-0005-0000-0000-000005000000}"/>
    <cellStyle name="Title 2" xfId="126" xr:uid="{85313C9D-D784-42B5-832E-32A9F4EFE413}"/>
    <cellStyle name="Title 3" xfId="67" xr:uid="{994E20DC-E981-4759-8624-DC5E67134056}"/>
    <cellStyle name="Total 2" xfId="127" xr:uid="{2DB51B44-ACDC-434C-8E14-63F6D8D75727}"/>
    <cellStyle name="Total 3" xfId="68" xr:uid="{29BBD060-2CA4-4F08-8CC2-22024CC83A9E}"/>
    <cellStyle name="Warning Text 2" xfId="128" xr:uid="{ACAE69B9-A578-40F0-ACC8-8E28E38853F1}"/>
    <cellStyle name="Warning Text 3" xfId="69" xr:uid="{893AD8C7-AA49-4453-AB62-B5314433728F}"/>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8297425958"/>
          <c:y val="4.9943389429262505E-2"/>
        </c:manualLayout>
      </c:layout>
      <c:overlay val="0"/>
    </c:title>
    <c:autoTitleDeleted val="0"/>
    <c:plotArea>
      <c:layout>
        <c:manualLayout>
          <c:layoutTarget val="inner"/>
          <c:xMode val="edge"/>
          <c:yMode val="edge"/>
          <c:x val="0.18717379570372156"/>
          <c:y val="0.22514661347785561"/>
          <c:w val="0.81282620429627839"/>
          <c:h val="0.53840924541128476"/>
        </c:manualLayout>
      </c:layout>
      <c:lineChart>
        <c:grouping val="standard"/>
        <c:varyColors val="0"/>
        <c:ser>
          <c:idx val="0"/>
          <c:order val="0"/>
          <c:val>
            <c:numRef>
              <c:f>('Fund Cover Sheets'!$C$37:$D$37,'Fund Cover Sheets'!$E$37:$F$37,'Fund Cover Sheets'!$G$37,'Fund Cover Sheets'!$H$37:$K$37)</c:f>
              <c:numCache>
                <c:formatCode>_("$"* #,##0_);_("$"* \(#,##0\);_("$"* "-"??_);_(@_)</c:formatCode>
                <c:ptCount val="9"/>
                <c:pt idx="0">
                  <c:v>10627100</c:v>
                </c:pt>
                <c:pt idx="1">
                  <c:v>10996607</c:v>
                </c:pt>
                <c:pt idx="2">
                  <c:v>10627100</c:v>
                </c:pt>
                <c:pt idx="3">
                  <c:v>10996607</c:v>
                </c:pt>
                <c:pt idx="4">
                  <c:v>10996607</c:v>
                </c:pt>
                <c:pt idx="5">
                  <c:v>10996607</c:v>
                </c:pt>
                <c:pt idx="6">
                  <c:v>10996607</c:v>
                </c:pt>
                <c:pt idx="7">
                  <c:v>10996607</c:v>
                </c:pt>
                <c:pt idx="8">
                  <c:v>10996607</c:v>
                </c:pt>
              </c:numCache>
            </c:numRef>
          </c:val>
          <c:smooth val="0"/>
          <c:extLst>
            <c:ext xmlns:c16="http://schemas.microsoft.com/office/drawing/2014/chart" uri="{C3380CC4-5D6E-409C-BE32-E72D297353CC}">
              <c16:uniqueId val="{00000000-C9CE-4597-B8C4-DFB75AA78FA1}"/>
            </c:ext>
          </c:extLst>
        </c:ser>
        <c:dLbls>
          <c:showLegendKey val="0"/>
          <c:showVal val="0"/>
          <c:showCatName val="0"/>
          <c:showSerName val="0"/>
          <c:showPercent val="0"/>
          <c:showBubbleSize val="0"/>
        </c:dLbls>
        <c:marker val="1"/>
        <c:smooth val="0"/>
        <c:axId val="54527104"/>
        <c:axId val="54528640"/>
      </c:lineChart>
      <c:catAx>
        <c:axId val="54527104"/>
        <c:scaling>
          <c:orientation val="minMax"/>
        </c:scaling>
        <c:delete val="0"/>
        <c:axPos val="b"/>
        <c:majorTickMark val="out"/>
        <c:minorTickMark val="none"/>
        <c:tickLblPos val="none"/>
        <c:crossAx val="54528640"/>
        <c:crosses val="autoZero"/>
        <c:auto val="0"/>
        <c:lblAlgn val="ctr"/>
        <c:lblOffset val="100"/>
        <c:tickMarkSkip val="1"/>
        <c:noMultiLvlLbl val="0"/>
      </c:catAx>
      <c:valAx>
        <c:axId val="54528640"/>
        <c:scaling>
          <c:orientation val="minMax"/>
        </c:scaling>
        <c:delete val="0"/>
        <c:axPos val="l"/>
        <c:numFmt formatCode="\$#,##0_);\(\$#,##0\)" sourceLinked="0"/>
        <c:majorTickMark val="out"/>
        <c:minorTickMark val="none"/>
        <c:tickLblPos val="nextTo"/>
        <c:txPr>
          <a:bodyPr rot="0" vert="horz"/>
          <a:lstStyle/>
          <a:p>
            <a:pPr>
              <a:defRPr/>
            </a:pPr>
            <a:endParaRPr lang="en-US"/>
          </a:p>
        </c:txPr>
        <c:crossAx val="54527104"/>
        <c:crosses val="autoZero"/>
        <c:crossBetween val="between"/>
        <c:dispUnits>
          <c:builtInUnit val="thousands"/>
          <c:dispUnitsLbl>
            <c:layout>
              <c:manualLayout>
                <c:xMode val="edge"/>
                <c:yMode val="edge"/>
                <c:x val="0.11055405760787627"/>
                <c:y val="0.20558119046308024"/>
              </c:manualLayout>
            </c:layout>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000302288553744"/>
          <c:y val="2.2624671916010503E-2"/>
        </c:manualLayout>
      </c:layout>
      <c:overlay val="0"/>
    </c:title>
    <c:autoTitleDeleted val="0"/>
    <c:plotArea>
      <c:layout>
        <c:manualLayout>
          <c:layoutTarget val="inner"/>
          <c:xMode val="edge"/>
          <c:yMode val="edge"/>
          <c:x val="0.18841473369743814"/>
          <c:y val="0.17276935860404391"/>
          <c:w val="0.81158526630256167"/>
          <c:h val="0.53840924541128476"/>
        </c:manualLayout>
      </c:layout>
      <c:lineChart>
        <c:grouping val="standard"/>
        <c:varyColors val="0"/>
        <c:ser>
          <c:idx val="0"/>
          <c:order val="0"/>
          <c:val>
            <c:numRef>
              <c:f>('Fund Cover Sheets'!$C$668:$D$668,'Fund Cover Sheets'!$E$668:$F$668,'Fund Cover Sheets'!$G$668,'Fund Cover Sheets'!$H$668:$K$668)</c:f>
              <c:numCache>
                <c:formatCode>_("$"* #,##0_);_("$"* \(#,##0\);_("$"* "-"??_);_(@_)</c:formatCode>
                <c:ptCount val="9"/>
                <c:pt idx="0">
                  <c:v>-1182815</c:v>
                </c:pt>
                <c:pt idx="1">
                  <c:v>-1175044</c:v>
                </c:pt>
                <c:pt idx="2">
                  <c:v>-1175879</c:v>
                </c:pt>
                <c:pt idx="3">
                  <c:v>-1175347</c:v>
                </c:pt>
                <c:pt idx="4">
                  <c:v>-1168663</c:v>
                </c:pt>
                <c:pt idx="5">
                  <c:v>-1313107</c:v>
                </c:pt>
                <c:pt idx="6">
                  <c:v>-1447322</c:v>
                </c:pt>
                <c:pt idx="7">
                  <c:v>-1576856</c:v>
                </c:pt>
                <c:pt idx="8">
                  <c:v>-1700943</c:v>
                </c:pt>
              </c:numCache>
            </c:numRef>
          </c:val>
          <c:smooth val="0"/>
          <c:extLst>
            <c:ext xmlns:c16="http://schemas.microsoft.com/office/drawing/2014/chart" uri="{C3380CC4-5D6E-409C-BE32-E72D297353CC}">
              <c16:uniqueId val="{00000000-4B98-41E7-A696-8A605BDD45EA}"/>
            </c:ext>
          </c:extLst>
        </c:ser>
        <c:dLbls>
          <c:showLegendKey val="0"/>
          <c:showVal val="0"/>
          <c:showCatName val="0"/>
          <c:showSerName val="0"/>
          <c:showPercent val="0"/>
          <c:showBubbleSize val="0"/>
        </c:dLbls>
        <c:marker val="1"/>
        <c:smooth val="0"/>
        <c:axId val="103225216"/>
        <c:axId val="103226752"/>
      </c:lineChart>
      <c:catAx>
        <c:axId val="103225216"/>
        <c:scaling>
          <c:orientation val="minMax"/>
        </c:scaling>
        <c:delete val="0"/>
        <c:axPos val="b"/>
        <c:majorTickMark val="out"/>
        <c:minorTickMark val="none"/>
        <c:tickLblPos val="none"/>
        <c:crossAx val="103226752"/>
        <c:crosses val="autoZero"/>
        <c:auto val="0"/>
        <c:lblAlgn val="ctr"/>
        <c:lblOffset val="100"/>
        <c:tickMarkSkip val="1"/>
        <c:noMultiLvlLbl val="0"/>
      </c:catAx>
      <c:valAx>
        <c:axId val="103226752"/>
        <c:scaling>
          <c:orientation val="minMax"/>
        </c:scaling>
        <c:delete val="0"/>
        <c:axPos val="l"/>
        <c:numFmt formatCode="\$#,##0_);\(\$#,##0\)" sourceLinked="0"/>
        <c:majorTickMark val="out"/>
        <c:minorTickMark val="none"/>
        <c:tickLblPos val="nextTo"/>
        <c:txPr>
          <a:bodyPr rot="0" vert="horz"/>
          <a:lstStyle/>
          <a:p>
            <a:pPr>
              <a:defRPr/>
            </a:pPr>
            <a:endParaRPr lang="en-US"/>
          </a:p>
        </c:txPr>
        <c:crossAx val="10322521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533791050508931"/>
          <c:y val="0.20723567308097182"/>
        </c:manualLayout>
      </c:layout>
      <c:overlay val="0"/>
    </c:title>
    <c:autoTitleDeleted val="0"/>
    <c:plotArea>
      <c:layout>
        <c:manualLayout>
          <c:layoutTarget val="inner"/>
          <c:xMode val="edge"/>
          <c:yMode val="edge"/>
          <c:x val="0.18830499114712271"/>
          <c:y val="0.14237228047915812"/>
          <c:w val="0.80956814119721698"/>
          <c:h val="0.53840924541128476"/>
        </c:manualLayout>
      </c:layout>
      <c:lineChart>
        <c:grouping val="standard"/>
        <c:varyColors val="0"/>
        <c:ser>
          <c:idx val="0"/>
          <c:order val="0"/>
          <c:val>
            <c:numRef>
              <c:f>('Fund Cover Sheets'!$C$704:$D$704,'Fund Cover Sheets'!$E$704:$F$704,'Fund Cover Sheets'!$G$704,'Fund Cover Sheets'!$H$704:$K$704)</c:f>
              <c:numCache>
                <c:formatCode>_("$"* #,##0_);_("$"* \(#,##0\);_("$"* "-"??_);_(@_)</c:formatCode>
                <c:ptCount val="9"/>
                <c:pt idx="0">
                  <c:v>-1639928</c:v>
                </c:pt>
                <c:pt idx="1">
                  <c:v>-1614928</c:v>
                </c:pt>
                <c:pt idx="2">
                  <c:v>-1574911</c:v>
                </c:pt>
                <c:pt idx="3">
                  <c:v>-1562429</c:v>
                </c:pt>
                <c:pt idx="4">
                  <c:v>-2511902</c:v>
                </c:pt>
                <c:pt idx="5">
                  <c:v>-2466836</c:v>
                </c:pt>
                <c:pt idx="6">
                  <c:v>-2422501</c:v>
                </c:pt>
                <c:pt idx="7">
                  <c:v>-2378134</c:v>
                </c:pt>
                <c:pt idx="8">
                  <c:v>-2333794</c:v>
                </c:pt>
              </c:numCache>
            </c:numRef>
          </c:val>
          <c:smooth val="0"/>
          <c:extLst>
            <c:ext xmlns:c16="http://schemas.microsoft.com/office/drawing/2014/chart" uri="{C3380CC4-5D6E-409C-BE32-E72D297353CC}">
              <c16:uniqueId val="{00000000-E30B-41AC-B217-155841275727}"/>
            </c:ext>
          </c:extLst>
        </c:ser>
        <c:dLbls>
          <c:showLegendKey val="0"/>
          <c:showVal val="0"/>
          <c:showCatName val="0"/>
          <c:showSerName val="0"/>
          <c:showPercent val="0"/>
          <c:showBubbleSize val="0"/>
        </c:dLbls>
        <c:marker val="1"/>
        <c:smooth val="0"/>
        <c:axId val="103234560"/>
        <c:axId val="103260928"/>
      </c:lineChart>
      <c:catAx>
        <c:axId val="103234560"/>
        <c:scaling>
          <c:orientation val="minMax"/>
        </c:scaling>
        <c:delete val="0"/>
        <c:axPos val="b"/>
        <c:majorTickMark val="out"/>
        <c:minorTickMark val="none"/>
        <c:tickLblPos val="none"/>
        <c:crossAx val="103260928"/>
        <c:crosses val="autoZero"/>
        <c:auto val="0"/>
        <c:lblAlgn val="ctr"/>
        <c:lblOffset val="100"/>
        <c:tickMarkSkip val="1"/>
        <c:noMultiLvlLbl val="0"/>
      </c:catAx>
      <c:valAx>
        <c:axId val="103260928"/>
        <c:scaling>
          <c:orientation val="minMax"/>
        </c:scaling>
        <c:delete val="0"/>
        <c:axPos val="l"/>
        <c:numFmt formatCode="\$#,##0_);\(\$#,##0\)" sourceLinked="0"/>
        <c:majorTickMark val="out"/>
        <c:minorTickMark val="none"/>
        <c:tickLblPos val="nextTo"/>
        <c:txPr>
          <a:bodyPr rot="0" vert="horz"/>
          <a:lstStyle/>
          <a:p>
            <a:pPr>
              <a:defRPr/>
            </a:pPr>
            <a:endParaRPr lang="en-US"/>
          </a:p>
        </c:txPr>
        <c:crossAx val="103234560"/>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1071009132"/>
          <c:y val="4.9943447790675673E-2"/>
        </c:manualLayout>
      </c:layout>
      <c:overlay val="0"/>
    </c:title>
    <c:autoTitleDeleted val="0"/>
    <c:plotArea>
      <c:layout>
        <c:manualLayout>
          <c:layoutTarget val="inner"/>
          <c:xMode val="edge"/>
          <c:yMode val="edge"/>
          <c:x val="0.19039345826554221"/>
          <c:y val="0.17946974847050723"/>
          <c:w val="0.80960654173445779"/>
          <c:h val="0.53840924541128476"/>
        </c:manualLayout>
      </c:layout>
      <c:lineChart>
        <c:grouping val="standard"/>
        <c:varyColors val="0"/>
        <c:ser>
          <c:idx val="0"/>
          <c:order val="0"/>
          <c:val>
            <c:numRef>
              <c:f>('Fund Cover Sheets'!$C$361:$D$361,'Fund Cover Sheets'!$E$361:$F$361,'Fund Cover Sheets'!$G$361,'Fund Cover Sheets'!$H$361:$K$361)</c:f>
              <c:numCache>
                <c:formatCode>_("$"* #,##0_);_("$"* \(#,##0\);_("$"* "-"??_);_(@_)</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94CC-4770-8632-EF64A79E4CB2}"/>
            </c:ext>
          </c:extLst>
        </c:ser>
        <c:dLbls>
          <c:showLegendKey val="0"/>
          <c:showVal val="0"/>
          <c:showCatName val="0"/>
          <c:showSerName val="0"/>
          <c:showPercent val="0"/>
          <c:showBubbleSize val="0"/>
        </c:dLbls>
        <c:marker val="1"/>
        <c:smooth val="0"/>
        <c:axId val="103281024"/>
        <c:axId val="103282560"/>
      </c:lineChart>
      <c:catAx>
        <c:axId val="103281024"/>
        <c:scaling>
          <c:orientation val="minMax"/>
        </c:scaling>
        <c:delete val="0"/>
        <c:axPos val="b"/>
        <c:majorTickMark val="out"/>
        <c:minorTickMark val="none"/>
        <c:tickLblPos val="none"/>
        <c:crossAx val="103282560"/>
        <c:crossesAt val="0"/>
        <c:auto val="0"/>
        <c:lblAlgn val="ctr"/>
        <c:lblOffset val="100"/>
        <c:tickMarkSkip val="1"/>
        <c:noMultiLvlLbl val="0"/>
      </c:catAx>
      <c:valAx>
        <c:axId val="103282560"/>
        <c:scaling>
          <c:orientation val="minMax"/>
          <c:max val="100"/>
        </c:scaling>
        <c:delete val="0"/>
        <c:axPos val="l"/>
        <c:numFmt formatCode="&quot;$&quot;#,##0" sourceLinked="0"/>
        <c:majorTickMark val="out"/>
        <c:minorTickMark val="none"/>
        <c:tickLblPos val="nextTo"/>
        <c:spPr>
          <a:ln/>
        </c:spPr>
        <c:txPr>
          <a:bodyPr rot="0" vert="horz"/>
          <a:lstStyle/>
          <a:p>
            <a:pPr>
              <a:defRPr/>
            </a:pPr>
            <a:endParaRPr lang="en-US"/>
          </a:p>
        </c:txPr>
        <c:crossAx val="103281024"/>
        <c:crosses val="autoZero"/>
        <c:crossBetween val="between"/>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83207196184"/>
          <c:y val="2.3142622193684983E-2"/>
        </c:manualLayout>
      </c:layout>
      <c:overlay val="0"/>
    </c:title>
    <c:autoTitleDeleted val="0"/>
    <c:plotArea>
      <c:layout>
        <c:manualLayout>
          <c:layoutTarget val="inner"/>
          <c:xMode val="edge"/>
          <c:yMode val="edge"/>
          <c:x val="0.18966015865117236"/>
          <c:y val="0.17947000279788144"/>
          <c:w val="0.81033984134882764"/>
          <c:h val="0.53840924541128476"/>
        </c:manualLayout>
      </c:layout>
      <c:lineChart>
        <c:grouping val="standard"/>
        <c:varyColors val="0"/>
        <c:ser>
          <c:idx val="0"/>
          <c:order val="0"/>
          <c:val>
            <c:numRef>
              <c:f>('Fund Cover Sheets'!$C$190:$D$190,'Fund Cover Sheets'!$E$190:$F$190,'Fund Cover Sheets'!$G$190,'Fund Cover Sheets'!$H$190:$K$190)</c:f>
              <c:numCache>
                <c:formatCode>_("$"* #,##0_);_("$"* \(#,##0\);_("$"* "-"??_);_(@_)</c:formatCode>
                <c:ptCount val="9"/>
                <c:pt idx="0">
                  <c:v>2165601</c:v>
                </c:pt>
                <c:pt idx="1">
                  <c:v>4785053</c:v>
                </c:pt>
                <c:pt idx="2">
                  <c:v>3276137</c:v>
                </c:pt>
                <c:pt idx="3">
                  <c:v>5767835</c:v>
                </c:pt>
                <c:pt idx="4">
                  <c:v>1164373</c:v>
                </c:pt>
                <c:pt idx="5">
                  <c:v>3822823</c:v>
                </c:pt>
                <c:pt idx="6">
                  <c:v>1026141</c:v>
                </c:pt>
                <c:pt idx="7">
                  <c:v>12662</c:v>
                </c:pt>
                <c:pt idx="8">
                  <c:v>8867</c:v>
                </c:pt>
              </c:numCache>
            </c:numRef>
          </c:val>
          <c:smooth val="0"/>
          <c:extLst>
            <c:ext xmlns:c16="http://schemas.microsoft.com/office/drawing/2014/chart" uri="{C3380CC4-5D6E-409C-BE32-E72D297353CC}">
              <c16:uniqueId val="{00000000-E590-4F57-ABF0-FE7C85B7201B}"/>
            </c:ext>
          </c:extLst>
        </c:ser>
        <c:dLbls>
          <c:showLegendKey val="0"/>
          <c:showVal val="0"/>
          <c:showCatName val="0"/>
          <c:showSerName val="0"/>
          <c:showPercent val="0"/>
          <c:showBubbleSize val="0"/>
        </c:dLbls>
        <c:marker val="1"/>
        <c:smooth val="0"/>
        <c:axId val="103323136"/>
        <c:axId val="103324672"/>
      </c:lineChart>
      <c:catAx>
        <c:axId val="103323136"/>
        <c:scaling>
          <c:orientation val="minMax"/>
        </c:scaling>
        <c:delete val="0"/>
        <c:axPos val="b"/>
        <c:majorTickMark val="out"/>
        <c:minorTickMark val="none"/>
        <c:tickLblPos val="none"/>
        <c:crossAx val="103324672"/>
        <c:crosses val="autoZero"/>
        <c:auto val="0"/>
        <c:lblAlgn val="ctr"/>
        <c:lblOffset val="100"/>
        <c:tickMarkSkip val="1"/>
        <c:noMultiLvlLbl val="0"/>
      </c:catAx>
      <c:valAx>
        <c:axId val="103324672"/>
        <c:scaling>
          <c:orientation val="minMax"/>
        </c:scaling>
        <c:delete val="0"/>
        <c:axPos val="l"/>
        <c:numFmt formatCode="\$#,##0_);\(\$#,##0\)" sourceLinked="0"/>
        <c:majorTickMark val="out"/>
        <c:minorTickMark val="none"/>
        <c:tickLblPos val="nextTo"/>
        <c:txPr>
          <a:bodyPr rot="0" vert="horz"/>
          <a:lstStyle/>
          <a:p>
            <a:pPr>
              <a:defRPr/>
            </a:pPr>
            <a:endParaRPr lang="en-US"/>
          </a:p>
        </c:txPr>
        <c:crossAx val="10332313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91234970774"/>
          <c:y val="2.3142411767057038E-2"/>
        </c:manualLayout>
      </c:layout>
      <c:overlay val="0"/>
    </c:title>
    <c:autoTitleDeleted val="0"/>
    <c:plotArea>
      <c:layout>
        <c:manualLayout>
          <c:layoutTarget val="inner"/>
          <c:xMode val="edge"/>
          <c:yMode val="edge"/>
          <c:x val="0.18455755978709831"/>
          <c:y val="0.17946974847050684"/>
          <c:w val="0.81457661218642485"/>
          <c:h val="0.53840924541128476"/>
        </c:manualLayout>
      </c:layout>
      <c:lineChart>
        <c:grouping val="standard"/>
        <c:varyColors val="0"/>
        <c:ser>
          <c:idx val="0"/>
          <c:order val="0"/>
          <c:val>
            <c:numRef>
              <c:f>('Fund Cover Sheets'!$C$324:$D$324,'Fund Cover Sheets'!$E$324:$F$324,'Fund Cover Sheets'!$G$324,'Fund Cover Sheets'!$H$324:$K$324)</c:f>
              <c:numCache>
                <c:formatCode>_("$"* #,##0_);_("$"* \(#,##0\);_("$"* "-"??_);_(@_)</c:formatCode>
                <c:ptCount val="9"/>
                <c:pt idx="0">
                  <c:v>1391622</c:v>
                </c:pt>
                <c:pt idx="1">
                  <c:v>1432503</c:v>
                </c:pt>
                <c:pt idx="2">
                  <c:v>300973</c:v>
                </c:pt>
                <c:pt idx="3">
                  <c:v>1850956</c:v>
                </c:pt>
                <c:pt idx="4">
                  <c:v>193275</c:v>
                </c:pt>
                <c:pt idx="5">
                  <c:v>139875</c:v>
                </c:pt>
                <c:pt idx="6">
                  <c:v>90475</c:v>
                </c:pt>
                <c:pt idx="7">
                  <c:v>76526</c:v>
                </c:pt>
                <c:pt idx="8">
                  <c:v>76526</c:v>
                </c:pt>
              </c:numCache>
            </c:numRef>
          </c:val>
          <c:smooth val="0"/>
          <c:extLst>
            <c:ext xmlns:c16="http://schemas.microsoft.com/office/drawing/2014/chart" uri="{C3380CC4-5D6E-409C-BE32-E72D297353CC}">
              <c16:uniqueId val="{00000000-4ADA-4FAB-94E1-7F3BD30A125D}"/>
            </c:ext>
          </c:extLst>
        </c:ser>
        <c:dLbls>
          <c:showLegendKey val="0"/>
          <c:showVal val="0"/>
          <c:showCatName val="0"/>
          <c:showSerName val="0"/>
          <c:showPercent val="0"/>
          <c:showBubbleSize val="0"/>
        </c:dLbls>
        <c:marker val="1"/>
        <c:smooth val="0"/>
        <c:axId val="103348864"/>
        <c:axId val="111088000"/>
      </c:lineChart>
      <c:catAx>
        <c:axId val="103348864"/>
        <c:scaling>
          <c:orientation val="minMax"/>
        </c:scaling>
        <c:delete val="0"/>
        <c:axPos val="b"/>
        <c:majorTickMark val="out"/>
        <c:minorTickMark val="none"/>
        <c:tickLblPos val="none"/>
        <c:crossAx val="111088000"/>
        <c:crosses val="autoZero"/>
        <c:auto val="0"/>
        <c:lblAlgn val="ctr"/>
        <c:lblOffset val="100"/>
        <c:tickMarkSkip val="1"/>
        <c:noMultiLvlLbl val="0"/>
      </c:catAx>
      <c:valAx>
        <c:axId val="111088000"/>
        <c:scaling>
          <c:orientation val="minMax"/>
        </c:scaling>
        <c:delete val="0"/>
        <c:axPos val="l"/>
        <c:numFmt formatCode="\$#,##0_);\(\$#,##0\)" sourceLinked="0"/>
        <c:majorTickMark val="out"/>
        <c:minorTickMark val="none"/>
        <c:tickLblPos val="nextTo"/>
        <c:txPr>
          <a:bodyPr rot="0" vert="horz"/>
          <a:lstStyle/>
          <a:p>
            <a:pPr>
              <a:defRPr/>
            </a:pPr>
            <a:endParaRPr lang="en-US"/>
          </a:p>
        </c:txPr>
        <c:crossAx val="103348864"/>
        <c:crosses val="autoZero"/>
        <c:crossBetween val="between"/>
        <c:majorUnit val="250000"/>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Equivalent</a:t>
            </a:r>
          </a:p>
        </c:rich>
      </c:tx>
      <c:layout>
        <c:manualLayout>
          <c:xMode val="edge"/>
          <c:yMode val="edge"/>
          <c:x val="0.44497886743749238"/>
          <c:y val="4.9943447790675673E-2"/>
        </c:manualLayout>
      </c:layout>
      <c:overlay val="0"/>
    </c:title>
    <c:autoTitleDeleted val="0"/>
    <c:plotArea>
      <c:layout>
        <c:manualLayout>
          <c:layoutTarget val="inner"/>
          <c:xMode val="edge"/>
          <c:yMode val="edge"/>
          <c:x val="0.18870073511727373"/>
          <c:y val="0.17946974847050728"/>
          <c:w val="0.8112991812278445"/>
          <c:h val="0.53840924541128476"/>
        </c:manualLayout>
      </c:layout>
      <c:lineChart>
        <c:grouping val="standard"/>
        <c:varyColors val="0"/>
        <c:ser>
          <c:idx val="0"/>
          <c:order val="0"/>
          <c:val>
            <c:numRef>
              <c:f>('Fund Cover Sheets'!$C$411:$D$411,'Fund Cover Sheets'!$E$411:$F$411,'Fund Cover Sheets'!$G$411,'Fund Cover Sheets'!$H$411:$K$411)</c:f>
              <c:numCache>
                <c:formatCode>_("$"* #,##0_);_("$"* \(#,##0\);_("$"* "-"??_);_(@_)</c:formatCode>
                <c:ptCount val="9"/>
                <c:pt idx="0">
                  <c:v>3791199</c:v>
                </c:pt>
                <c:pt idx="1">
                  <c:v>3955973</c:v>
                </c:pt>
                <c:pt idx="2">
                  <c:v>4085790</c:v>
                </c:pt>
                <c:pt idx="3">
                  <c:v>9830597</c:v>
                </c:pt>
                <c:pt idx="4">
                  <c:v>17778651</c:v>
                </c:pt>
                <c:pt idx="5">
                  <c:v>10075694</c:v>
                </c:pt>
                <c:pt idx="6">
                  <c:v>10564500</c:v>
                </c:pt>
                <c:pt idx="7">
                  <c:v>6414925</c:v>
                </c:pt>
                <c:pt idx="8">
                  <c:v>7779085</c:v>
                </c:pt>
              </c:numCache>
            </c:numRef>
          </c:val>
          <c:smooth val="0"/>
          <c:extLst>
            <c:ext xmlns:c16="http://schemas.microsoft.com/office/drawing/2014/chart" uri="{C3380CC4-5D6E-409C-BE32-E72D297353CC}">
              <c16:uniqueId val="{00000000-1555-4724-8D21-C2770358DF73}"/>
            </c:ext>
          </c:extLst>
        </c:ser>
        <c:dLbls>
          <c:showLegendKey val="0"/>
          <c:showVal val="0"/>
          <c:showCatName val="0"/>
          <c:showSerName val="0"/>
          <c:showPercent val="0"/>
          <c:showBubbleSize val="0"/>
        </c:dLbls>
        <c:marker val="1"/>
        <c:smooth val="0"/>
        <c:axId val="111112192"/>
        <c:axId val="111113728"/>
      </c:lineChart>
      <c:catAx>
        <c:axId val="111112192"/>
        <c:scaling>
          <c:orientation val="minMax"/>
        </c:scaling>
        <c:delete val="0"/>
        <c:axPos val="b"/>
        <c:majorTickMark val="out"/>
        <c:minorTickMark val="none"/>
        <c:tickLblPos val="none"/>
        <c:crossAx val="111113728"/>
        <c:crosses val="autoZero"/>
        <c:auto val="0"/>
        <c:lblAlgn val="ctr"/>
        <c:lblOffset val="100"/>
        <c:tickMarkSkip val="1"/>
        <c:noMultiLvlLbl val="0"/>
      </c:catAx>
      <c:valAx>
        <c:axId val="111113728"/>
        <c:scaling>
          <c:orientation val="minMax"/>
        </c:scaling>
        <c:delete val="0"/>
        <c:axPos val="l"/>
        <c:numFmt formatCode="\$#,##0_);\(\$#,##0\)" sourceLinked="0"/>
        <c:majorTickMark val="out"/>
        <c:minorTickMark val="none"/>
        <c:tickLblPos val="nextTo"/>
        <c:txPr>
          <a:bodyPr rot="0" vert="horz"/>
          <a:lstStyle/>
          <a:p>
            <a:pPr>
              <a:defRPr/>
            </a:pPr>
            <a:endParaRPr lang="en-US"/>
          </a:p>
        </c:txPr>
        <c:crossAx val="11111219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8297425958"/>
          <c:y val="4.9943389429262505E-2"/>
        </c:manualLayout>
      </c:layout>
      <c:overlay val="0"/>
    </c:title>
    <c:autoTitleDeleted val="0"/>
    <c:plotArea>
      <c:layout>
        <c:manualLayout>
          <c:layoutTarget val="inner"/>
          <c:xMode val="edge"/>
          <c:yMode val="edge"/>
          <c:x val="0.18872367834710643"/>
          <c:y val="0.22514661347785564"/>
          <c:w val="0.80868946245159701"/>
          <c:h val="0.53840924541128476"/>
        </c:manualLayout>
      </c:layout>
      <c:lineChart>
        <c:grouping val="standard"/>
        <c:varyColors val="0"/>
        <c:ser>
          <c:idx val="0"/>
          <c:order val="0"/>
          <c:val>
            <c:numRef>
              <c:f>('Fund Cover Sheets'!$C$796:$D$796,'Fund Cover Sheets'!$E$796:$F$796,'Fund Cover Sheets'!$G$796,'Fund Cover Sheets'!$H$796:$K$796)</c:f>
              <c:numCache>
                <c:formatCode>_("$"* #,##0_);_("$"* \(#,##0\);_("$"* "-"??_);_(@_)</c:formatCode>
                <c:ptCount val="9"/>
                <c:pt idx="0">
                  <c:v>26477119</c:v>
                </c:pt>
                <c:pt idx="1">
                  <c:v>23463944</c:v>
                </c:pt>
                <c:pt idx="2">
                  <c:v>48042885</c:v>
                </c:pt>
                <c:pt idx="3">
                  <c:v>32655855</c:v>
                </c:pt>
                <c:pt idx="4">
                  <c:v>64033876</c:v>
                </c:pt>
                <c:pt idx="5">
                  <c:v>31309488</c:v>
                </c:pt>
                <c:pt idx="6">
                  <c:v>22910770</c:v>
                </c:pt>
                <c:pt idx="7">
                  <c:v>16889533</c:v>
                </c:pt>
                <c:pt idx="8">
                  <c:v>18707634</c:v>
                </c:pt>
              </c:numCache>
            </c:numRef>
          </c:val>
          <c:smooth val="0"/>
          <c:extLst>
            <c:ext xmlns:c16="http://schemas.microsoft.com/office/drawing/2014/chart" uri="{C3380CC4-5D6E-409C-BE32-E72D297353CC}">
              <c16:uniqueId val="{00000000-D205-4E46-8958-95F9D7460A37}"/>
            </c:ext>
          </c:extLst>
        </c:ser>
        <c:dLbls>
          <c:showLegendKey val="0"/>
          <c:showVal val="0"/>
          <c:showCatName val="0"/>
          <c:showSerName val="0"/>
          <c:showPercent val="0"/>
          <c:showBubbleSize val="0"/>
        </c:dLbls>
        <c:marker val="1"/>
        <c:smooth val="0"/>
        <c:axId val="111146112"/>
        <c:axId val="111147648"/>
      </c:lineChart>
      <c:catAx>
        <c:axId val="111146112"/>
        <c:scaling>
          <c:orientation val="minMax"/>
        </c:scaling>
        <c:delete val="0"/>
        <c:axPos val="b"/>
        <c:majorTickMark val="out"/>
        <c:minorTickMark val="none"/>
        <c:tickLblPos val="none"/>
        <c:crossAx val="111147648"/>
        <c:crosses val="autoZero"/>
        <c:auto val="0"/>
        <c:lblAlgn val="ctr"/>
        <c:lblOffset val="100"/>
        <c:tickMarkSkip val="1"/>
        <c:noMultiLvlLbl val="0"/>
      </c:catAx>
      <c:valAx>
        <c:axId val="111147648"/>
        <c:scaling>
          <c:orientation val="minMax"/>
        </c:scaling>
        <c:delete val="0"/>
        <c:axPos val="l"/>
        <c:numFmt formatCode="\$#,##0_);\(\$#,##0\)" sourceLinked="0"/>
        <c:majorTickMark val="out"/>
        <c:minorTickMark val="none"/>
        <c:tickLblPos val="nextTo"/>
        <c:txPr>
          <a:bodyPr rot="0" vert="horz"/>
          <a:lstStyle/>
          <a:p>
            <a:pPr>
              <a:defRPr/>
            </a:pPr>
            <a:endParaRPr lang="en-US"/>
          </a:p>
        </c:txPr>
        <c:crossAx val="111146112"/>
        <c:crosses val="autoZero"/>
        <c:crossBetween val="between"/>
        <c:dispUnits>
          <c:builtInUnit val="thousands"/>
          <c:dispUnitsLbl>
            <c:layout>
              <c:manualLayout>
                <c:xMode val="edge"/>
                <c:yMode val="edge"/>
                <c:x val="0.11540683672327255"/>
                <c:y val="0.16636539997717675"/>
              </c:manualLayout>
            </c:layout>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656056074386313"/>
          <c:y val="9.7419072615923009E-3"/>
        </c:manualLayout>
      </c:layout>
      <c:overlay val="0"/>
    </c:title>
    <c:autoTitleDeleted val="0"/>
    <c:plotArea>
      <c:layout>
        <c:manualLayout>
          <c:layoutTarget val="inner"/>
          <c:xMode val="edge"/>
          <c:yMode val="edge"/>
          <c:x val="0.1872924076505747"/>
          <c:y val="0.2062701961249819"/>
          <c:w val="0.81270759234942536"/>
          <c:h val="0.53840924541128476"/>
        </c:manualLayout>
      </c:layout>
      <c:lineChart>
        <c:grouping val="standard"/>
        <c:varyColors val="0"/>
        <c:ser>
          <c:idx val="0"/>
          <c:order val="0"/>
          <c:val>
            <c:numRef>
              <c:f>('Fund Cover Sheets'!$C$844:$D$844,'Fund Cover Sheets'!$E$844:$F$844,'Fund Cover Sheets'!$G$844,'Fund Cover Sheets'!$H$844:$K$844)</c:f>
              <c:numCache>
                <c:formatCode>_("$"* #,##0_);_("$"* \(#,##0\);_("$"* "-"??_);_(@_)</c:formatCode>
                <c:ptCount val="9"/>
                <c:pt idx="0">
                  <c:v>923559</c:v>
                </c:pt>
                <c:pt idx="1">
                  <c:v>1045518</c:v>
                </c:pt>
                <c:pt idx="2">
                  <c:v>886716</c:v>
                </c:pt>
                <c:pt idx="3">
                  <c:v>1205381</c:v>
                </c:pt>
                <c:pt idx="4">
                  <c:v>673893</c:v>
                </c:pt>
                <c:pt idx="5">
                  <c:v>648223</c:v>
                </c:pt>
                <c:pt idx="6">
                  <c:v>699934</c:v>
                </c:pt>
                <c:pt idx="7">
                  <c:v>719951</c:v>
                </c:pt>
                <c:pt idx="8">
                  <c:v>730903</c:v>
                </c:pt>
              </c:numCache>
            </c:numRef>
          </c:val>
          <c:smooth val="0"/>
          <c:extLst>
            <c:ext xmlns:c16="http://schemas.microsoft.com/office/drawing/2014/chart" uri="{C3380CC4-5D6E-409C-BE32-E72D297353CC}">
              <c16:uniqueId val="{00000000-23C0-4C60-80B3-9DD0E4ACF5C1}"/>
            </c:ext>
          </c:extLst>
        </c:ser>
        <c:dLbls>
          <c:showLegendKey val="0"/>
          <c:showVal val="0"/>
          <c:showCatName val="0"/>
          <c:showSerName val="0"/>
          <c:showPercent val="0"/>
          <c:showBubbleSize val="0"/>
        </c:dLbls>
        <c:marker val="1"/>
        <c:smooth val="0"/>
        <c:axId val="111175552"/>
        <c:axId val="111177088"/>
      </c:lineChart>
      <c:catAx>
        <c:axId val="111175552"/>
        <c:scaling>
          <c:orientation val="minMax"/>
        </c:scaling>
        <c:delete val="0"/>
        <c:axPos val="b"/>
        <c:majorTickMark val="out"/>
        <c:minorTickMark val="none"/>
        <c:tickLblPos val="none"/>
        <c:crossAx val="111177088"/>
        <c:crosses val="autoZero"/>
        <c:auto val="0"/>
        <c:lblAlgn val="ctr"/>
        <c:lblOffset val="100"/>
        <c:tickMarkSkip val="1"/>
        <c:noMultiLvlLbl val="0"/>
      </c:catAx>
      <c:valAx>
        <c:axId val="111177088"/>
        <c:scaling>
          <c:orientation val="minMax"/>
        </c:scaling>
        <c:delete val="0"/>
        <c:axPos val="l"/>
        <c:numFmt formatCode="\$#,##0_);\(\$#,##0\)" sourceLinked="0"/>
        <c:majorTickMark val="out"/>
        <c:minorTickMark val="none"/>
        <c:tickLblPos val="nextTo"/>
        <c:txPr>
          <a:bodyPr rot="0" vert="horz"/>
          <a:lstStyle/>
          <a:p>
            <a:pPr>
              <a:defRPr/>
            </a:pPr>
            <a:endParaRPr lang="en-US"/>
          </a:p>
        </c:txPr>
        <c:crossAx val="11117555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3698570829972303"/>
          <c:y val="5.0741224191895813E-2"/>
        </c:manualLayout>
      </c:layout>
      <c:overlay val="0"/>
    </c:title>
    <c:autoTitleDeleted val="0"/>
    <c:plotArea>
      <c:layout>
        <c:manualLayout>
          <c:layoutTarget val="inner"/>
          <c:xMode val="edge"/>
          <c:yMode val="edge"/>
          <c:x val="0.18848500050879802"/>
          <c:y val="0.16606925309424453"/>
          <c:w val="0.79556520759587279"/>
          <c:h val="0.53840924541128476"/>
        </c:manualLayout>
      </c:layout>
      <c:lineChart>
        <c:grouping val="standard"/>
        <c:varyColors val="0"/>
        <c:ser>
          <c:idx val="0"/>
          <c:order val="0"/>
          <c:val>
            <c:numRef>
              <c:f>('Fund Cover Sheets'!$C$740:$D$740,'Fund Cover Sheets'!$E$740:$F$740,'Fund Cover Sheets'!$G$740,'Fund Cover Sheets'!$H$740:$K$740)</c:f>
              <c:numCache>
                <c:formatCode>_("$"* #,##0_);_("$"* \(#,##0\);_("$"* "-"??_);_(@_)</c:formatCode>
                <c:ptCount val="9"/>
                <c:pt idx="0">
                  <c:v>-6625</c:v>
                </c:pt>
                <c:pt idx="1">
                  <c:v>87577</c:v>
                </c:pt>
                <c:pt idx="2">
                  <c:v>198949</c:v>
                </c:pt>
                <c:pt idx="3">
                  <c:v>224042</c:v>
                </c:pt>
                <c:pt idx="4">
                  <c:v>351144</c:v>
                </c:pt>
                <c:pt idx="5">
                  <c:v>481974</c:v>
                </c:pt>
                <c:pt idx="6">
                  <c:v>616625</c:v>
                </c:pt>
                <c:pt idx="7">
                  <c:v>755192</c:v>
                </c:pt>
                <c:pt idx="8">
                  <c:v>897773</c:v>
                </c:pt>
              </c:numCache>
            </c:numRef>
          </c:val>
          <c:smooth val="0"/>
          <c:extLst>
            <c:ext xmlns:c16="http://schemas.microsoft.com/office/drawing/2014/chart" uri="{C3380CC4-5D6E-409C-BE32-E72D297353CC}">
              <c16:uniqueId val="{00000000-99A6-4091-A6DD-4D4C7BD8A08E}"/>
            </c:ext>
          </c:extLst>
        </c:ser>
        <c:dLbls>
          <c:showLegendKey val="0"/>
          <c:showVal val="0"/>
          <c:showCatName val="0"/>
          <c:showSerName val="0"/>
          <c:showPercent val="0"/>
          <c:showBubbleSize val="0"/>
        </c:dLbls>
        <c:marker val="1"/>
        <c:smooth val="0"/>
        <c:axId val="52975104"/>
        <c:axId val="52976640"/>
      </c:lineChart>
      <c:catAx>
        <c:axId val="52975104"/>
        <c:scaling>
          <c:orientation val="minMax"/>
        </c:scaling>
        <c:delete val="0"/>
        <c:axPos val="b"/>
        <c:majorTickMark val="out"/>
        <c:minorTickMark val="none"/>
        <c:tickLblPos val="none"/>
        <c:crossAx val="52976640"/>
        <c:crosses val="autoZero"/>
        <c:auto val="0"/>
        <c:lblAlgn val="ctr"/>
        <c:lblOffset val="100"/>
        <c:tickMarkSkip val="1"/>
        <c:noMultiLvlLbl val="0"/>
      </c:catAx>
      <c:valAx>
        <c:axId val="52976640"/>
        <c:scaling>
          <c:orientation val="minMax"/>
        </c:scaling>
        <c:delete val="0"/>
        <c:axPos val="l"/>
        <c:numFmt formatCode="\$#,##0_);\(\$#,##0\)" sourceLinked="0"/>
        <c:majorTickMark val="out"/>
        <c:minorTickMark val="none"/>
        <c:tickLblPos val="nextTo"/>
        <c:txPr>
          <a:bodyPr rot="0" vert="horz"/>
          <a:lstStyle/>
          <a:p>
            <a:pPr>
              <a:defRPr/>
            </a:pPr>
            <a:endParaRPr lang="en-US"/>
          </a:p>
        </c:txPr>
        <c:crossAx val="5297510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83207196184"/>
          <c:y val="2.3142622193684983E-2"/>
        </c:manualLayout>
      </c:layout>
      <c:overlay val="0"/>
    </c:title>
    <c:autoTitleDeleted val="0"/>
    <c:plotArea>
      <c:layout>
        <c:manualLayout>
          <c:layoutTarget val="inner"/>
          <c:xMode val="edge"/>
          <c:yMode val="edge"/>
          <c:x val="0.18506536523190192"/>
          <c:y val="0.17947000279788144"/>
          <c:w val="0.81069088408677337"/>
          <c:h val="0.53840924541128476"/>
        </c:manualLayout>
      </c:layout>
      <c:lineChart>
        <c:grouping val="standard"/>
        <c:varyColors val="0"/>
        <c:ser>
          <c:idx val="0"/>
          <c:order val="0"/>
          <c:val>
            <c:numRef>
              <c:f>('Fund Cover Sheets'!$C$240:$D$240,'Fund Cover Sheets'!$E$240:$F$240,'Fund Cover Sheets'!$G$240,'Fund Cover Sheets'!$H$240:$K$240)</c:f>
              <c:numCache>
                <c:formatCode>_("$"* #,##0_);_("$"* \(#,##0\);_("$"* "-"??_);_(@_)</c:formatCode>
                <c:ptCount val="9"/>
                <c:pt idx="0">
                  <c:v>10002257</c:v>
                </c:pt>
                <c:pt idx="1">
                  <c:v>1865907</c:v>
                </c:pt>
                <c:pt idx="2">
                  <c:v>29728789</c:v>
                </c:pt>
                <c:pt idx="3">
                  <c:v>2222554</c:v>
                </c:pt>
                <c:pt idx="4">
                  <c:v>34272751</c:v>
                </c:pt>
                <c:pt idx="5">
                  <c:v>7345054</c:v>
                </c:pt>
                <c:pt idx="6">
                  <c:v>1640417</c:v>
                </c:pt>
                <c:pt idx="7">
                  <c:v>942919</c:v>
                </c:pt>
                <c:pt idx="8">
                  <c:v>1474340</c:v>
                </c:pt>
              </c:numCache>
            </c:numRef>
          </c:val>
          <c:smooth val="0"/>
          <c:extLst>
            <c:ext xmlns:c16="http://schemas.microsoft.com/office/drawing/2014/chart" uri="{C3380CC4-5D6E-409C-BE32-E72D297353CC}">
              <c16:uniqueId val="{00000000-3D70-4900-BF9C-9468F610D851}"/>
            </c:ext>
          </c:extLst>
        </c:ser>
        <c:dLbls>
          <c:showLegendKey val="0"/>
          <c:showVal val="0"/>
          <c:showCatName val="0"/>
          <c:showSerName val="0"/>
          <c:showPercent val="0"/>
          <c:showBubbleSize val="0"/>
        </c:dLbls>
        <c:marker val="1"/>
        <c:smooth val="0"/>
        <c:axId val="103323136"/>
        <c:axId val="103324672"/>
      </c:lineChart>
      <c:catAx>
        <c:axId val="103323136"/>
        <c:scaling>
          <c:orientation val="minMax"/>
        </c:scaling>
        <c:delete val="0"/>
        <c:axPos val="b"/>
        <c:majorTickMark val="out"/>
        <c:minorTickMark val="none"/>
        <c:tickLblPos val="none"/>
        <c:crossAx val="103324672"/>
        <c:crosses val="autoZero"/>
        <c:auto val="0"/>
        <c:lblAlgn val="ctr"/>
        <c:lblOffset val="100"/>
        <c:tickMarkSkip val="1"/>
        <c:noMultiLvlLbl val="0"/>
      </c:catAx>
      <c:valAx>
        <c:axId val="103324672"/>
        <c:scaling>
          <c:orientation val="minMax"/>
        </c:scaling>
        <c:delete val="0"/>
        <c:axPos val="l"/>
        <c:numFmt formatCode="\$#,##0_);\(\$#,##0\)" sourceLinked="0"/>
        <c:majorTickMark val="out"/>
        <c:minorTickMark val="none"/>
        <c:tickLblPos val="nextTo"/>
        <c:txPr>
          <a:bodyPr rot="0" vert="horz"/>
          <a:lstStyle/>
          <a:p>
            <a:pPr>
              <a:defRPr/>
            </a:pPr>
            <a:endParaRPr lang="en-US"/>
          </a:p>
        </c:txPr>
        <c:crossAx val="10332313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5539936505"/>
          <c:y val="4.9943154090663293E-2"/>
        </c:manualLayout>
      </c:layout>
      <c:overlay val="0"/>
    </c:title>
    <c:autoTitleDeleted val="0"/>
    <c:plotArea>
      <c:layout>
        <c:manualLayout>
          <c:layoutTarget val="inner"/>
          <c:xMode val="edge"/>
          <c:yMode val="edge"/>
          <c:x val="0.18817733496841593"/>
          <c:y val="0.18616969361245544"/>
          <c:w val="0.81182266503158407"/>
          <c:h val="0.53840924541128476"/>
        </c:manualLayout>
      </c:layout>
      <c:lineChart>
        <c:grouping val="standard"/>
        <c:varyColors val="0"/>
        <c:ser>
          <c:idx val="0"/>
          <c:order val="0"/>
          <c:val>
            <c:numRef>
              <c:f>('Fund Cover Sheets'!$C$71:$D$71,'Fund Cover Sheets'!$E$71:$F$71,'Fund Cover Sheets'!$G$71,'Fund Cover Sheets'!$H$71:$K$71)</c:f>
              <c:numCache>
                <c:formatCode>_("$"* #,##0_);_("$"* \(#,##0\);_("$"* "-"??_);_(@_)</c:formatCode>
                <c:ptCount val="9"/>
                <c:pt idx="0">
                  <c:v>21576</c:v>
                </c:pt>
                <c:pt idx="1">
                  <c:v>37034</c:v>
                </c:pt>
                <c:pt idx="2">
                  <c:v>-3563</c:v>
                </c:pt>
                <c:pt idx="3">
                  <c:v>47411</c:v>
                </c:pt>
                <c:pt idx="4">
                  <c:v>10771</c:v>
                </c:pt>
                <c:pt idx="5">
                  <c:v>21131</c:v>
                </c:pt>
                <c:pt idx="6">
                  <c:v>29763</c:v>
                </c:pt>
                <c:pt idx="7">
                  <c:v>38395</c:v>
                </c:pt>
                <c:pt idx="8">
                  <c:v>12027</c:v>
                </c:pt>
              </c:numCache>
            </c:numRef>
          </c:val>
          <c:smooth val="0"/>
          <c:extLst>
            <c:ext xmlns:c16="http://schemas.microsoft.com/office/drawing/2014/chart" uri="{C3380CC4-5D6E-409C-BE32-E72D297353CC}">
              <c16:uniqueId val="{00000000-2AF0-4B1B-8372-86D1D3B026F1}"/>
            </c:ext>
          </c:extLst>
        </c:ser>
        <c:dLbls>
          <c:showLegendKey val="0"/>
          <c:showVal val="0"/>
          <c:showCatName val="0"/>
          <c:showSerName val="0"/>
          <c:showPercent val="0"/>
          <c:showBubbleSize val="0"/>
        </c:dLbls>
        <c:marker val="1"/>
        <c:smooth val="0"/>
        <c:axId val="54546432"/>
        <c:axId val="54547968"/>
      </c:lineChart>
      <c:catAx>
        <c:axId val="54546432"/>
        <c:scaling>
          <c:orientation val="minMax"/>
        </c:scaling>
        <c:delete val="0"/>
        <c:axPos val="b"/>
        <c:majorTickMark val="out"/>
        <c:minorTickMark val="none"/>
        <c:tickLblPos val="none"/>
        <c:crossAx val="54547968"/>
        <c:crosses val="autoZero"/>
        <c:auto val="0"/>
        <c:lblAlgn val="ctr"/>
        <c:lblOffset val="100"/>
        <c:tickMarkSkip val="1"/>
        <c:noMultiLvlLbl val="0"/>
      </c:catAx>
      <c:valAx>
        <c:axId val="54547968"/>
        <c:scaling>
          <c:orientation val="minMax"/>
        </c:scaling>
        <c:delete val="0"/>
        <c:axPos val="l"/>
        <c:numFmt formatCode="\$#,##0_);\(\$#,##0\)" sourceLinked="0"/>
        <c:majorTickMark val="out"/>
        <c:minorTickMark val="none"/>
        <c:tickLblPos val="nextTo"/>
        <c:txPr>
          <a:bodyPr rot="0" vert="horz"/>
          <a:lstStyle/>
          <a:p>
            <a:pPr>
              <a:defRPr/>
            </a:pPr>
            <a:endParaRPr lang="en-US"/>
          </a:p>
        </c:txPr>
        <c:crossAx val="5454643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07070930040054"/>
          <c:y val="0.11658398950131239"/>
          <c:w val="0.78473614350400955"/>
          <c:h val="0.76270085272722365"/>
        </c:manualLayout>
      </c:layout>
      <c:lineChart>
        <c:grouping val="standard"/>
        <c:varyColors val="0"/>
        <c:ser>
          <c:idx val="0"/>
          <c:order val="0"/>
          <c:val>
            <c:numRef>
              <c:f>('Gen Fd Cover Sheets'!$C$16:$D$16,'Gen Fd Cover Sheets'!$E$16:$F$16,'Gen Fd Cover Sheets'!$G$16,'Gen Fd Cover Sheets'!$H$16:$K$16)</c:f>
              <c:numCache>
                <c:formatCode>_("$"* #,##0_);_("$"* \(#,##0\);_("$"* "-"??_);_(@_)</c:formatCode>
                <c:ptCount val="9"/>
                <c:pt idx="0">
                  <c:v>822343</c:v>
                </c:pt>
                <c:pt idx="1">
                  <c:v>848594</c:v>
                </c:pt>
                <c:pt idx="2">
                  <c:v>980687</c:v>
                </c:pt>
                <c:pt idx="3">
                  <c:v>928468</c:v>
                </c:pt>
                <c:pt idx="4">
                  <c:v>996863</c:v>
                </c:pt>
                <c:pt idx="5">
                  <c:v>1043889</c:v>
                </c:pt>
                <c:pt idx="6">
                  <c:v>1085330</c:v>
                </c:pt>
                <c:pt idx="7">
                  <c:v>1123880</c:v>
                </c:pt>
                <c:pt idx="8">
                  <c:v>1163702</c:v>
                </c:pt>
              </c:numCache>
            </c:numRef>
          </c:val>
          <c:smooth val="0"/>
          <c:extLst>
            <c:ext xmlns:c16="http://schemas.microsoft.com/office/drawing/2014/chart" uri="{C3380CC4-5D6E-409C-BE32-E72D297353CC}">
              <c16:uniqueId val="{00000000-35E4-4034-BA96-3A93ED36A1F2}"/>
            </c:ext>
          </c:extLst>
        </c:ser>
        <c:dLbls>
          <c:showLegendKey val="0"/>
          <c:showVal val="0"/>
          <c:showCatName val="0"/>
          <c:showSerName val="0"/>
          <c:showPercent val="0"/>
          <c:showBubbleSize val="0"/>
        </c:dLbls>
        <c:marker val="1"/>
        <c:smooth val="0"/>
        <c:axId val="52091136"/>
        <c:axId val="52367360"/>
      </c:lineChart>
      <c:catAx>
        <c:axId val="52091136"/>
        <c:scaling>
          <c:orientation val="minMax"/>
        </c:scaling>
        <c:delete val="0"/>
        <c:axPos val="b"/>
        <c:majorTickMark val="out"/>
        <c:minorTickMark val="none"/>
        <c:tickLblPos val="none"/>
        <c:crossAx val="52367360"/>
        <c:crosses val="autoZero"/>
        <c:auto val="1"/>
        <c:lblAlgn val="ctr"/>
        <c:lblOffset val="100"/>
        <c:tickMarkSkip val="1"/>
        <c:noMultiLvlLbl val="0"/>
      </c:catAx>
      <c:valAx>
        <c:axId val="52367360"/>
        <c:scaling>
          <c:orientation val="minMax"/>
        </c:scaling>
        <c:delete val="0"/>
        <c:axPos val="l"/>
        <c:numFmt formatCode="\$#,##0_);\(\$#,##0\)" sourceLinked="0"/>
        <c:majorTickMark val="out"/>
        <c:minorTickMark val="none"/>
        <c:tickLblPos val="nextTo"/>
        <c:txPr>
          <a:bodyPr rot="0" vert="horz"/>
          <a:lstStyle/>
          <a:p>
            <a:pPr>
              <a:defRPr/>
            </a:pPr>
            <a:endParaRPr lang="en-US"/>
          </a:p>
        </c:txPr>
        <c:crossAx val="52091136"/>
        <c:crosses val="autoZero"/>
        <c:crossBetween val="between"/>
        <c:dispUnits>
          <c:builtInUnit val="thousands"/>
          <c:dispUnitsLbl>
            <c:layout>
              <c:manualLayout>
                <c:xMode val="edge"/>
                <c:yMode val="edge"/>
                <c:x val="0.13817135871714667"/>
                <c:y val="0.12134659868286991"/>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358428228474383"/>
          <c:y val="0.11154855643044605"/>
          <c:w val="0.7864157177152562"/>
          <c:h val="0.79527559055120001"/>
        </c:manualLayout>
      </c:layout>
      <c:lineChart>
        <c:grouping val="standard"/>
        <c:varyColors val="0"/>
        <c:ser>
          <c:idx val="0"/>
          <c:order val="0"/>
          <c:val>
            <c:numRef>
              <c:f>('Gen Fd Cover Sheets'!$C$47:$D$47,'Gen Fd Cover Sheets'!$E$47:$F$47,'Gen Fd Cover Sheets'!$G$47,'Gen Fd Cover Sheets'!$H$47:$K$47)</c:f>
              <c:numCache>
                <c:formatCode>_("$"* #,##0_);_("$"* \(#,##0\);_("$"* "-"??_);_(@_)</c:formatCode>
                <c:ptCount val="9"/>
                <c:pt idx="0">
                  <c:v>536226</c:v>
                </c:pt>
                <c:pt idx="1">
                  <c:v>568379</c:v>
                </c:pt>
                <c:pt idx="2">
                  <c:v>670705</c:v>
                </c:pt>
                <c:pt idx="3">
                  <c:v>624102</c:v>
                </c:pt>
                <c:pt idx="4">
                  <c:v>741086</c:v>
                </c:pt>
                <c:pt idx="5">
                  <c:v>763302</c:v>
                </c:pt>
                <c:pt idx="6">
                  <c:v>800910</c:v>
                </c:pt>
                <c:pt idx="7">
                  <c:v>832772</c:v>
                </c:pt>
                <c:pt idx="8">
                  <c:v>860167</c:v>
                </c:pt>
              </c:numCache>
            </c:numRef>
          </c:val>
          <c:smooth val="0"/>
          <c:extLst>
            <c:ext xmlns:c16="http://schemas.microsoft.com/office/drawing/2014/chart" uri="{C3380CC4-5D6E-409C-BE32-E72D297353CC}">
              <c16:uniqueId val="{00000000-38CC-47E5-8240-AFF530F7ED0E}"/>
            </c:ext>
          </c:extLst>
        </c:ser>
        <c:dLbls>
          <c:showLegendKey val="0"/>
          <c:showVal val="0"/>
          <c:showCatName val="0"/>
          <c:showSerName val="0"/>
          <c:showPercent val="0"/>
          <c:showBubbleSize val="0"/>
        </c:dLbls>
        <c:marker val="1"/>
        <c:smooth val="0"/>
        <c:axId val="52399488"/>
        <c:axId val="52401280"/>
      </c:lineChart>
      <c:catAx>
        <c:axId val="52399488"/>
        <c:scaling>
          <c:orientation val="minMax"/>
        </c:scaling>
        <c:delete val="1"/>
        <c:axPos val="b"/>
        <c:majorTickMark val="out"/>
        <c:minorTickMark val="none"/>
        <c:tickLblPos val="none"/>
        <c:crossAx val="52401280"/>
        <c:crosses val="autoZero"/>
        <c:auto val="1"/>
        <c:lblAlgn val="ctr"/>
        <c:lblOffset val="100"/>
        <c:noMultiLvlLbl val="0"/>
      </c:catAx>
      <c:valAx>
        <c:axId val="52401280"/>
        <c:scaling>
          <c:orientation val="minMax"/>
          <c:min val="0"/>
        </c:scaling>
        <c:delete val="0"/>
        <c:axPos val="l"/>
        <c:numFmt formatCode="\$#,##0_);\(\$#,##0\)" sourceLinked="0"/>
        <c:majorTickMark val="out"/>
        <c:minorTickMark val="none"/>
        <c:tickLblPos val="nextTo"/>
        <c:txPr>
          <a:bodyPr rot="0" vert="horz"/>
          <a:lstStyle/>
          <a:p>
            <a:pPr>
              <a:defRPr/>
            </a:pPr>
            <a:endParaRPr lang="en-US"/>
          </a:p>
        </c:txPr>
        <c:crossAx val="52399488"/>
        <c:crosses val="autoZero"/>
        <c:crossBetween val="between"/>
        <c:dispUnits>
          <c:builtInUnit val="thousands"/>
          <c:dispUnitsLbl>
            <c:layout>
              <c:manualLayout>
                <c:xMode val="edge"/>
                <c:yMode val="edge"/>
                <c:x val="0.1412734519296199"/>
                <c:y val="0.20996082386253442"/>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163592703716678"/>
          <c:y val="8.3758656673940224E-2"/>
          <c:w val="0.77801936266670735"/>
          <c:h val="0.8156606851549757"/>
        </c:manualLayout>
      </c:layout>
      <c:lineChart>
        <c:grouping val="stacked"/>
        <c:varyColors val="0"/>
        <c:ser>
          <c:idx val="0"/>
          <c:order val="0"/>
          <c:val>
            <c:numRef>
              <c:f>('Gen Fd Cover Sheets'!$C$75:$D$75,'Gen Fd Cover Sheets'!$E$75:$F$75,'Gen Fd Cover Sheets'!$G$75,'Gen Fd Cover Sheets'!$H$75:$K$75)</c:f>
              <c:numCache>
                <c:formatCode>_("$"* #,##0_);_("$"* \(#,##0\);_("$"* "-"??_);_(@_)</c:formatCode>
                <c:ptCount val="9"/>
                <c:pt idx="0">
                  <c:v>6018903</c:v>
                </c:pt>
                <c:pt idx="1">
                  <c:v>6177039</c:v>
                </c:pt>
                <c:pt idx="2">
                  <c:v>6834912</c:v>
                </c:pt>
                <c:pt idx="3">
                  <c:v>6615214</c:v>
                </c:pt>
                <c:pt idx="4">
                  <c:v>7192653</c:v>
                </c:pt>
                <c:pt idx="5">
                  <c:v>7503840</c:v>
                </c:pt>
                <c:pt idx="6">
                  <c:v>7899277</c:v>
                </c:pt>
                <c:pt idx="7">
                  <c:v>8273722</c:v>
                </c:pt>
                <c:pt idx="8">
                  <c:v>8476579</c:v>
                </c:pt>
              </c:numCache>
            </c:numRef>
          </c:val>
          <c:smooth val="0"/>
          <c:extLst>
            <c:ext xmlns:c16="http://schemas.microsoft.com/office/drawing/2014/chart" uri="{C3380CC4-5D6E-409C-BE32-E72D297353CC}">
              <c16:uniqueId val="{00000000-918B-4389-B721-AF6159ECC9F6}"/>
            </c:ext>
          </c:extLst>
        </c:ser>
        <c:dLbls>
          <c:showLegendKey val="0"/>
          <c:showVal val="0"/>
          <c:showCatName val="0"/>
          <c:showSerName val="0"/>
          <c:showPercent val="0"/>
          <c:showBubbleSize val="0"/>
        </c:dLbls>
        <c:marker val="1"/>
        <c:smooth val="0"/>
        <c:axId val="52416896"/>
        <c:axId val="52418432"/>
      </c:lineChart>
      <c:catAx>
        <c:axId val="52416896"/>
        <c:scaling>
          <c:orientation val="minMax"/>
        </c:scaling>
        <c:delete val="1"/>
        <c:axPos val="b"/>
        <c:majorTickMark val="out"/>
        <c:minorTickMark val="none"/>
        <c:tickLblPos val="none"/>
        <c:crossAx val="52418432"/>
        <c:crosses val="autoZero"/>
        <c:auto val="1"/>
        <c:lblAlgn val="ctr"/>
        <c:lblOffset val="100"/>
        <c:noMultiLvlLbl val="0"/>
      </c:catAx>
      <c:valAx>
        <c:axId val="52418432"/>
        <c:scaling>
          <c:orientation val="minMax"/>
        </c:scaling>
        <c:delete val="0"/>
        <c:axPos val="l"/>
        <c:numFmt formatCode="\$#,##0_);\(\$#,##0\)" sourceLinked="0"/>
        <c:majorTickMark val="out"/>
        <c:minorTickMark val="none"/>
        <c:tickLblPos val="nextTo"/>
        <c:txPr>
          <a:bodyPr rot="0" vert="horz"/>
          <a:lstStyle/>
          <a:p>
            <a:pPr>
              <a:defRPr/>
            </a:pPr>
            <a:endParaRPr lang="en-US"/>
          </a:p>
        </c:txPr>
        <c:crossAx val="52416896"/>
        <c:crosses val="autoZero"/>
        <c:crossBetween val="between"/>
        <c:dispUnits>
          <c:builtInUnit val="thousands"/>
          <c:dispUnitsLbl>
            <c:layout>
              <c:manualLayout>
                <c:xMode val="edge"/>
                <c:yMode val="edge"/>
                <c:x val="0.14182803068378541"/>
                <c:y val="9.7930966176397766E-2"/>
              </c:manualLayout>
            </c:layout>
            <c:txPr>
              <a:bodyPr rot="-5400000" vert="horz"/>
              <a:lstStyle/>
              <a:p>
                <a:pPr>
                  <a:defRPr/>
                </a:pPr>
                <a:endParaRPr lang="en-US"/>
              </a:p>
            </c:txPr>
          </c:dispUnitsLbl>
        </c:dispUnits>
      </c:valAx>
    </c:plotArea>
    <c:plotVisOnly val="1"/>
    <c:dispBlanksAs val="zero"/>
    <c:showDLblsOverMax val="0"/>
  </c:chart>
  <c:printSettings>
    <c:headerFooter alignWithMargins="0"/>
    <c:pageMargins b="1" l="0.75000000000001465" r="0.75000000000001465" t="1" header="0.5" footer="0.5"/>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04205705740785"/>
          <c:y val="0.1640419947506562"/>
          <c:w val="0.77495794294259213"/>
          <c:h val="0.79527559055120001"/>
        </c:manualLayout>
      </c:layout>
      <c:lineChart>
        <c:grouping val="standard"/>
        <c:varyColors val="0"/>
        <c:ser>
          <c:idx val="0"/>
          <c:order val="0"/>
          <c:val>
            <c:numRef>
              <c:f>('Gen Fd Cover Sheets'!$C$108:$D$108,'Gen Fd Cover Sheets'!$E$108:$F$108,'Gen Fd Cover Sheets'!$G$108,'Gen Fd Cover Sheets'!$H$108:$K$108)</c:f>
              <c:numCache>
                <c:formatCode>_("$"* #,##0_);_("$"* \(#,##0\);_("$"* "-"??_);_(@_)</c:formatCode>
                <c:ptCount val="9"/>
                <c:pt idx="0">
                  <c:v>1154892</c:v>
                </c:pt>
                <c:pt idx="1">
                  <c:v>1312006</c:v>
                </c:pt>
                <c:pt idx="2">
                  <c:v>1331371</c:v>
                </c:pt>
                <c:pt idx="3">
                  <c:v>1310124</c:v>
                </c:pt>
                <c:pt idx="4">
                  <c:v>1323325</c:v>
                </c:pt>
                <c:pt idx="5">
                  <c:v>1331550</c:v>
                </c:pt>
                <c:pt idx="6">
                  <c:v>1405932</c:v>
                </c:pt>
                <c:pt idx="7">
                  <c:v>1525640</c:v>
                </c:pt>
                <c:pt idx="8">
                  <c:v>1577486</c:v>
                </c:pt>
              </c:numCache>
            </c:numRef>
          </c:val>
          <c:smooth val="0"/>
          <c:extLst>
            <c:ext xmlns:c16="http://schemas.microsoft.com/office/drawing/2014/chart" uri="{C3380CC4-5D6E-409C-BE32-E72D297353CC}">
              <c16:uniqueId val="{00000000-FA4C-4375-8526-1362F9C65348}"/>
            </c:ext>
          </c:extLst>
        </c:ser>
        <c:dLbls>
          <c:showLegendKey val="0"/>
          <c:showVal val="0"/>
          <c:showCatName val="0"/>
          <c:showSerName val="0"/>
          <c:showPercent val="0"/>
          <c:showBubbleSize val="0"/>
        </c:dLbls>
        <c:marker val="1"/>
        <c:smooth val="0"/>
        <c:axId val="52843648"/>
        <c:axId val="52845184"/>
      </c:lineChart>
      <c:catAx>
        <c:axId val="52843648"/>
        <c:scaling>
          <c:orientation val="minMax"/>
        </c:scaling>
        <c:delete val="1"/>
        <c:axPos val="b"/>
        <c:majorTickMark val="out"/>
        <c:minorTickMark val="none"/>
        <c:tickLblPos val="none"/>
        <c:crossAx val="52845184"/>
        <c:crosses val="autoZero"/>
        <c:auto val="1"/>
        <c:lblAlgn val="ctr"/>
        <c:lblOffset val="100"/>
        <c:noMultiLvlLbl val="0"/>
      </c:catAx>
      <c:valAx>
        <c:axId val="52845184"/>
        <c:scaling>
          <c:orientation val="minMax"/>
          <c:min val="0"/>
        </c:scaling>
        <c:delete val="0"/>
        <c:axPos val="l"/>
        <c:numFmt formatCode="\$#,##0_);\(\$#,##0\)" sourceLinked="0"/>
        <c:majorTickMark val="out"/>
        <c:minorTickMark val="none"/>
        <c:tickLblPos val="nextTo"/>
        <c:txPr>
          <a:bodyPr rot="0" vert="horz"/>
          <a:lstStyle/>
          <a:p>
            <a:pPr>
              <a:defRPr/>
            </a:pPr>
            <a:endParaRPr lang="en-US"/>
          </a:p>
        </c:txPr>
        <c:crossAx val="52843648"/>
        <c:crosses val="autoZero"/>
        <c:crossBetween val="between"/>
        <c:dispUnits>
          <c:builtInUnit val="thousands"/>
          <c:dispUnitsLbl>
            <c:layout>
              <c:manualLayout>
                <c:xMode val="edge"/>
                <c:yMode val="edge"/>
                <c:x val="0.14523407762435492"/>
                <c:y val="0.17058453900159035"/>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060443424964"/>
          <c:y val="9.2177413634106503E-2"/>
          <c:w val="0.77570274303947306"/>
          <c:h val="0.80607414494849161"/>
        </c:manualLayout>
      </c:layout>
      <c:lineChart>
        <c:grouping val="standard"/>
        <c:varyColors val="0"/>
        <c:ser>
          <c:idx val="0"/>
          <c:order val="0"/>
          <c:val>
            <c:numRef>
              <c:f>('Gen Fd Cover Sheets'!$C$136:$D$136,'Gen Fd Cover Sheets'!$E$136:$F$136,'Gen Fd Cover Sheets'!$G$136,'Gen Fd Cover Sheets'!$H$136:$K$136)</c:f>
              <c:numCache>
                <c:formatCode>_("$"* #,##0_);_("$"* \(#,##0\);_("$"* "-"??_);_(@_)</c:formatCode>
                <c:ptCount val="9"/>
                <c:pt idx="0">
                  <c:v>2572571</c:v>
                </c:pt>
                <c:pt idx="1">
                  <c:v>3333022</c:v>
                </c:pt>
                <c:pt idx="2">
                  <c:v>4228535</c:v>
                </c:pt>
                <c:pt idx="3">
                  <c:v>4114655</c:v>
                </c:pt>
                <c:pt idx="4">
                  <c:v>4573562</c:v>
                </c:pt>
                <c:pt idx="5">
                  <c:v>3891242</c:v>
                </c:pt>
                <c:pt idx="6">
                  <c:v>4767097</c:v>
                </c:pt>
                <c:pt idx="7">
                  <c:v>4833524</c:v>
                </c:pt>
                <c:pt idx="8">
                  <c:v>5157505</c:v>
                </c:pt>
              </c:numCache>
            </c:numRef>
          </c:val>
          <c:smooth val="0"/>
          <c:extLst>
            <c:ext xmlns:c16="http://schemas.microsoft.com/office/drawing/2014/chart" uri="{C3380CC4-5D6E-409C-BE32-E72D297353CC}">
              <c16:uniqueId val="{00000000-8797-4CE9-80CE-32559CB73CF3}"/>
            </c:ext>
          </c:extLst>
        </c:ser>
        <c:dLbls>
          <c:showLegendKey val="0"/>
          <c:showVal val="0"/>
          <c:showCatName val="0"/>
          <c:showSerName val="0"/>
          <c:showPercent val="0"/>
          <c:showBubbleSize val="0"/>
        </c:dLbls>
        <c:marker val="1"/>
        <c:smooth val="0"/>
        <c:axId val="52868992"/>
        <c:axId val="52870528"/>
      </c:lineChart>
      <c:catAx>
        <c:axId val="52868992"/>
        <c:scaling>
          <c:orientation val="minMax"/>
        </c:scaling>
        <c:delete val="1"/>
        <c:axPos val="b"/>
        <c:majorTickMark val="out"/>
        <c:minorTickMark val="none"/>
        <c:tickLblPos val="none"/>
        <c:crossAx val="52870528"/>
        <c:crosses val="autoZero"/>
        <c:auto val="1"/>
        <c:lblAlgn val="ctr"/>
        <c:lblOffset val="100"/>
        <c:noMultiLvlLbl val="0"/>
      </c:catAx>
      <c:valAx>
        <c:axId val="52870528"/>
        <c:scaling>
          <c:orientation val="minMax"/>
        </c:scaling>
        <c:delete val="0"/>
        <c:axPos val="l"/>
        <c:numFmt formatCode="\$#,##0_);\(\$#,##0\)" sourceLinked="0"/>
        <c:majorTickMark val="out"/>
        <c:minorTickMark val="none"/>
        <c:tickLblPos val="nextTo"/>
        <c:txPr>
          <a:bodyPr rot="0" vert="horz"/>
          <a:lstStyle/>
          <a:p>
            <a:pPr>
              <a:defRPr/>
            </a:pPr>
            <a:endParaRPr lang="en-US"/>
          </a:p>
        </c:txPr>
        <c:crossAx val="52868992"/>
        <c:crosses val="autoZero"/>
        <c:crossBetween val="between"/>
        <c:dispUnits>
          <c:builtInUnit val="thousands"/>
          <c:dispUnitsLbl>
            <c:layout>
              <c:manualLayout>
                <c:xMode val="edge"/>
                <c:yMode val="edge"/>
                <c:x val="0.13643453128670199"/>
                <c:y val="0.13160411198600175"/>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29047811797531"/>
          <c:y val="8.9162123965274245E-2"/>
          <c:w val="0.7727095218820248"/>
          <c:h val="0.82398155265190065"/>
        </c:manualLayout>
      </c:layout>
      <c:lineChart>
        <c:grouping val="standard"/>
        <c:varyColors val="0"/>
        <c:ser>
          <c:idx val="0"/>
          <c:order val="0"/>
          <c:val>
            <c:numRef>
              <c:f>('Gen Fd Cover Sheets'!$C$170:$D$170,'Gen Fd Cover Sheets'!$E$170:$F$170,'Gen Fd Cover Sheets'!$G$170,'Gen Fd Cover Sheets'!$H$170:$K$170)</c:f>
              <c:numCache>
                <c:formatCode>_("$"* #,##0_);_("$"* \(#,##0\);_("$"* "-"??_);_(@_)</c:formatCode>
                <c:ptCount val="9"/>
                <c:pt idx="0">
                  <c:v>10579497</c:v>
                </c:pt>
                <c:pt idx="1">
                  <c:v>11921069</c:v>
                </c:pt>
                <c:pt idx="2">
                  <c:v>8971755</c:v>
                </c:pt>
                <c:pt idx="3">
                  <c:v>10533739</c:v>
                </c:pt>
                <c:pt idx="4">
                  <c:v>9442302</c:v>
                </c:pt>
                <c:pt idx="5">
                  <c:v>10129197</c:v>
                </c:pt>
                <c:pt idx="6">
                  <c:v>9886738</c:v>
                </c:pt>
                <c:pt idx="7">
                  <c:v>9546544</c:v>
                </c:pt>
                <c:pt idx="8">
                  <c:v>9486973</c:v>
                </c:pt>
              </c:numCache>
            </c:numRef>
          </c:val>
          <c:smooth val="0"/>
          <c:extLst>
            <c:ext xmlns:c16="http://schemas.microsoft.com/office/drawing/2014/chart" uri="{C3380CC4-5D6E-409C-BE32-E72D297353CC}">
              <c16:uniqueId val="{00000000-5B1E-45F0-BD4C-269BF3321430}"/>
            </c:ext>
          </c:extLst>
        </c:ser>
        <c:dLbls>
          <c:showLegendKey val="0"/>
          <c:showVal val="0"/>
          <c:showCatName val="0"/>
          <c:showSerName val="0"/>
          <c:showPercent val="0"/>
          <c:showBubbleSize val="0"/>
        </c:dLbls>
        <c:marker val="1"/>
        <c:smooth val="0"/>
        <c:axId val="52898432"/>
        <c:axId val="52908416"/>
      </c:lineChart>
      <c:catAx>
        <c:axId val="52898432"/>
        <c:scaling>
          <c:orientation val="minMax"/>
        </c:scaling>
        <c:delete val="1"/>
        <c:axPos val="b"/>
        <c:majorTickMark val="out"/>
        <c:minorTickMark val="none"/>
        <c:tickLblPos val="none"/>
        <c:crossAx val="52908416"/>
        <c:crosses val="autoZero"/>
        <c:auto val="1"/>
        <c:lblAlgn val="ctr"/>
        <c:lblOffset val="100"/>
        <c:noMultiLvlLbl val="0"/>
      </c:catAx>
      <c:valAx>
        <c:axId val="52908416"/>
        <c:scaling>
          <c:orientation val="minMax"/>
        </c:scaling>
        <c:delete val="0"/>
        <c:axPos val="l"/>
        <c:numFmt formatCode="\$#,##0_);\(\$#,##0\)" sourceLinked="0"/>
        <c:majorTickMark val="out"/>
        <c:minorTickMark val="none"/>
        <c:tickLblPos val="nextTo"/>
        <c:txPr>
          <a:bodyPr rot="0" vert="horz"/>
          <a:lstStyle/>
          <a:p>
            <a:pPr>
              <a:defRPr/>
            </a:pPr>
            <a:endParaRPr lang="en-US"/>
          </a:p>
        </c:txPr>
        <c:crossAx val="52898432"/>
        <c:crosses val="autoZero"/>
        <c:crossBetween val="between"/>
        <c:dispUnits>
          <c:builtInUnit val="thousands"/>
          <c:dispUnitsLbl>
            <c:layout>
              <c:manualLayout>
                <c:xMode val="edge"/>
                <c:yMode val="edge"/>
                <c:x val="0.14130459686719568"/>
                <c:y val="0.17634175038465019"/>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254867442906209"/>
          <c:y val="1.6609973753280837E-2"/>
        </c:manualLayout>
      </c:layout>
      <c:overlay val="0"/>
    </c:title>
    <c:autoTitleDeleted val="0"/>
    <c:plotArea>
      <c:layout>
        <c:manualLayout>
          <c:layoutTarget val="inner"/>
          <c:xMode val="edge"/>
          <c:yMode val="edge"/>
          <c:x val="0.18690667003665698"/>
          <c:y val="0.17990508131504543"/>
          <c:w val="0.8083699215017478"/>
          <c:h val="0.53840924541128476"/>
        </c:manualLayout>
      </c:layout>
      <c:lineChart>
        <c:grouping val="standard"/>
        <c:varyColors val="0"/>
        <c:ser>
          <c:idx val="0"/>
          <c:order val="0"/>
          <c:val>
            <c:numRef>
              <c:f>('Fund Cover Sheets'!$C$106:$D$106,'Fund Cover Sheets'!$E$106:$F$106,'Fund Cover Sheets'!$G$106,'Fund Cover Sheets'!$H$106:$K$106)</c:f>
              <c:numCache>
                <c:formatCode>_("$"* #,##0_);_("$"* \(#,##0\);_("$"* "-"??_);_(@_)</c:formatCode>
                <c:ptCount val="9"/>
                <c:pt idx="0">
                  <c:v>2386</c:v>
                </c:pt>
                <c:pt idx="1">
                  <c:v>11786</c:v>
                </c:pt>
                <c:pt idx="2">
                  <c:v>10746</c:v>
                </c:pt>
                <c:pt idx="3">
                  <c:v>11801</c:v>
                </c:pt>
                <c:pt idx="4">
                  <c:v>9161</c:v>
                </c:pt>
                <c:pt idx="5">
                  <c:v>11521</c:v>
                </c:pt>
                <c:pt idx="6">
                  <c:v>12153</c:v>
                </c:pt>
                <c:pt idx="7">
                  <c:v>12785</c:v>
                </c:pt>
                <c:pt idx="8">
                  <c:v>13417</c:v>
                </c:pt>
              </c:numCache>
            </c:numRef>
          </c:val>
          <c:smooth val="0"/>
          <c:extLst>
            <c:ext xmlns:c16="http://schemas.microsoft.com/office/drawing/2014/chart" uri="{C3380CC4-5D6E-409C-BE32-E72D297353CC}">
              <c16:uniqueId val="{00000000-1D4A-483A-8D37-A53F578D5A4B}"/>
            </c:ext>
          </c:extLst>
        </c:ser>
        <c:dLbls>
          <c:showLegendKey val="0"/>
          <c:showVal val="0"/>
          <c:showCatName val="0"/>
          <c:showSerName val="0"/>
          <c:showPercent val="0"/>
          <c:showBubbleSize val="0"/>
        </c:dLbls>
        <c:marker val="1"/>
        <c:smooth val="0"/>
        <c:axId val="102999168"/>
        <c:axId val="103000704"/>
      </c:lineChart>
      <c:catAx>
        <c:axId val="102999168"/>
        <c:scaling>
          <c:orientation val="minMax"/>
        </c:scaling>
        <c:delete val="0"/>
        <c:axPos val="b"/>
        <c:majorTickMark val="out"/>
        <c:minorTickMark val="none"/>
        <c:tickLblPos val="none"/>
        <c:crossAx val="103000704"/>
        <c:crosses val="autoZero"/>
        <c:auto val="0"/>
        <c:lblAlgn val="ctr"/>
        <c:lblOffset val="100"/>
        <c:tickMarkSkip val="1"/>
        <c:noMultiLvlLbl val="0"/>
      </c:catAx>
      <c:valAx>
        <c:axId val="103000704"/>
        <c:scaling>
          <c:orientation val="minMax"/>
        </c:scaling>
        <c:delete val="0"/>
        <c:axPos val="l"/>
        <c:numFmt formatCode="\$#,##0_);\(\$#,##0\)" sourceLinked="0"/>
        <c:majorTickMark val="out"/>
        <c:minorTickMark val="none"/>
        <c:tickLblPos val="nextTo"/>
        <c:txPr>
          <a:bodyPr rot="0" vert="horz"/>
          <a:lstStyle/>
          <a:p>
            <a:pPr>
              <a:defRPr/>
            </a:pPr>
            <a:endParaRPr lang="en-US"/>
          </a:p>
        </c:txPr>
        <c:crossAx val="102999168"/>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5406696381"/>
          <c:y val="4.9943551576600867E-2"/>
        </c:manualLayout>
      </c:layout>
      <c:overlay val="0"/>
    </c:title>
    <c:autoTitleDeleted val="0"/>
    <c:plotArea>
      <c:layout>
        <c:manualLayout>
          <c:layoutTarget val="inner"/>
          <c:xMode val="edge"/>
          <c:yMode val="edge"/>
          <c:x val="0.18269987442970681"/>
          <c:y val="0.17946974847050684"/>
          <c:w val="0.81730012557029319"/>
          <c:h val="0.53840924541128476"/>
        </c:manualLayout>
      </c:layout>
      <c:lineChart>
        <c:grouping val="standard"/>
        <c:varyColors val="0"/>
        <c:ser>
          <c:idx val="0"/>
          <c:order val="0"/>
          <c:val>
            <c:numRef>
              <c:f>('Fund Cover Sheets'!$C$142:$D$142,'Fund Cover Sheets'!$E$142:$F$142,'Fund Cover Sheets'!$G$142,'Fund Cover Sheets'!$H$142:$K$142)</c:f>
              <c:numCache>
                <c:formatCode>_("$"* #,##0_);_("$"* \(#,##0\);_("$"* "-"??_);_(@_)</c:formatCode>
                <c:ptCount val="9"/>
                <c:pt idx="0">
                  <c:v>269412</c:v>
                </c:pt>
                <c:pt idx="1">
                  <c:v>319840</c:v>
                </c:pt>
                <c:pt idx="2">
                  <c:v>3983</c:v>
                </c:pt>
                <c:pt idx="3">
                  <c:v>248359</c:v>
                </c:pt>
                <c:pt idx="4">
                  <c:v>125921</c:v>
                </c:pt>
                <c:pt idx="5">
                  <c:v>2260</c:v>
                </c:pt>
                <c:pt idx="6">
                  <c:v>4744</c:v>
                </c:pt>
                <c:pt idx="7">
                  <c:v>4503</c:v>
                </c:pt>
                <c:pt idx="8">
                  <c:v>1982</c:v>
                </c:pt>
              </c:numCache>
            </c:numRef>
          </c:val>
          <c:smooth val="0"/>
          <c:extLst>
            <c:ext xmlns:c16="http://schemas.microsoft.com/office/drawing/2014/chart" uri="{C3380CC4-5D6E-409C-BE32-E72D297353CC}">
              <c16:uniqueId val="{00000000-5B58-4FC9-822F-27F0A27D4BD1}"/>
            </c:ext>
          </c:extLst>
        </c:ser>
        <c:dLbls>
          <c:showLegendKey val="0"/>
          <c:showVal val="0"/>
          <c:showCatName val="0"/>
          <c:showSerName val="0"/>
          <c:showPercent val="0"/>
          <c:showBubbleSize val="0"/>
        </c:dLbls>
        <c:marker val="1"/>
        <c:smooth val="0"/>
        <c:axId val="103028992"/>
        <c:axId val="103034880"/>
      </c:lineChart>
      <c:catAx>
        <c:axId val="103028992"/>
        <c:scaling>
          <c:orientation val="minMax"/>
        </c:scaling>
        <c:delete val="0"/>
        <c:axPos val="b"/>
        <c:majorTickMark val="out"/>
        <c:minorTickMark val="none"/>
        <c:tickLblPos val="none"/>
        <c:crossAx val="103034880"/>
        <c:crosses val="autoZero"/>
        <c:auto val="0"/>
        <c:lblAlgn val="ctr"/>
        <c:lblOffset val="100"/>
        <c:tickMarkSkip val="1"/>
        <c:noMultiLvlLbl val="0"/>
      </c:catAx>
      <c:valAx>
        <c:axId val="103034880"/>
        <c:scaling>
          <c:orientation val="minMax"/>
        </c:scaling>
        <c:delete val="0"/>
        <c:axPos val="l"/>
        <c:numFmt formatCode="\$#,##0_);\(\$#,##0\)" sourceLinked="0"/>
        <c:majorTickMark val="out"/>
        <c:minorTickMark val="none"/>
        <c:tickLblPos val="nextTo"/>
        <c:txPr>
          <a:bodyPr rot="0" vert="horz"/>
          <a:lstStyle/>
          <a:p>
            <a:pPr>
              <a:defRPr/>
            </a:pPr>
            <a:endParaRPr lang="en-US"/>
          </a:p>
        </c:txPr>
        <c:crossAx val="10302899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Equivalent</a:t>
            </a:r>
          </a:p>
        </c:rich>
      </c:tx>
      <c:layout>
        <c:manualLayout>
          <c:xMode val="edge"/>
          <c:yMode val="edge"/>
          <c:x val="0.44497889518196565"/>
          <c:y val="4.9943049571633737E-2"/>
        </c:manualLayout>
      </c:layout>
      <c:overlay val="0"/>
    </c:title>
    <c:autoTitleDeleted val="0"/>
    <c:plotArea>
      <c:layout>
        <c:manualLayout>
          <c:layoutTarget val="inner"/>
          <c:xMode val="edge"/>
          <c:yMode val="edge"/>
          <c:x val="0.18746051568661729"/>
          <c:y val="0.19204813943043303"/>
          <c:w val="0.81131732036130844"/>
          <c:h val="0.53840924541128476"/>
        </c:manualLayout>
      </c:layout>
      <c:lineChart>
        <c:grouping val="standard"/>
        <c:varyColors val="0"/>
        <c:ser>
          <c:idx val="0"/>
          <c:order val="0"/>
          <c:val>
            <c:numRef>
              <c:f>('Fund Cover Sheets'!$C$460:$D$460,'Fund Cover Sheets'!$E$460:$F$460,'Fund Cover Sheets'!$G$460,'Fund Cover Sheets'!$H$460:$K$460)</c:f>
              <c:numCache>
                <c:formatCode>_("$"* #,##0_);_("$"* \(#,##0\);_("$"* "-"??_);_(@_)</c:formatCode>
                <c:ptCount val="9"/>
                <c:pt idx="0">
                  <c:v>1001491</c:v>
                </c:pt>
                <c:pt idx="1">
                  <c:v>2517832</c:v>
                </c:pt>
                <c:pt idx="2">
                  <c:v>2564771</c:v>
                </c:pt>
                <c:pt idx="3">
                  <c:v>3704713</c:v>
                </c:pt>
                <c:pt idx="4">
                  <c:v>2811787</c:v>
                </c:pt>
                <c:pt idx="5">
                  <c:v>2192492</c:v>
                </c:pt>
                <c:pt idx="6">
                  <c:v>1799168</c:v>
                </c:pt>
                <c:pt idx="7">
                  <c:v>1590009</c:v>
                </c:pt>
                <c:pt idx="8">
                  <c:v>1481747</c:v>
                </c:pt>
              </c:numCache>
            </c:numRef>
          </c:val>
          <c:smooth val="0"/>
          <c:extLst>
            <c:ext xmlns:c16="http://schemas.microsoft.com/office/drawing/2014/chart" uri="{C3380CC4-5D6E-409C-BE32-E72D297353CC}">
              <c16:uniqueId val="{00000000-EE31-48E6-9963-61F03F8DF56B}"/>
            </c:ext>
          </c:extLst>
        </c:ser>
        <c:dLbls>
          <c:showLegendKey val="0"/>
          <c:showVal val="0"/>
          <c:showCatName val="0"/>
          <c:showSerName val="0"/>
          <c:showPercent val="0"/>
          <c:showBubbleSize val="0"/>
        </c:dLbls>
        <c:marker val="1"/>
        <c:smooth val="0"/>
        <c:axId val="103046528"/>
        <c:axId val="103048320"/>
      </c:lineChart>
      <c:catAx>
        <c:axId val="103046528"/>
        <c:scaling>
          <c:orientation val="minMax"/>
        </c:scaling>
        <c:delete val="0"/>
        <c:axPos val="b"/>
        <c:majorTickMark val="out"/>
        <c:minorTickMark val="none"/>
        <c:tickLblPos val="none"/>
        <c:crossAx val="103048320"/>
        <c:crosses val="autoZero"/>
        <c:auto val="0"/>
        <c:lblAlgn val="ctr"/>
        <c:lblOffset val="100"/>
        <c:tickMarkSkip val="1"/>
        <c:noMultiLvlLbl val="0"/>
      </c:catAx>
      <c:valAx>
        <c:axId val="103048320"/>
        <c:scaling>
          <c:orientation val="minMax"/>
        </c:scaling>
        <c:delete val="0"/>
        <c:axPos val="l"/>
        <c:numFmt formatCode="\$#,##0_);\(\$#,##0\)" sourceLinked="0"/>
        <c:majorTickMark val="out"/>
        <c:minorTickMark val="none"/>
        <c:tickLblPos val="nextTo"/>
        <c:txPr>
          <a:bodyPr rot="0" vert="horz"/>
          <a:lstStyle/>
          <a:p>
            <a:pPr>
              <a:defRPr/>
            </a:pPr>
            <a:endParaRPr lang="en-US"/>
          </a:p>
        </c:txPr>
        <c:crossAx val="103046528"/>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0481638774744075"/>
          <c:y val="9.7421490655376728E-3"/>
        </c:manualLayout>
      </c:layout>
      <c:overlay val="0"/>
    </c:title>
    <c:autoTitleDeleted val="0"/>
    <c:plotArea>
      <c:layout>
        <c:manualLayout>
          <c:layoutTarget val="inner"/>
          <c:xMode val="edge"/>
          <c:yMode val="edge"/>
          <c:x val="0.18527293384206725"/>
          <c:y val="0.26726534414251824"/>
          <c:w val="0.80834752273416921"/>
          <c:h val="0.53840924541128476"/>
        </c:manualLayout>
      </c:layout>
      <c:lineChart>
        <c:grouping val="standard"/>
        <c:varyColors val="0"/>
        <c:ser>
          <c:idx val="0"/>
          <c:order val="0"/>
          <c:val>
            <c:numRef>
              <c:f>('Fund Cover Sheets'!$C$500:$D$500,'Fund Cover Sheets'!$E$500:$F$500,'Fund Cover Sheets'!$G$500,'Fund Cover Sheets'!$H$500:$K$500)</c:f>
              <c:numCache>
                <c:formatCode>_("$"* #,##0_);_("$"* \(#,##0\);_("$"* "-"??_);_(@_)</c:formatCode>
                <c:ptCount val="9"/>
                <c:pt idx="0">
                  <c:v>33843</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DFFC-4C7F-B53B-C0E547C77CE5}"/>
            </c:ext>
          </c:extLst>
        </c:ser>
        <c:dLbls>
          <c:showLegendKey val="0"/>
          <c:showVal val="0"/>
          <c:showCatName val="0"/>
          <c:showSerName val="0"/>
          <c:showPercent val="0"/>
          <c:showBubbleSize val="0"/>
        </c:dLbls>
        <c:marker val="1"/>
        <c:smooth val="0"/>
        <c:axId val="103166720"/>
        <c:axId val="103168256"/>
      </c:lineChart>
      <c:catAx>
        <c:axId val="103166720"/>
        <c:scaling>
          <c:orientation val="minMax"/>
        </c:scaling>
        <c:delete val="0"/>
        <c:axPos val="b"/>
        <c:majorTickMark val="out"/>
        <c:minorTickMark val="none"/>
        <c:tickLblPos val="none"/>
        <c:crossAx val="103168256"/>
        <c:crosses val="autoZero"/>
        <c:auto val="0"/>
        <c:lblAlgn val="ctr"/>
        <c:lblOffset val="100"/>
        <c:tickMarkSkip val="1"/>
        <c:noMultiLvlLbl val="0"/>
      </c:catAx>
      <c:valAx>
        <c:axId val="103168256"/>
        <c:scaling>
          <c:orientation val="minMax"/>
        </c:scaling>
        <c:delete val="0"/>
        <c:axPos val="l"/>
        <c:numFmt formatCode="\$#,##0_);\(\$#,##0\)" sourceLinked="0"/>
        <c:majorTickMark val="out"/>
        <c:minorTickMark val="none"/>
        <c:tickLblPos val="nextTo"/>
        <c:txPr>
          <a:bodyPr rot="0" vert="horz"/>
          <a:lstStyle/>
          <a:p>
            <a:pPr>
              <a:defRPr/>
            </a:pPr>
            <a:endParaRPr lang="en-US"/>
          </a:p>
        </c:txPr>
        <c:crossAx val="103166720"/>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1386765637"/>
          <c:y val="4.9943330947267994E-2"/>
        </c:manualLayout>
      </c:layout>
      <c:overlay val="0"/>
    </c:title>
    <c:autoTitleDeleted val="0"/>
    <c:plotArea>
      <c:layout>
        <c:manualLayout>
          <c:layoutTarget val="inner"/>
          <c:xMode val="edge"/>
          <c:yMode val="edge"/>
          <c:x val="0.18634088005186403"/>
          <c:y val="0.17946974847050848"/>
          <c:w val="0.81365911994813578"/>
          <c:h val="0.53840924541128476"/>
        </c:manualLayout>
      </c:layout>
      <c:lineChart>
        <c:grouping val="standard"/>
        <c:varyColors val="0"/>
        <c:ser>
          <c:idx val="0"/>
          <c:order val="0"/>
          <c:val>
            <c:numRef>
              <c:f>('Fund Cover Sheets'!$C$544:$D$544,'Fund Cover Sheets'!$E$544:$F$544,'Fund Cover Sheets'!$G$544,'Fund Cover Sheets'!$H$544:$K$544)</c:f>
              <c:numCache>
                <c:formatCode>_("$"* #,##0_);_("$"* \(#,##0\);_("$"* "-"??_);_(@_)</c:formatCode>
                <c:ptCount val="9"/>
                <c:pt idx="0">
                  <c:v>0</c:v>
                </c:pt>
                <c:pt idx="1">
                  <c:v>243804</c:v>
                </c:pt>
                <c:pt idx="2">
                  <c:v>0</c:v>
                </c:pt>
                <c:pt idx="3">
                  <c:v>488756</c:v>
                </c:pt>
                <c:pt idx="4">
                  <c:v>0</c:v>
                </c:pt>
                <c:pt idx="5">
                  <c:v>0</c:v>
                </c:pt>
                <c:pt idx="6">
                  <c:v>0</c:v>
                </c:pt>
                <c:pt idx="7">
                  <c:v>0</c:v>
                </c:pt>
                <c:pt idx="8">
                  <c:v>0</c:v>
                </c:pt>
              </c:numCache>
            </c:numRef>
          </c:val>
          <c:smooth val="0"/>
          <c:extLst>
            <c:ext xmlns:c16="http://schemas.microsoft.com/office/drawing/2014/chart" uri="{C3380CC4-5D6E-409C-BE32-E72D297353CC}">
              <c16:uniqueId val="{00000000-DBB7-40D6-979D-53545902B825}"/>
            </c:ext>
          </c:extLst>
        </c:ser>
        <c:dLbls>
          <c:showLegendKey val="0"/>
          <c:showVal val="0"/>
          <c:showCatName val="0"/>
          <c:showSerName val="0"/>
          <c:showPercent val="0"/>
          <c:showBubbleSize val="0"/>
        </c:dLbls>
        <c:marker val="1"/>
        <c:smooth val="0"/>
        <c:axId val="103184256"/>
        <c:axId val="103185792"/>
      </c:lineChart>
      <c:catAx>
        <c:axId val="103184256"/>
        <c:scaling>
          <c:orientation val="minMax"/>
        </c:scaling>
        <c:delete val="0"/>
        <c:axPos val="b"/>
        <c:majorTickMark val="out"/>
        <c:minorTickMark val="none"/>
        <c:tickLblPos val="none"/>
        <c:crossAx val="103185792"/>
        <c:crosses val="autoZero"/>
        <c:auto val="0"/>
        <c:lblAlgn val="ctr"/>
        <c:lblOffset val="100"/>
        <c:tickMarkSkip val="1"/>
        <c:noMultiLvlLbl val="0"/>
      </c:catAx>
      <c:valAx>
        <c:axId val="103185792"/>
        <c:scaling>
          <c:orientation val="minMax"/>
        </c:scaling>
        <c:delete val="0"/>
        <c:axPos val="l"/>
        <c:numFmt formatCode="\$#,##0_);\(\$#,##0\)" sourceLinked="0"/>
        <c:majorTickMark val="out"/>
        <c:minorTickMark val="none"/>
        <c:tickLblPos val="nextTo"/>
        <c:txPr>
          <a:bodyPr rot="0" vert="horz"/>
          <a:lstStyle/>
          <a:p>
            <a:pPr>
              <a:defRPr/>
            </a:pPr>
            <a:endParaRPr lang="en-US"/>
          </a:p>
        </c:txPr>
        <c:crossAx val="10318425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656056074386313"/>
          <c:y val="9.7422700211253991E-3"/>
        </c:manualLayout>
      </c:layout>
      <c:overlay val="0"/>
    </c:title>
    <c:autoTitleDeleted val="0"/>
    <c:plotArea>
      <c:layout>
        <c:manualLayout>
          <c:layoutTarget val="inner"/>
          <c:xMode val="edge"/>
          <c:yMode val="edge"/>
          <c:x val="0.18876641536176061"/>
          <c:y val="0.22773738255884382"/>
          <c:w val="0.80910783898012428"/>
          <c:h val="0.53840924541128476"/>
        </c:manualLayout>
      </c:layout>
      <c:lineChart>
        <c:grouping val="standard"/>
        <c:varyColors val="0"/>
        <c:ser>
          <c:idx val="0"/>
          <c:order val="0"/>
          <c:val>
            <c:numRef>
              <c:f>('Fund Cover Sheets'!$C$590:$D$590,'Fund Cover Sheets'!$E$590:$F$590,'Fund Cover Sheets'!$G$590,'Fund Cover Sheets'!$H$590:$K$590)</c:f>
              <c:numCache>
                <c:formatCode>_("$"* #,##0_);_("$"* \(#,##0\);_("$"* "-"??_);_(@_)</c:formatCode>
                <c:ptCount val="9"/>
                <c:pt idx="0">
                  <c:v>746897</c:v>
                </c:pt>
                <c:pt idx="1">
                  <c:v>793959</c:v>
                </c:pt>
                <c:pt idx="2">
                  <c:v>716219</c:v>
                </c:pt>
                <c:pt idx="3">
                  <c:v>868580</c:v>
                </c:pt>
                <c:pt idx="4">
                  <c:v>835892</c:v>
                </c:pt>
                <c:pt idx="5">
                  <c:v>942522</c:v>
                </c:pt>
                <c:pt idx="6">
                  <c:v>1057533</c:v>
                </c:pt>
                <c:pt idx="7">
                  <c:v>1187350</c:v>
                </c:pt>
                <c:pt idx="8">
                  <c:v>1325102</c:v>
                </c:pt>
              </c:numCache>
            </c:numRef>
          </c:val>
          <c:smooth val="0"/>
          <c:extLst>
            <c:ext xmlns:c16="http://schemas.microsoft.com/office/drawing/2014/chart" uri="{C3380CC4-5D6E-409C-BE32-E72D297353CC}">
              <c16:uniqueId val="{00000000-329C-4806-9526-65FF323ED2BC}"/>
            </c:ext>
          </c:extLst>
        </c:ser>
        <c:dLbls>
          <c:showLegendKey val="0"/>
          <c:showVal val="0"/>
          <c:showCatName val="0"/>
          <c:showSerName val="0"/>
          <c:showPercent val="0"/>
          <c:showBubbleSize val="0"/>
        </c:dLbls>
        <c:marker val="1"/>
        <c:smooth val="0"/>
        <c:axId val="103095296"/>
        <c:axId val="103097088"/>
      </c:lineChart>
      <c:catAx>
        <c:axId val="103095296"/>
        <c:scaling>
          <c:orientation val="minMax"/>
        </c:scaling>
        <c:delete val="0"/>
        <c:axPos val="b"/>
        <c:majorTickMark val="out"/>
        <c:minorTickMark val="none"/>
        <c:tickLblPos val="none"/>
        <c:crossAx val="103097088"/>
        <c:crosses val="autoZero"/>
        <c:auto val="0"/>
        <c:lblAlgn val="ctr"/>
        <c:lblOffset val="100"/>
        <c:tickMarkSkip val="1"/>
        <c:noMultiLvlLbl val="0"/>
      </c:catAx>
      <c:valAx>
        <c:axId val="103097088"/>
        <c:scaling>
          <c:orientation val="minMax"/>
        </c:scaling>
        <c:delete val="0"/>
        <c:axPos val="l"/>
        <c:numFmt formatCode="\$#,##0_);\(\$#,##0\)" sourceLinked="0"/>
        <c:majorTickMark val="out"/>
        <c:minorTickMark val="none"/>
        <c:tickLblPos val="nextTo"/>
        <c:txPr>
          <a:bodyPr rot="0" vert="horz"/>
          <a:lstStyle/>
          <a:p>
            <a:pPr>
              <a:defRPr/>
            </a:pPr>
            <a:endParaRPr lang="en-US"/>
          </a:p>
        </c:txPr>
        <c:crossAx val="10309529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a:t>
            </a:r>
          </a:p>
        </c:rich>
      </c:tx>
      <c:layout>
        <c:manualLayout>
          <c:xMode val="edge"/>
          <c:yMode val="edge"/>
          <c:x val="0.44182687358255446"/>
          <c:y val="3.0419947506562144E-3"/>
        </c:manualLayout>
      </c:layout>
      <c:overlay val="0"/>
    </c:title>
    <c:autoTitleDeleted val="0"/>
    <c:plotArea>
      <c:layout>
        <c:manualLayout>
          <c:layoutTarget val="inner"/>
          <c:xMode val="edge"/>
          <c:yMode val="edge"/>
          <c:x val="0.18879649398337228"/>
          <c:y val="0.17946952610823144"/>
          <c:w val="0.81120350601662772"/>
          <c:h val="0.53840924541128476"/>
        </c:manualLayout>
      </c:layout>
      <c:lineChart>
        <c:grouping val="standard"/>
        <c:varyColors val="0"/>
        <c:ser>
          <c:idx val="0"/>
          <c:order val="0"/>
          <c:val>
            <c:numRef>
              <c:f>('Fund Cover Sheets'!$C$631:$D$631,'Fund Cover Sheets'!$E$631:$F$631,'Fund Cover Sheets'!$G$631,'Fund Cover Sheets'!$H$631:$K$631)</c:f>
              <c:numCache>
                <c:formatCode>_("$"* #,##0_);_("$"* \(#,##0\);_("$"* "-"??_);_(@_)</c:formatCode>
                <c:ptCount val="9"/>
                <c:pt idx="0">
                  <c:v>176662</c:v>
                </c:pt>
                <c:pt idx="1">
                  <c:v>251559</c:v>
                </c:pt>
                <c:pt idx="2">
                  <c:v>170497</c:v>
                </c:pt>
                <c:pt idx="3">
                  <c:v>336801</c:v>
                </c:pt>
                <c:pt idx="4">
                  <c:v>-161999</c:v>
                </c:pt>
                <c:pt idx="5">
                  <c:v>-294299</c:v>
                </c:pt>
                <c:pt idx="6">
                  <c:v>-357599</c:v>
                </c:pt>
                <c:pt idx="7">
                  <c:v>-467399</c:v>
                </c:pt>
                <c:pt idx="8">
                  <c:v>-594199</c:v>
                </c:pt>
              </c:numCache>
            </c:numRef>
          </c:val>
          <c:smooth val="0"/>
          <c:extLst>
            <c:ext xmlns:c16="http://schemas.microsoft.com/office/drawing/2014/chart" uri="{C3380CC4-5D6E-409C-BE32-E72D297353CC}">
              <c16:uniqueId val="{00000000-5786-40A5-96DC-1D2A0F769039}"/>
            </c:ext>
          </c:extLst>
        </c:ser>
        <c:dLbls>
          <c:showLegendKey val="0"/>
          <c:showVal val="0"/>
          <c:showCatName val="0"/>
          <c:showSerName val="0"/>
          <c:showPercent val="0"/>
          <c:showBubbleSize val="0"/>
        </c:dLbls>
        <c:marker val="1"/>
        <c:smooth val="0"/>
        <c:axId val="103117184"/>
        <c:axId val="103118720"/>
      </c:lineChart>
      <c:catAx>
        <c:axId val="103117184"/>
        <c:scaling>
          <c:orientation val="minMax"/>
        </c:scaling>
        <c:delete val="0"/>
        <c:axPos val="b"/>
        <c:majorTickMark val="out"/>
        <c:minorTickMark val="none"/>
        <c:tickLblPos val="none"/>
        <c:crossAx val="103118720"/>
        <c:crosses val="autoZero"/>
        <c:auto val="0"/>
        <c:lblAlgn val="ctr"/>
        <c:lblOffset val="100"/>
        <c:tickMarkSkip val="1"/>
        <c:noMultiLvlLbl val="0"/>
      </c:catAx>
      <c:valAx>
        <c:axId val="103118720"/>
        <c:scaling>
          <c:orientation val="minMax"/>
        </c:scaling>
        <c:delete val="0"/>
        <c:axPos val="l"/>
        <c:numFmt formatCode="\$#,##0_);\(\$#,##0\)" sourceLinked="0"/>
        <c:majorTickMark val="out"/>
        <c:minorTickMark val="none"/>
        <c:tickLblPos val="nextTo"/>
        <c:txPr>
          <a:bodyPr rot="0" vert="horz"/>
          <a:lstStyle/>
          <a:p>
            <a:pPr>
              <a:defRPr/>
            </a:pPr>
            <a:endParaRPr lang="en-US"/>
          </a:p>
        </c:txPr>
        <c:crossAx val="10311718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1</xdr:col>
      <xdr:colOff>28575</xdr:colOff>
      <xdr:row>39</xdr:row>
      <xdr:rowOff>9525</xdr:rowOff>
    </xdr:from>
    <xdr:to>
      <xdr:col>10</xdr:col>
      <xdr:colOff>1219200</xdr:colOff>
      <xdr:row>49</xdr:row>
      <xdr:rowOff>47625</xdr:rowOff>
    </xdr:to>
    <xdr:graphicFrame macro="">
      <xdr:nvGraphicFramePr>
        <xdr:cNvPr id="1447073" name="Chart 4">
          <a:extLst>
            <a:ext uri="{FF2B5EF4-FFF2-40B4-BE49-F238E27FC236}">
              <a16:creationId xmlns:a16="http://schemas.microsoft.com/office/drawing/2014/main" id="{00000000-0008-0000-0600-0000A1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74</xdr:row>
      <xdr:rowOff>0</xdr:rowOff>
    </xdr:from>
    <xdr:to>
      <xdr:col>10</xdr:col>
      <xdr:colOff>1231900</xdr:colOff>
      <xdr:row>83</xdr:row>
      <xdr:rowOff>180975</xdr:rowOff>
    </xdr:to>
    <xdr:graphicFrame macro="">
      <xdr:nvGraphicFramePr>
        <xdr:cNvPr id="1447075" name="Chart 4">
          <a:extLst>
            <a:ext uri="{FF2B5EF4-FFF2-40B4-BE49-F238E27FC236}">
              <a16:creationId xmlns:a16="http://schemas.microsoft.com/office/drawing/2014/main" id="{00000000-0008-0000-0600-0000A3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108</xdr:row>
      <xdr:rowOff>123825</xdr:rowOff>
    </xdr:from>
    <xdr:to>
      <xdr:col>10</xdr:col>
      <xdr:colOff>1206500</xdr:colOff>
      <xdr:row>118</xdr:row>
      <xdr:rowOff>123825</xdr:rowOff>
    </xdr:to>
    <xdr:graphicFrame macro="">
      <xdr:nvGraphicFramePr>
        <xdr:cNvPr id="1447076" name="Chart 4">
          <a:extLst>
            <a:ext uri="{FF2B5EF4-FFF2-40B4-BE49-F238E27FC236}">
              <a16:creationId xmlns:a16="http://schemas.microsoft.com/office/drawing/2014/main" id="{00000000-0008-0000-0600-0000A4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50800</xdr:colOff>
      <xdr:row>143</xdr:row>
      <xdr:rowOff>38100</xdr:rowOff>
    </xdr:from>
    <xdr:to>
      <xdr:col>10</xdr:col>
      <xdr:colOff>1206500</xdr:colOff>
      <xdr:row>154</xdr:row>
      <xdr:rowOff>28575</xdr:rowOff>
    </xdr:to>
    <xdr:graphicFrame macro="">
      <xdr:nvGraphicFramePr>
        <xdr:cNvPr id="1447077" name="Chart 4">
          <a:extLst>
            <a:ext uri="{FF2B5EF4-FFF2-40B4-BE49-F238E27FC236}">
              <a16:creationId xmlns:a16="http://schemas.microsoft.com/office/drawing/2014/main" id="{00000000-0008-0000-0600-0000A5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28574</xdr:colOff>
      <xdr:row>463</xdr:row>
      <xdr:rowOff>66675</xdr:rowOff>
    </xdr:from>
    <xdr:to>
      <xdr:col>10</xdr:col>
      <xdr:colOff>1219199</xdr:colOff>
      <xdr:row>473</xdr:row>
      <xdr:rowOff>180975</xdr:rowOff>
    </xdr:to>
    <xdr:graphicFrame macro="">
      <xdr:nvGraphicFramePr>
        <xdr:cNvPr id="1447078" name="Chart 4">
          <a:extLst>
            <a:ext uri="{FF2B5EF4-FFF2-40B4-BE49-F238E27FC236}">
              <a16:creationId xmlns:a16="http://schemas.microsoft.com/office/drawing/2014/main" id="{00000000-0008-0000-0600-0000A6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501</xdr:row>
      <xdr:rowOff>152400</xdr:rowOff>
    </xdr:from>
    <xdr:to>
      <xdr:col>10</xdr:col>
      <xdr:colOff>1193800</xdr:colOff>
      <xdr:row>511</xdr:row>
      <xdr:rowOff>142875</xdr:rowOff>
    </xdr:to>
    <xdr:graphicFrame macro="">
      <xdr:nvGraphicFramePr>
        <xdr:cNvPr id="1447079" name="Chart 4">
          <a:extLst>
            <a:ext uri="{FF2B5EF4-FFF2-40B4-BE49-F238E27FC236}">
              <a16:creationId xmlns:a16="http://schemas.microsoft.com/office/drawing/2014/main" id="{00000000-0008-0000-0600-0000A7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546</xdr:row>
      <xdr:rowOff>22860</xdr:rowOff>
    </xdr:from>
    <xdr:to>
      <xdr:col>10</xdr:col>
      <xdr:colOff>1181100</xdr:colOff>
      <xdr:row>555</xdr:row>
      <xdr:rowOff>0</xdr:rowOff>
    </xdr:to>
    <xdr:graphicFrame macro="">
      <xdr:nvGraphicFramePr>
        <xdr:cNvPr id="1447080" name="Chart 4">
          <a:extLst>
            <a:ext uri="{FF2B5EF4-FFF2-40B4-BE49-F238E27FC236}">
              <a16:creationId xmlns:a16="http://schemas.microsoft.com/office/drawing/2014/main" id="{00000000-0008-0000-0600-0000A8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9524</xdr:colOff>
      <xdr:row>593</xdr:row>
      <xdr:rowOff>85725</xdr:rowOff>
    </xdr:from>
    <xdr:to>
      <xdr:col>10</xdr:col>
      <xdr:colOff>1168399</xdr:colOff>
      <xdr:row>603</xdr:row>
      <xdr:rowOff>133350</xdr:rowOff>
    </xdr:to>
    <xdr:graphicFrame macro="">
      <xdr:nvGraphicFramePr>
        <xdr:cNvPr id="1447081" name="Chart 4">
          <a:extLst>
            <a:ext uri="{FF2B5EF4-FFF2-40B4-BE49-F238E27FC236}">
              <a16:creationId xmlns:a16="http://schemas.microsoft.com/office/drawing/2014/main" id="{00000000-0008-0000-0600-0000A9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38100</xdr:colOff>
      <xdr:row>633</xdr:row>
      <xdr:rowOff>152400</xdr:rowOff>
    </xdr:from>
    <xdr:to>
      <xdr:col>10</xdr:col>
      <xdr:colOff>1155700</xdr:colOff>
      <xdr:row>643</xdr:row>
      <xdr:rowOff>152400</xdr:rowOff>
    </xdr:to>
    <xdr:graphicFrame macro="">
      <xdr:nvGraphicFramePr>
        <xdr:cNvPr id="1447082" name="Chart 4">
          <a:extLst>
            <a:ext uri="{FF2B5EF4-FFF2-40B4-BE49-F238E27FC236}">
              <a16:creationId xmlns:a16="http://schemas.microsoft.com/office/drawing/2014/main" id="{00000000-0008-0000-0600-0000AA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38100</xdr:colOff>
      <xdr:row>670</xdr:row>
      <xdr:rowOff>9525</xdr:rowOff>
    </xdr:from>
    <xdr:to>
      <xdr:col>10</xdr:col>
      <xdr:colOff>1155700</xdr:colOff>
      <xdr:row>679</xdr:row>
      <xdr:rowOff>142875</xdr:rowOff>
    </xdr:to>
    <xdr:graphicFrame macro="">
      <xdr:nvGraphicFramePr>
        <xdr:cNvPr id="1447083" name="Chart 4">
          <a:extLst>
            <a:ext uri="{FF2B5EF4-FFF2-40B4-BE49-F238E27FC236}">
              <a16:creationId xmlns:a16="http://schemas.microsoft.com/office/drawing/2014/main" id="{00000000-0008-0000-0600-0000AB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9524</xdr:colOff>
      <xdr:row>706</xdr:row>
      <xdr:rowOff>28575</xdr:rowOff>
    </xdr:from>
    <xdr:to>
      <xdr:col>10</xdr:col>
      <xdr:colOff>1142999</xdr:colOff>
      <xdr:row>715</xdr:row>
      <xdr:rowOff>95250</xdr:rowOff>
    </xdr:to>
    <xdr:graphicFrame macro="">
      <xdr:nvGraphicFramePr>
        <xdr:cNvPr id="1447084" name="Chart 4">
          <a:extLst>
            <a:ext uri="{FF2B5EF4-FFF2-40B4-BE49-F238E27FC236}">
              <a16:creationId xmlns:a16="http://schemas.microsoft.com/office/drawing/2014/main" id="{00000000-0008-0000-0600-0000AC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247650</xdr:colOff>
      <xdr:row>362</xdr:row>
      <xdr:rowOff>95250</xdr:rowOff>
    </xdr:from>
    <xdr:to>
      <xdr:col>11</xdr:col>
      <xdr:colOff>0</xdr:colOff>
      <xdr:row>372</xdr:row>
      <xdr:rowOff>38100</xdr:rowOff>
    </xdr:to>
    <xdr:graphicFrame macro="">
      <xdr:nvGraphicFramePr>
        <xdr:cNvPr id="1447085" name="Chart 4">
          <a:extLst>
            <a:ext uri="{FF2B5EF4-FFF2-40B4-BE49-F238E27FC236}">
              <a16:creationId xmlns:a16="http://schemas.microsoft.com/office/drawing/2014/main" id="{00000000-0008-0000-0600-0000AD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30480</xdr:colOff>
      <xdr:row>191</xdr:row>
      <xdr:rowOff>114300</xdr:rowOff>
    </xdr:from>
    <xdr:to>
      <xdr:col>10</xdr:col>
      <xdr:colOff>1219200</xdr:colOff>
      <xdr:row>203</xdr:row>
      <xdr:rowOff>47625</xdr:rowOff>
    </xdr:to>
    <xdr:graphicFrame macro="">
      <xdr:nvGraphicFramePr>
        <xdr:cNvPr id="1447086" name="Chart 4">
          <a:extLst>
            <a:ext uri="{FF2B5EF4-FFF2-40B4-BE49-F238E27FC236}">
              <a16:creationId xmlns:a16="http://schemas.microsoft.com/office/drawing/2014/main" id="{00000000-0008-0000-0600-0000AE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325</xdr:row>
      <xdr:rowOff>0</xdr:rowOff>
    </xdr:from>
    <xdr:to>
      <xdr:col>11</xdr:col>
      <xdr:colOff>0</xdr:colOff>
      <xdr:row>334</xdr:row>
      <xdr:rowOff>161925</xdr:rowOff>
    </xdr:to>
    <xdr:graphicFrame macro="">
      <xdr:nvGraphicFramePr>
        <xdr:cNvPr id="1447087" name="Chart 4">
          <a:extLst>
            <a:ext uri="{FF2B5EF4-FFF2-40B4-BE49-F238E27FC236}">
              <a16:creationId xmlns:a16="http://schemas.microsoft.com/office/drawing/2014/main" id="{00000000-0008-0000-0600-0000AF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414</xdr:row>
      <xdr:rowOff>0</xdr:rowOff>
    </xdr:from>
    <xdr:to>
      <xdr:col>10</xdr:col>
      <xdr:colOff>1219200</xdr:colOff>
      <xdr:row>423</xdr:row>
      <xdr:rowOff>133350</xdr:rowOff>
    </xdr:to>
    <xdr:graphicFrame macro="">
      <xdr:nvGraphicFramePr>
        <xdr:cNvPr id="1447088" name="Chart 4">
          <a:extLst>
            <a:ext uri="{FF2B5EF4-FFF2-40B4-BE49-F238E27FC236}">
              <a16:creationId xmlns:a16="http://schemas.microsoft.com/office/drawing/2014/main" id="{00000000-0008-0000-0600-0000B0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28575</xdr:colOff>
      <xdr:row>798</xdr:row>
      <xdr:rowOff>9525</xdr:rowOff>
    </xdr:from>
    <xdr:to>
      <xdr:col>10</xdr:col>
      <xdr:colOff>1219200</xdr:colOff>
      <xdr:row>808</xdr:row>
      <xdr:rowOff>47625</xdr:rowOff>
    </xdr:to>
    <xdr:graphicFrame macro="">
      <xdr:nvGraphicFramePr>
        <xdr:cNvPr id="1447089" name="Chart 4">
          <a:extLst>
            <a:ext uri="{FF2B5EF4-FFF2-40B4-BE49-F238E27FC236}">
              <a16:creationId xmlns:a16="http://schemas.microsoft.com/office/drawing/2014/main" id="{00000000-0008-0000-0600-0000B1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9524</xdr:colOff>
      <xdr:row>846</xdr:row>
      <xdr:rowOff>85725</xdr:rowOff>
    </xdr:from>
    <xdr:to>
      <xdr:col>10</xdr:col>
      <xdr:colOff>1206499</xdr:colOff>
      <xdr:row>857</xdr:row>
      <xdr:rowOff>47625</xdr:rowOff>
    </xdr:to>
    <xdr:graphicFrame macro="">
      <xdr:nvGraphicFramePr>
        <xdr:cNvPr id="1447090" name="Chart 4">
          <a:extLst>
            <a:ext uri="{FF2B5EF4-FFF2-40B4-BE49-F238E27FC236}">
              <a16:creationId xmlns:a16="http://schemas.microsoft.com/office/drawing/2014/main" id="{00000000-0008-0000-0600-0000B2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9524</xdr:colOff>
      <xdr:row>742</xdr:row>
      <xdr:rowOff>28575</xdr:rowOff>
    </xdr:from>
    <xdr:to>
      <xdr:col>10</xdr:col>
      <xdr:colOff>1193799</xdr:colOff>
      <xdr:row>751</xdr:row>
      <xdr:rowOff>95250</xdr:rowOff>
    </xdr:to>
    <xdr:graphicFrame macro="">
      <xdr:nvGraphicFramePr>
        <xdr:cNvPr id="1447104" name="Chart 4">
          <a:extLst>
            <a:ext uri="{FF2B5EF4-FFF2-40B4-BE49-F238E27FC236}">
              <a16:creationId xmlns:a16="http://schemas.microsoft.com/office/drawing/2014/main" id="{00000000-0008-0000-0600-0000C0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30480</xdr:colOff>
      <xdr:row>241</xdr:row>
      <xdr:rowOff>114300</xdr:rowOff>
    </xdr:from>
    <xdr:to>
      <xdr:col>10</xdr:col>
      <xdr:colOff>1219200</xdr:colOff>
      <xdr:row>253</xdr:row>
      <xdr:rowOff>47625</xdr:rowOff>
    </xdr:to>
    <xdr:graphicFrame macro="">
      <xdr:nvGraphicFramePr>
        <xdr:cNvPr id="32" name="Chart 4">
          <a:extLst>
            <a:ext uri="{FF2B5EF4-FFF2-40B4-BE49-F238E27FC236}">
              <a16:creationId xmlns:a16="http://schemas.microsoft.com/office/drawing/2014/main" id="{2FF336BA-1272-44AE-9BFD-DA578D7BE4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2242</xdr:colOff>
      <xdr:row>18</xdr:row>
      <xdr:rowOff>4929</xdr:rowOff>
    </xdr:from>
    <xdr:to>
      <xdr:col>10</xdr:col>
      <xdr:colOff>773767</xdr:colOff>
      <xdr:row>29</xdr:row>
      <xdr:rowOff>142314</xdr:rowOff>
    </xdr:to>
    <xdr:graphicFrame macro="">
      <xdr:nvGraphicFramePr>
        <xdr:cNvPr id="8415" name="Chart 3">
          <a:extLst>
            <a:ext uri="{FF2B5EF4-FFF2-40B4-BE49-F238E27FC236}">
              <a16:creationId xmlns:a16="http://schemas.microsoft.com/office/drawing/2014/main" id="{00000000-0008-0000-0400-0000D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49</xdr:row>
      <xdr:rowOff>9525</xdr:rowOff>
    </xdr:from>
    <xdr:to>
      <xdr:col>10</xdr:col>
      <xdr:colOff>819150</xdr:colOff>
      <xdr:row>59</xdr:row>
      <xdr:rowOff>38100</xdr:rowOff>
    </xdr:to>
    <xdr:graphicFrame macro="">
      <xdr:nvGraphicFramePr>
        <xdr:cNvPr id="8416" name="Chart 3">
          <a:extLst>
            <a:ext uri="{FF2B5EF4-FFF2-40B4-BE49-F238E27FC236}">
              <a16:creationId xmlns:a16="http://schemas.microsoft.com/office/drawing/2014/main" id="{00000000-0008-0000-0400-0000E0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76</xdr:row>
      <xdr:rowOff>161925</xdr:rowOff>
    </xdr:from>
    <xdr:to>
      <xdr:col>10</xdr:col>
      <xdr:colOff>847725</xdr:colOff>
      <xdr:row>90</xdr:row>
      <xdr:rowOff>19050</xdr:rowOff>
    </xdr:to>
    <xdr:graphicFrame macro="">
      <xdr:nvGraphicFramePr>
        <xdr:cNvPr id="8417" name="Chart 3">
          <a:extLst>
            <a:ext uri="{FF2B5EF4-FFF2-40B4-BE49-F238E27FC236}">
              <a16:creationId xmlns:a16="http://schemas.microsoft.com/office/drawing/2014/main" id="{00000000-0008-0000-0400-0000E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110</xdr:row>
      <xdr:rowOff>9525</xdr:rowOff>
    </xdr:from>
    <xdr:to>
      <xdr:col>10</xdr:col>
      <xdr:colOff>838200</xdr:colOff>
      <xdr:row>120</xdr:row>
      <xdr:rowOff>38100</xdr:rowOff>
    </xdr:to>
    <xdr:graphicFrame macro="">
      <xdr:nvGraphicFramePr>
        <xdr:cNvPr id="8418" name="Chart 3">
          <a:extLst>
            <a:ext uri="{FF2B5EF4-FFF2-40B4-BE49-F238E27FC236}">
              <a16:creationId xmlns:a16="http://schemas.microsoft.com/office/drawing/2014/main" id="{00000000-0008-0000-0400-0000E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137</xdr:row>
      <xdr:rowOff>180975</xdr:rowOff>
    </xdr:from>
    <xdr:to>
      <xdr:col>10</xdr:col>
      <xdr:colOff>838200</xdr:colOff>
      <xdr:row>149</xdr:row>
      <xdr:rowOff>152400</xdr:rowOff>
    </xdr:to>
    <xdr:graphicFrame macro="">
      <xdr:nvGraphicFramePr>
        <xdr:cNvPr id="8419" name="Chart 2">
          <a:extLst>
            <a:ext uri="{FF2B5EF4-FFF2-40B4-BE49-F238E27FC236}">
              <a16:creationId xmlns:a16="http://schemas.microsoft.com/office/drawing/2014/main" id="{00000000-0008-0000-0400-0000E3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209550</xdr:colOff>
      <xdr:row>172</xdr:row>
      <xdr:rowOff>0</xdr:rowOff>
    </xdr:from>
    <xdr:to>
      <xdr:col>10</xdr:col>
      <xdr:colOff>819150</xdr:colOff>
      <xdr:row>185</xdr:row>
      <xdr:rowOff>0</xdr:rowOff>
    </xdr:to>
    <xdr:graphicFrame macro="">
      <xdr:nvGraphicFramePr>
        <xdr:cNvPr id="8420" name="Chart 2">
          <a:extLst>
            <a:ext uri="{FF2B5EF4-FFF2-40B4-BE49-F238E27FC236}">
              <a16:creationId xmlns:a16="http://schemas.microsoft.com/office/drawing/2014/main" id="{00000000-0008-0000-0400-0000E4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7"/>
  <sheetViews>
    <sheetView zoomScale="75" zoomScaleNormal="75" zoomScaleSheetLayoutView="85" workbookViewId="0">
      <selection activeCell="R39" sqref="R39"/>
    </sheetView>
  </sheetViews>
  <sheetFormatPr defaultColWidth="10.44140625" defaultRowHeight="13.8"/>
  <cols>
    <col min="1" max="1" width="5.5546875" style="1" customWidth="1"/>
    <col min="2" max="2" width="38.6640625" style="1" customWidth="1"/>
    <col min="3" max="6" width="14.6640625" style="1" customWidth="1"/>
    <col min="7" max="10" width="15.5546875" style="1" bestFit="1" customWidth="1"/>
    <col min="11" max="11" width="14.6640625" style="1" customWidth="1"/>
    <col min="12" max="16384" width="10.44140625" style="1"/>
  </cols>
  <sheetData>
    <row r="1" spans="1:11" s="42" customFormat="1" ht="24" customHeight="1">
      <c r="A1" s="456" t="s">
        <v>621</v>
      </c>
      <c r="B1" s="456"/>
      <c r="C1" s="456"/>
      <c r="D1" s="456"/>
      <c r="E1" s="456"/>
      <c r="F1" s="456"/>
      <c r="G1" s="456"/>
      <c r="H1" s="456"/>
      <c r="I1" s="456"/>
      <c r="J1" s="456"/>
      <c r="K1" s="456"/>
    </row>
    <row r="2" spans="1:11" s="42" customFormat="1" ht="24" customHeight="1">
      <c r="A2" s="457" t="s">
        <v>1170</v>
      </c>
      <c r="B2" s="457"/>
      <c r="C2" s="457"/>
      <c r="D2" s="457"/>
      <c r="E2" s="457"/>
      <c r="F2" s="457"/>
      <c r="G2" s="457"/>
      <c r="H2" s="457"/>
      <c r="I2" s="457"/>
      <c r="J2" s="457"/>
      <c r="K2" s="457"/>
    </row>
    <row r="3" spans="1:11" s="42" customFormat="1" ht="24" customHeight="1">
      <c r="A3" s="456" t="s">
        <v>1413</v>
      </c>
      <c r="B3" s="456"/>
      <c r="C3" s="456"/>
      <c r="D3" s="456"/>
      <c r="E3" s="456"/>
      <c r="F3" s="456"/>
      <c r="G3" s="456"/>
      <c r="H3" s="456"/>
      <c r="I3" s="456"/>
      <c r="J3" s="456"/>
      <c r="K3" s="456"/>
    </row>
    <row r="4" spans="1:11" ht="15" customHeight="1"/>
    <row r="5" spans="1:11" ht="15" customHeight="1">
      <c r="C5" s="43"/>
      <c r="E5" s="439" t="str">
        <f>'Budget Detail FY 2022-29'!$N$1</f>
        <v>FY 2024</v>
      </c>
      <c r="G5" s="439" t="str">
        <f>'Budget Detail FY 2022-29'!$P$1</f>
        <v>FY 2025</v>
      </c>
    </row>
    <row r="6" spans="1:11" ht="15" customHeight="1">
      <c r="C6" s="439" t="str">
        <f>'Budget Detail FY 2022-29'!$L$1</f>
        <v>FY 2022</v>
      </c>
      <c r="D6" s="439" t="str">
        <f>'Budget Detail FY 2022-29'!$M$1</f>
        <v>FY 2023</v>
      </c>
      <c r="E6" s="43" t="s">
        <v>567</v>
      </c>
      <c r="F6" s="439" t="str">
        <f>'Budget Detail FY 2022-29'!$O$1</f>
        <v>FY 2024</v>
      </c>
      <c r="G6" s="43" t="s">
        <v>567</v>
      </c>
      <c r="H6" s="439" t="str">
        <f>'Budget Detail FY 2022-29'!$Q$1</f>
        <v>FY 2026</v>
      </c>
      <c r="I6" s="439" t="str">
        <f>'Budget Detail FY 2022-29'!$R$1</f>
        <v>FY 2027</v>
      </c>
      <c r="J6" s="439" t="str">
        <f>'Budget Detail FY 2022-29'!$S$1</f>
        <v>FY 2028</v>
      </c>
      <c r="K6" s="439" t="str">
        <f>'Budget Detail FY 2022-29'!$T$1</f>
        <v>FY 2029</v>
      </c>
    </row>
    <row r="7" spans="1:11" ht="15" customHeight="1" thickBot="1">
      <c r="B7" s="44" t="s">
        <v>622</v>
      </c>
      <c r="C7" s="45" t="s">
        <v>1</v>
      </c>
      <c r="D7" s="45" t="s">
        <v>1</v>
      </c>
      <c r="E7" s="45" t="s">
        <v>537</v>
      </c>
      <c r="F7" s="45" t="s">
        <v>19</v>
      </c>
      <c r="G7" s="45" t="s">
        <v>537</v>
      </c>
      <c r="H7" s="45" t="s">
        <v>19</v>
      </c>
      <c r="I7" s="45" t="s">
        <v>19</v>
      </c>
      <c r="J7" s="45" t="s">
        <v>19</v>
      </c>
      <c r="K7" s="45" t="s">
        <v>19</v>
      </c>
    </row>
    <row r="8" spans="1:11" ht="15" customHeight="1">
      <c r="C8" s="43"/>
      <c r="D8" s="43"/>
      <c r="E8" s="43"/>
      <c r="F8" s="43"/>
      <c r="G8" s="43"/>
      <c r="H8" s="43"/>
      <c r="I8" s="43"/>
      <c r="J8" s="43"/>
    </row>
    <row r="9" spans="1:11" ht="24" customHeight="1">
      <c r="A9" s="46" t="s">
        <v>1291</v>
      </c>
      <c r="C9" s="49">
        <f>'Budget Detail FY 2022-29'!L57</f>
        <v>23139178</v>
      </c>
      <c r="D9" s="49">
        <f>'Budget Detail FY 2022-29'!M57</f>
        <v>24529614</v>
      </c>
      <c r="E9" s="49">
        <f>'Budget Detail FY 2022-29'!N57</f>
        <v>23017965</v>
      </c>
      <c r="F9" s="49">
        <f>'Budget Detail FY 2022-29'!O57</f>
        <v>24126302</v>
      </c>
      <c r="G9" s="49">
        <f>'Budget Detail FY 2022-29'!P57</f>
        <v>24269791</v>
      </c>
      <c r="H9" s="49">
        <f>'Budget Detail FY 2022-29'!Q57</f>
        <v>24663020</v>
      </c>
      <c r="I9" s="49">
        <f>'Budget Detail FY 2022-29'!R57</f>
        <v>25845284</v>
      </c>
      <c r="J9" s="49">
        <f>'Budget Detail FY 2022-29'!S57</f>
        <v>26136082</v>
      </c>
      <c r="K9" s="49">
        <f>'Budget Detail FY 2022-29'!T57</f>
        <v>26722412</v>
      </c>
    </row>
    <row r="10" spans="1:11" ht="15" customHeight="1">
      <c r="A10" s="46"/>
      <c r="C10" s="2"/>
      <c r="D10" s="2"/>
      <c r="E10" s="2"/>
      <c r="F10" s="2"/>
      <c r="G10" s="2"/>
      <c r="H10" s="2"/>
      <c r="I10" s="2"/>
      <c r="J10" s="2"/>
      <c r="K10" s="2"/>
    </row>
    <row r="11" spans="1:11" ht="24" customHeight="1">
      <c r="A11" s="46" t="s">
        <v>624</v>
      </c>
      <c r="C11" s="2"/>
      <c r="D11" s="2"/>
      <c r="E11" s="2"/>
      <c r="F11" s="2"/>
      <c r="G11" s="2"/>
      <c r="H11" s="2"/>
      <c r="I11" s="2"/>
      <c r="J11" s="2"/>
      <c r="K11" s="2"/>
    </row>
    <row r="12" spans="1:11" ht="24" customHeight="1">
      <c r="A12" s="52">
        <v>-15</v>
      </c>
      <c r="B12" s="1" t="s">
        <v>554</v>
      </c>
      <c r="C12" s="2">
        <f>'Budget Detail FY 2022-29'!L313</f>
        <v>1257491</v>
      </c>
      <c r="D12" s="2">
        <f>'Budget Detail FY 2022-29'!M313</f>
        <v>1257323</v>
      </c>
      <c r="E12" s="2">
        <f>'Budget Detail FY 2022-29'!N313</f>
        <v>999400</v>
      </c>
      <c r="F12" s="2">
        <f>'Budget Detail FY 2022-29'!O313</f>
        <v>1078289</v>
      </c>
      <c r="G12" s="2">
        <f>'Budget Detail FY 2022-29'!P313</f>
        <v>1067562</v>
      </c>
      <c r="H12" s="2">
        <f>'Budget Detail FY 2022-29'!Q313</f>
        <v>1086339</v>
      </c>
      <c r="I12" s="2">
        <f>'Budget Detail FY 2022-29'!R313</f>
        <v>1242484</v>
      </c>
      <c r="J12" s="2">
        <f>'Budget Detail FY 2022-29'!S313</f>
        <v>1264759</v>
      </c>
      <c r="K12" s="2">
        <f>'Budget Detail FY 2022-29'!T313</f>
        <v>1287479</v>
      </c>
    </row>
    <row r="13" spans="1:11" ht="24" customHeight="1">
      <c r="A13" s="52">
        <v>-79</v>
      </c>
      <c r="B13" s="1" t="s">
        <v>625</v>
      </c>
      <c r="C13" s="2">
        <f>'Budget Detail FY 2022-29'!L889</f>
        <v>2308046</v>
      </c>
      <c r="D13" s="2">
        <f>'Budget Detail FY 2022-29'!M889</f>
        <v>3221949</v>
      </c>
      <c r="E13" s="2">
        <f>'Budget Detail FY 2022-29'!N889</f>
        <v>3370030</v>
      </c>
      <c r="F13" s="2">
        <f>'Budget Detail FY 2022-29'!O889</f>
        <v>3478284</v>
      </c>
      <c r="G13" s="2">
        <f>'Budget Detail FY 2022-29'!P889</f>
        <v>3365647</v>
      </c>
      <c r="H13" s="2">
        <f>'Budget Detail FY 2022-29'!Q889</f>
        <v>4047578</v>
      </c>
      <c r="I13" s="2">
        <f>'Budget Detail FY 2022-29'!R889</f>
        <v>4114146</v>
      </c>
      <c r="J13" s="2">
        <f>'Budget Detail FY 2022-29'!S889</f>
        <v>4270768</v>
      </c>
      <c r="K13" s="2">
        <f>'Budget Detail FY 2022-29'!T889</f>
        <v>4450054</v>
      </c>
    </row>
    <row r="14" spans="1:11" ht="24" customHeight="1">
      <c r="A14" s="52">
        <v>-72</v>
      </c>
      <c r="B14" s="1" t="s">
        <v>467</v>
      </c>
      <c r="C14" s="2">
        <f>'Budget Detail FY 2022-29'!L853</f>
        <v>2712</v>
      </c>
      <c r="D14" s="2">
        <f>'Budget Detail FY 2022-29'!M853</f>
        <v>0</v>
      </c>
      <c r="E14" s="2">
        <f>'Budget Detail FY 2022-29'!N853</f>
        <v>0</v>
      </c>
      <c r="F14" s="2">
        <f>'Budget Detail FY 2022-29'!O853</f>
        <v>0</v>
      </c>
      <c r="G14" s="2">
        <f>'Budget Detail FY 2022-29'!P853</f>
        <v>0</v>
      </c>
      <c r="H14" s="2">
        <f>'Budget Detail FY 2022-29'!Q853</f>
        <v>0</v>
      </c>
      <c r="I14" s="2">
        <f>'Budget Detail FY 2022-29'!R853</f>
        <v>0</v>
      </c>
      <c r="J14" s="2">
        <f>'Budget Detail FY 2022-29'!S853</f>
        <v>0</v>
      </c>
      <c r="K14" s="2">
        <f>'Budget Detail FY 2022-29'!T853</f>
        <v>0</v>
      </c>
    </row>
    <row r="15" spans="1:11" ht="24" customHeight="1">
      <c r="A15" s="52">
        <v>-87</v>
      </c>
      <c r="B15" s="1" t="s">
        <v>402</v>
      </c>
      <c r="C15" s="2">
        <f>'Budget Detail FY 2022-29'!L1068</f>
        <v>250366</v>
      </c>
      <c r="D15" s="2">
        <f>'Budget Detail FY 2022-29'!M1068</f>
        <v>232124</v>
      </c>
      <c r="E15" s="2">
        <f>'Budget Detail FY 2022-29'!N1068</f>
        <v>228000</v>
      </c>
      <c r="F15" s="2">
        <f>'Budget Detail FY 2022-29'!O1068</f>
        <v>226795</v>
      </c>
      <c r="G15" s="2">
        <f>'Budget Detail FY 2022-29'!P1068</f>
        <v>232465</v>
      </c>
      <c r="H15" s="2">
        <f>'Budget Detail FY 2022-29'!Q1068</f>
        <v>238277</v>
      </c>
      <c r="I15" s="2">
        <f>'Budget Detail FY 2022-29'!R1068</f>
        <v>244234</v>
      </c>
      <c r="J15" s="2">
        <f>'Budget Detail FY 2022-29'!S1068</f>
        <v>250340</v>
      </c>
      <c r="K15" s="2">
        <f>'Budget Detail FY 2022-29'!T1068</f>
        <v>256599</v>
      </c>
    </row>
    <row r="16" spans="1:11" ht="24" customHeight="1">
      <c r="A16" s="52">
        <v>-88</v>
      </c>
      <c r="B16" s="1" t="s">
        <v>404</v>
      </c>
      <c r="C16" s="2">
        <f>'Budget Detail FY 2022-29'!L1090</f>
        <v>96795</v>
      </c>
      <c r="D16" s="2">
        <f>'Budget Detail FY 2022-29'!M1090</f>
        <v>100932</v>
      </c>
      <c r="E16" s="2">
        <f>'Budget Detail FY 2022-29'!N1090</f>
        <v>122000</v>
      </c>
      <c r="F16" s="2">
        <f>'Budget Detail FY 2022-29'!O1090</f>
        <v>121458</v>
      </c>
      <c r="G16" s="2">
        <f>'Budget Detail FY 2022-29'!P1090</f>
        <v>124494</v>
      </c>
      <c r="H16" s="2">
        <f>'Budget Detail FY 2022-29'!Q1090</f>
        <v>127606</v>
      </c>
      <c r="I16" s="2">
        <f>'Budget Detail FY 2022-29'!R1090</f>
        <v>130796</v>
      </c>
      <c r="J16" s="2">
        <f>'Budget Detail FY 2022-29'!S1090</f>
        <v>134066</v>
      </c>
      <c r="K16" s="2">
        <f>'Budget Detail FY 2022-29'!T1090</f>
        <v>137418</v>
      </c>
    </row>
    <row r="17" spans="1:11" ht="24" customHeight="1">
      <c r="A17" s="52">
        <v>-89</v>
      </c>
      <c r="B17" s="1" t="s">
        <v>983</v>
      </c>
      <c r="C17" s="2">
        <f>'Budget Detail FY 2022-29'!L1110</f>
        <v>78764</v>
      </c>
      <c r="D17" s="2">
        <f>'Budget Detail FY 2022-29'!M1110</f>
        <v>97574</v>
      </c>
      <c r="E17" s="2">
        <f>'Budget Detail FY 2022-29'!N1110</f>
        <v>146000</v>
      </c>
      <c r="F17" s="2">
        <f>'Budget Detail FY 2022-29'!O1110</f>
        <v>145465</v>
      </c>
      <c r="G17" s="2">
        <f>'Budget Detail FY 2022-29'!P1110</f>
        <v>149102</v>
      </c>
      <c r="H17" s="2">
        <f>'Budget Detail FY 2022-29'!Q1110</f>
        <v>152830</v>
      </c>
      <c r="I17" s="2">
        <f>'Budget Detail FY 2022-29'!R1110</f>
        <v>156651</v>
      </c>
      <c r="J17" s="2">
        <f>'Budget Detail FY 2022-29'!S1110</f>
        <v>160567</v>
      </c>
      <c r="K17" s="2">
        <f>'Budget Detail FY 2022-29'!T1110</f>
        <v>164581</v>
      </c>
    </row>
    <row r="18" spans="1:11" ht="24" customHeight="1">
      <c r="A18" s="52">
        <v>-11</v>
      </c>
      <c r="B18" s="1" t="s">
        <v>626</v>
      </c>
      <c r="C18" s="2">
        <f>'Budget Detail FY 2022-29'!L278</f>
        <v>16034</v>
      </c>
      <c r="D18" s="2">
        <f>'Budget Detail FY 2022-29'!M278</f>
        <v>21501</v>
      </c>
      <c r="E18" s="2">
        <f>'Budget Detail FY 2022-29'!N278</f>
        <v>24000</v>
      </c>
      <c r="F18" s="2">
        <f>'Budget Detail FY 2022-29'!O278</f>
        <v>24017</v>
      </c>
      <c r="G18" s="2">
        <f>'Budget Detail FY 2022-29'!P278</f>
        <v>24000</v>
      </c>
      <c r="H18" s="2">
        <f>'Budget Detail FY 2022-29'!Q278</f>
        <v>24000</v>
      </c>
      <c r="I18" s="2">
        <f>'Budget Detail FY 2022-29'!R278</f>
        <v>24000</v>
      </c>
      <c r="J18" s="2">
        <f>'Budget Detail FY 2022-29'!S278</f>
        <v>24000</v>
      </c>
      <c r="K18" s="2">
        <f>'Budget Detail FY 2022-29'!T278</f>
        <v>24000</v>
      </c>
    </row>
    <row r="19" spans="1:11" ht="24" customHeight="1">
      <c r="A19" s="52">
        <v>-12</v>
      </c>
      <c r="B19" s="1" t="s">
        <v>627</v>
      </c>
      <c r="C19" s="2">
        <f>'Budget Detail FY 2022-29'!L293</f>
        <v>20363</v>
      </c>
      <c r="D19" s="2">
        <f>'Budget Detail FY 2022-29'!M293</f>
        <v>21000</v>
      </c>
      <c r="E19" s="2">
        <f>'Budget Detail FY 2022-29'!N293</f>
        <v>21000</v>
      </c>
      <c r="F19" s="2">
        <f>'Budget Detail FY 2022-29'!O293</f>
        <v>21015</v>
      </c>
      <c r="G19" s="2">
        <f>'Budget Detail FY 2022-29'!P293</f>
        <v>21000</v>
      </c>
      <c r="H19" s="2">
        <f>'Budget Detail FY 2022-29'!Q293</f>
        <v>21000</v>
      </c>
      <c r="I19" s="2">
        <f>'Budget Detail FY 2022-29'!R293</f>
        <v>21000</v>
      </c>
      <c r="J19" s="2">
        <f>'Budget Detail FY 2022-29'!S293</f>
        <v>21000</v>
      </c>
      <c r="K19" s="2">
        <f>'Budget Detail FY 2022-29'!T293</f>
        <v>21000</v>
      </c>
    </row>
    <row r="20" spans="1:11" ht="15" customHeight="1">
      <c r="C20" s="2"/>
      <c r="D20" s="2"/>
      <c r="E20" s="2"/>
      <c r="F20" s="2"/>
      <c r="G20" s="2"/>
      <c r="H20" s="2"/>
      <c r="I20" s="2"/>
      <c r="J20" s="2"/>
      <c r="K20" s="2"/>
    </row>
    <row r="21" spans="1:11" ht="24" customHeight="1">
      <c r="A21" s="46" t="s">
        <v>1292</v>
      </c>
      <c r="C21" s="2">
        <f>'Budget Detail FY 2022-29'!L600</f>
        <v>329375</v>
      </c>
      <c r="D21" s="2">
        <f>'Budget Detail FY 2022-29'!M600</f>
        <v>329798</v>
      </c>
      <c r="E21" s="2">
        <f>'Budget Detail FY 2022-29'!N600</f>
        <v>0</v>
      </c>
      <c r="F21" s="2">
        <f>'Budget Detail FY 2022-29'!O600</f>
        <v>0</v>
      </c>
      <c r="G21" s="2">
        <f>'Budget Detail FY 2022-29'!P600</f>
        <v>0</v>
      </c>
      <c r="H21" s="2">
        <f>'Budget Detail FY 2022-29'!Q600</f>
        <v>0</v>
      </c>
      <c r="I21" s="2">
        <f>'Budget Detail FY 2022-29'!R600</f>
        <v>0</v>
      </c>
      <c r="J21" s="2">
        <f>'Budget Detail FY 2022-29'!S600</f>
        <v>0</v>
      </c>
      <c r="K21" s="2">
        <f>'Budget Detail FY 2022-29'!T600</f>
        <v>0</v>
      </c>
    </row>
    <row r="22" spans="1:11" ht="15" customHeight="1">
      <c r="A22" s="46"/>
      <c r="C22" s="2"/>
      <c r="D22" s="2"/>
      <c r="E22" s="2"/>
      <c r="F22" s="2"/>
      <c r="G22" s="2"/>
      <c r="H22" s="2"/>
      <c r="I22" s="2"/>
      <c r="J22" s="2"/>
      <c r="K22" s="2"/>
    </row>
    <row r="23" spans="1:11" ht="24" customHeight="1">
      <c r="A23" s="46" t="s">
        <v>629</v>
      </c>
      <c r="C23" s="2"/>
      <c r="D23" s="2"/>
      <c r="E23" s="2"/>
      <c r="F23" s="2"/>
      <c r="G23" s="2"/>
      <c r="H23" s="2"/>
      <c r="I23" s="2"/>
      <c r="J23" s="2"/>
      <c r="K23" s="2"/>
    </row>
    <row r="24" spans="1:11" ht="24" customHeight="1">
      <c r="A24" s="52">
        <v>-25</v>
      </c>
      <c r="B24" s="1" t="s">
        <v>725</v>
      </c>
      <c r="C24" s="2">
        <f>'Budget Detail FY 2022-29'!L522</f>
        <v>611587</v>
      </c>
      <c r="D24" s="2">
        <f>'Budget Detail FY 2022-29'!M522</f>
        <v>1358100</v>
      </c>
      <c r="E24" s="2">
        <f>'Budget Detail FY 2022-29'!N522</f>
        <v>2051830</v>
      </c>
      <c r="F24" s="2">
        <f>'Budget Detail FY 2022-29'!O522</f>
        <v>2269143</v>
      </c>
      <c r="G24" s="2">
        <f>'Budget Detail FY 2022-29'!P522</f>
        <v>1668774</v>
      </c>
      <c r="H24" s="2">
        <f>'Budget Detail FY 2022-29'!Q522</f>
        <v>992950</v>
      </c>
      <c r="I24" s="2">
        <f>'Budget Detail FY 2022-29'!R522</f>
        <v>1697371</v>
      </c>
      <c r="J24" s="2">
        <f>'Budget Detail FY 2022-29'!S522</f>
        <v>1753964</v>
      </c>
      <c r="K24" s="2">
        <f>'Budget Detail FY 2022-29'!T522</f>
        <v>2089893</v>
      </c>
    </row>
    <row r="25" spans="1:11" ht="24" customHeight="1">
      <c r="A25" s="52">
        <v>-23</v>
      </c>
      <c r="B25" s="1" t="s">
        <v>631</v>
      </c>
      <c r="C25" s="2">
        <f>'Budget Detail FY 2022-29'!L353</f>
        <v>5816246</v>
      </c>
      <c r="D25" s="2">
        <f>'Budget Detail FY 2022-29'!M353</f>
        <v>5328562</v>
      </c>
      <c r="E25" s="2">
        <f>'Budget Detail FY 2022-29'!N353</f>
        <v>3573795</v>
      </c>
      <c r="F25" s="2">
        <f>'Budget Detail FY 2022-29'!O353</f>
        <v>3569567</v>
      </c>
      <c r="G25" s="2">
        <f>'Budget Detail FY 2022-29'!P353</f>
        <v>3029985</v>
      </c>
      <c r="H25" s="2">
        <f>'Budget Detail FY 2022-29'!Q353</f>
        <v>8227221</v>
      </c>
      <c r="I25" s="2">
        <f>'Budget Detail FY 2022-29'!R353</f>
        <v>2207566</v>
      </c>
      <c r="J25" s="2">
        <f>'Budget Detail FY 2022-29'!S353</f>
        <v>4435366</v>
      </c>
      <c r="K25" s="2">
        <f>'Budget Detail FY 2022-29'!T353</f>
        <v>1966979</v>
      </c>
    </row>
    <row r="26" spans="1:11" ht="24" customHeight="1">
      <c r="A26" s="52">
        <v>-24</v>
      </c>
      <c r="B26" s="1" t="s">
        <v>1222</v>
      </c>
      <c r="C26" s="2">
        <f>'Budget Detail FY 2022-29'!L431</f>
        <v>13625800</v>
      </c>
      <c r="D26" s="2">
        <f>'Budget Detail FY 2022-29'!M431</f>
        <v>1275312</v>
      </c>
      <c r="E26" s="2">
        <f>'Budget Detail FY 2022-29'!N431</f>
        <v>33174623</v>
      </c>
      <c r="F26" s="2">
        <f>'Budget Detail FY 2022-29'!O431</f>
        <v>2047417</v>
      </c>
      <c r="G26" s="2">
        <f>'Budget Detail FY 2022-29'!P431</f>
        <v>43388158</v>
      </c>
      <c r="H26" s="2">
        <f>'Budget Detail FY 2022-29'!Q431</f>
        <v>3178361</v>
      </c>
      <c r="I26" s="2">
        <f>'Budget Detail FY 2022-29'!R431</f>
        <v>3585857</v>
      </c>
      <c r="J26" s="2">
        <f>'Budget Detail FY 2022-29'!S431</f>
        <v>3245226</v>
      </c>
      <c r="K26" s="2">
        <f>'Budget Detail FY 2022-29'!T431</f>
        <v>4267949</v>
      </c>
    </row>
    <row r="27" spans="1:11" ht="15" customHeight="1">
      <c r="C27" s="2"/>
      <c r="D27" s="2"/>
      <c r="E27" s="2"/>
      <c r="F27" s="2"/>
      <c r="G27" s="2"/>
      <c r="H27" s="2"/>
      <c r="I27" s="2"/>
      <c r="J27" s="2"/>
      <c r="K27" s="2"/>
    </row>
    <row r="28" spans="1:11" ht="24" customHeight="1">
      <c r="A28" s="46" t="s">
        <v>632</v>
      </c>
      <c r="C28" s="2"/>
      <c r="D28" s="2"/>
      <c r="E28" s="2"/>
      <c r="F28" s="2"/>
      <c r="G28" s="2"/>
      <c r="H28" s="2"/>
      <c r="I28" s="2"/>
      <c r="J28" s="2"/>
      <c r="K28" s="2"/>
    </row>
    <row r="29" spans="1:11" ht="24" customHeight="1">
      <c r="A29" s="52">
        <v>-51</v>
      </c>
      <c r="B29" s="1" t="s">
        <v>465</v>
      </c>
      <c r="C29" s="2">
        <f>'Budget Detail FY 2022-29'!L642</f>
        <v>5206164</v>
      </c>
      <c r="D29" s="2">
        <f>'Budget Detail FY 2022-29'!M642</f>
        <v>6112981</v>
      </c>
      <c r="E29" s="2">
        <f>'Budget Detail FY 2022-29'!N642</f>
        <v>16264301</v>
      </c>
      <c r="F29" s="2">
        <f>'Budget Detail FY 2022-29'!O642</f>
        <v>18050976</v>
      </c>
      <c r="G29" s="2">
        <f>'Budget Detail FY 2022-29'!P642</f>
        <v>48154287</v>
      </c>
      <c r="H29" s="2">
        <f>'Budget Detail FY 2022-29'!Q642</f>
        <v>57314669</v>
      </c>
      <c r="I29" s="2">
        <f>'Budget Detail FY 2022-29'!R642</f>
        <v>58855259</v>
      </c>
      <c r="J29" s="2">
        <f>'Budget Detail FY 2022-29'!S642</f>
        <v>39948777</v>
      </c>
      <c r="K29" s="2">
        <f>'Budget Detail FY 2022-29'!T642</f>
        <v>17273341</v>
      </c>
    </row>
    <row r="30" spans="1:11" ht="24" customHeight="1">
      <c r="A30" s="52">
        <v>-52</v>
      </c>
      <c r="B30" s="1" t="s">
        <v>466</v>
      </c>
      <c r="C30" s="2">
        <f>'Budget Detail FY 2022-29'!L768</f>
        <v>6453152</v>
      </c>
      <c r="D30" s="2">
        <f>'Budget Detail FY 2022-29'!M768</f>
        <v>6759789</v>
      </c>
      <c r="E30" s="2">
        <f>'Budget Detail FY 2022-29'!N768</f>
        <v>3036752</v>
      </c>
      <c r="F30" s="2">
        <f>'Budget Detail FY 2022-29'!O768</f>
        <v>3728132</v>
      </c>
      <c r="G30" s="2">
        <f>'Budget Detail FY 2022-29'!P768</f>
        <v>5470606</v>
      </c>
      <c r="H30" s="2">
        <f>'Budget Detail FY 2022-29'!Q768</f>
        <v>3421391</v>
      </c>
      <c r="I30" s="2">
        <f>'Budget Detail FY 2022-29'!R768</f>
        <v>2160814</v>
      </c>
      <c r="J30" s="2">
        <f>'Budget Detail FY 2022-29'!S768</f>
        <v>2255927</v>
      </c>
      <c r="K30" s="2">
        <f>'Budget Detail FY 2022-29'!T768</f>
        <v>2317739</v>
      </c>
    </row>
    <row r="31" spans="1:11" ht="15" customHeight="1">
      <c r="C31" s="2"/>
      <c r="D31" s="2"/>
      <c r="E31" s="2"/>
      <c r="F31" s="2"/>
      <c r="G31" s="2"/>
      <c r="H31" s="2"/>
      <c r="I31" s="2"/>
      <c r="J31" s="2"/>
      <c r="K31" s="2"/>
    </row>
    <row r="32" spans="1:11" ht="24" customHeight="1">
      <c r="A32" s="46" t="s">
        <v>633</v>
      </c>
      <c r="C32" s="2"/>
      <c r="D32" s="2"/>
      <c r="E32" s="2"/>
      <c r="F32" s="2"/>
      <c r="G32" s="2"/>
      <c r="H32" s="2"/>
      <c r="I32" s="2"/>
      <c r="J32" s="2"/>
      <c r="K32" s="2"/>
    </row>
    <row r="33" spans="1:11" ht="24" customHeight="1">
      <c r="A33" s="52">
        <v>-82</v>
      </c>
      <c r="B33" s="1" t="s">
        <v>459</v>
      </c>
      <c r="C33" s="2">
        <f>'Budget Detail FY 2022-29'!L984</f>
        <v>1707182</v>
      </c>
      <c r="D33" s="2">
        <f>'Budget Detail FY 2022-29'!M984</f>
        <v>1844151</v>
      </c>
      <c r="E33" s="2">
        <f>'Budget Detail FY 2022-29'!N984</f>
        <v>1866778</v>
      </c>
      <c r="F33" s="2">
        <f>'Budget Detail FY 2022-29'!O984</f>
        <v>1875756</v>
      </c>
      <c r="G33" s="2">
        <f>'Budget Detail FY 2022-29'!P984</f>
        <v>1962584</v>
      </c>
      <c r="H33" s="2">
        <f>'Budget Detail FY 2022-29'!Q984</f>
        <v>1154822</v>
      </c>
      <c r="I33" s="2">
        <f>'Budget Detail FY 2022-29'!R984</f>
        <v>1205834</v>
      </c>
      <c r="J33" s="2">
        <f>'Budget Detail FY 2022-29'!S984</f>
        <v>1254109</v>
      </c>
      <c r="K33" s="2">
        <f>'Budget Detail FY 2022-29'!T984</f>
        <v>1298566</v>
      </c>
    </row>
    <row r="34" spans="1:11" ht="24" customHeight="1">
      <c r="A34" s="52">
        <v>-84</v>
      </c>
      <c r="B34" s="1" t="s">
        <v>634</v>
      </c>
      <c r="C34" s="2">
        <f>'Budget Detail FY 2022-29'!L1048</f>
        <v>104065</v>
      </c>
      <c r="D34" s="2">
        <f>'Budget Detail FY 2022-29'!M1048</f>
        <v>141177</v>
      </c>
      <c r="E34" s="2">
        <f>'Budget Detail FY 2022-29'!N1048</f>
        <v>50150</v>
      </c>
      <c r="F34" s="2">
        <f>'Budget Detail FY 2022-29'!O1048</f>
        <v>165225</v>
      </c>
      <c r="G34" s="2">
        <f>'Budget Detail FY 2022-29'!P1048</f>
        <v>50200</v>
      </c>
      <c r="H34" s="2">
        <f>'Budget Detail FY 2022-29'!Q1048</f>
        <v>50200</v>
      </c>
      <c r="I34" s="2">
        <f>'Budget Detail FY 2022-29'!R1048</f>
        <v>50200</v>
      </c>
      <c r="J34" s="2">
        <f>'Budget Detail FY 2022-29'!S1048</f>
        <v>50200</v>
      </c>
      <c r="K34" s="2">
        <f>'Budget Detail FY 2022-29'!T1048</f>
        <v>50200</v>
      </c>
    </row>
    <row r="35" spans="1:11" ht="15" customHeight="1">
      <c r="C35" s="2"/>
      <c r="D35" s="2"/>
      <c r="E35" s="2"/>
      <c r="F35" s="2"/>
      <c r="G35" s="2"/>
      <c r="H35" s="2"/>
      <c r="I35" s="2"/>
      <c r="J35" s="2"/>
      <c r="K35" s="2"/>
    </row>
    <row r="36" spans="1:11" ht="24" customHeight="1" thickBot="1">
      <c r="A36" s="6"/>
      <c r="B36" s="47" t="s">
        <v>1158</v>
      </c>
      <c r="C36" s="312">
        <f t="shared" ref="C36:K36" si="0">SUM(C9:C35)</f>
        <v>61023320</v>
      </c>
      <c r="D36" s="312">
        <f t="shared" si="0"/>
        <v>52631887</v>
      </c>
      <c r="E36" s="312">
        <f t="shared" si="0"/>
        <v>87946624</v>
      </c>
      <c r="F36" s="312">
        <f t="shared" si="0"/>
        <v>60927841</v>
      </c>
      <c r="G36" s="312">
        <f t="shared" si="0"/>
        <v>132978655</v>
      </c>
      <c r="H36" s="312">
        <f t="shared" si="0"/>
        <v>104700264</v>
      </c>
      <c r="I36" s="312">
        <f t="shared" si="0"/>
        <v>101541496</v>
      </c>
      <c r="J36" s="312">
        <f t="shared" si="0"/>
        <v>85205151</v>
      </c>
      <c r="K36" s="312">
        <f t="shared" si="0"/>
        <v>62328210</v>
      </c>
    </row>
    <row r="37" spans="1:11" ht="15" customHeight="1" thickTop="1"/>
    <row r="38" spans="1:11" ht="15" customHeight="1"/>
    <row r="39" spans="1:11" ht="24" customHeight="1">
      <c r="A39" s="456" t="s">
        <v>621</v>
      </c>
      <c r="B39" s="456"/>
      <c r="C39" s="456"/>
      <c r="D39" s="456"/>
      <c r="E39" s="456"/>
      <c r="F39" s="456"/>
      <c r="G39" s="456"/>
      <c r="H39" s="456"/>
      <c r="I39" s="456"/>
      <c r="J39" s="456"/>
      <c r="K39" s="456"/>
    </row>
    <row r="40" spans="1:11" ht="24" customHeight="1">
      <c r="A40" s="457" t="s">
        <v>1171</v>
      </c>
      <c r="B40" s="457"/>
      <c r="C40" s="457"/>
      <c r="D40" s="457"/>
      <c r="E40" s="457"/>
      <c r="F40" s="457"/>
      <c r="G40" s="457"/>
      <c r="H40" s="457"/>
      <c r="I40" s="457"/>
      <c r="J40" s="457"/>
      <c r="K40" s="457"/>
    </row>
    <row r="41" spans="1:11" ht="24" customHeight="1">
      <c r="A41" s="456" t="s">
        <v>1413</v>
      </c>
      <c r="B41" s="456"/>
      <c r="C41" s="456"/>
      <c r="D41" s="456"/>
      <c r="E41" s="456"/>
      <c r="F41" s="456"/>
      <c r="G41" s="456"/>
      <c r="H41" s="456"/>
      <c r="I41" s="456"/>
      <c r="J41" s="456"/>
      <c r="K41" s="456"/>
    </row>
    <row r="42" spans="1:11" ht="15" customHeight="1"/>
    <row r="43" spans="1:11" ht="15" customHeight="1">
      <c r="C43" s="43"/>
      <c r="E43" s="439" t="str">
        <f>'Budget Detail FY 2022-29'!$N$1</f>
        <v>FY 2024</v>
      </c>
      <c r="G43" s="439" t="str">
        <f>'Budget Detail FY 2022-29'!$P$1</f>
        <v>FY 2025</v>
      </c>
    </row>
    <row r="44" spans="1:11" ht="15" customHeight="1">
      <c r="C44" s="439" t="str">
        <f>'Budget Detail FY 2022-29'!$L$1</f>
        <v>FY 2022</v>
      </c>
      <c r="D44" s="439" t="str">
        <f>'Budget Detail FY 2022-29'!$M$1</f>
        <v>FY 2023</v>
      </c>
      <c r="E44" s="43" t="s">
        <v>567</v>
      </c>
      <c r="F44" s="439" t="str">
        <f>'Budget Detail FY 2022-29'!$O$1</f>
        <v>FY 2024</v>
      </c>
      <c r="G44" s="43" t="s">
        <v>567</v>
      </c>
      <c r="H44" s="439" t="str">
        <f>'Budget Detail FY 2022-29'!$Q$1</f>
        <v>FY 2026</v>
      </c>
      <c r="I44" s="439" t="str">
        <f>'Budget Detail FY 2022-29'!$R$1</f>
        <v>FY 2027</v>
      </c>
      <c r="J44" s="439" t="str">
        <f>'Budget Detail FY 2022-29'!$S$1</f>
        <v>FY 2028</v>
      </c>
      <c r="K44" s="439" t="str">
        <f>'Budget Detail FY 2022-29'!$T$1</f>
        <v>FY 2029</v>
      </c>
    </row>
    <row r="45" spans="1:11" ht="15" customHeight="1" thickBot="1">
      <c r="B45" s="44" t="s">
        <v>622</v>
      </c>
      <c r="C45" s="45" t="s">
        <v>1</v>
      </c>
      <c r="D45" s="45" t="s">
        <v>1</v>
      </c>
      <c r="E45" s="45" t="s">
        <v>537</v>
      </c>
      <c r="F45" s="45" t="s">
        <v>19</v>
      </c>
      <c r="G45" s="45" t="s">
        <v>537</v>
      </c>
      <c r="H45" s="45" t="s">
        <v>19</v>
      </c>
      <c r="I45" s="45" t="s">
        <v>19</v>
      </c>
      <c r="J45" s="45" t="s">
        <v>19</v>
      </c>
      <c r="K45" s="45" t="s">
        <v>19</v>
      </c>
    </row>
    <row r="46" spans="1:11" ht="15" customHeight="1">
      <c r="C46" s="43"/>
      <c r="D46" s="43"/>
      <c r="E46" s="43"/>
      <c r="F46" s="43"/>
      <c r="G46" s="43"/>
      <c r="H46" s="43"/>
      <c r="I46" s="43"/>
      <c r="J46" s="43"/>
    </row>
    <row r="47" spans="1:11" ht="24" customHeight="1">
      <c r="A47" s="46" t="s">
        <v>1291</v>
      </c>
      <c r="C47" s="49">
        <f>'Budget Detail FY 2022-29'!L263+'Budget Detail FY 2022-29'!L261</f>
        <v>21684432</v>
      </c>
      <c r="D47" s="49">
        <f>'Budget Detail FY 2022-29'!M263+'Budget Detail FY 2022-29'!M261</f>
        <v>24160109</v>
      </c>
      <c r="E47" s="49">
        <f>'Budget Detail FY 2022-29'!N263+'Budget Detail FY 2022-29'!N261</f>
        <v>23017965</v>
      </c>
      <c r="F47" s="49">
        <f>'Budget Detail FY 2022-29'!O263+'Budget Detail FY 2022-29'!O261</f>
        <v>24126302</v>
      </c>
      <c r="G47" s="49">
        <f>'Budget Detail FY 2022-29'!P263+'Budget Detail FY 2022-29'!P261</f>
        <v>24269791</v>
      </c>
      <c r="H47" s="49">
        <f>'Budget Detail FY 2022-29'!Q263+'Budget Detail FY 2022-29'!Q261</f>
        <v>24663020</v>
      </c>
      <c r="I47" s="49">
        <f>'Budget Detail FY 2022-29'!R263+'Budget Detail FY 2022-29'!R261</f>
        <v>25845284</v>
      </c>
      <c r="J47" s="49">
        <f>'Budget Detail FY 2022-29'!S263+'Budget Detail FY 2022-29'!S261</f>
        <v>26136082</v>
      </c>
      <c r="K47" s="49">
        <f>'Budget Detail FY 2022-29'!T263+'Budget Detail FY 2022-29'!T261</f>
        <v>26722412</v>
      </c>
    </row>
    <row r="48" spans="1:11" ht="15" customHeight="1">
      <c r="A48" s="46"/>
      <c r="C48" s="2"/>
      <c r="D48" s="2"/>
      <c r="E48" s="2"/>
      <c r="F48" s="2"/>
      <c r="G48" s="2"/>
      <c r="H48" s="2"/>
      <c r="I48" s="2"/>
      <c r="J48" s="2"/>
      <c r="K48" s="2"/>
    </row>
    <row r="49" spans="1:11" ht="24" customHeight="1">
      <c r="A49" s="46" t="s">
        <v>624</v>
      </c>
      <c r="C49" s="2"/>
      <c r="D49" s="2"/>
      <c r="E49" s="2"/>
      <c r="F49" s="2"/>
      <c r="G49" s="2"/>
      <c r="H49" s="2"/>
      <c r="I49" s="2"/>
      <c r="J49" s="2"/>
      <c r="K49" s="2"/>
    </row>
    <row r="50" spans="1:11" ht="24" customHeight="1">
      <c r="A50" s="52">
        <v>-15</v>
      </c>
      <c r="B50" s="1" t="s">
        <v>554</v>
      </c>
      <c r="C50" s="2">
        <f>'Budget Detail FY 2022-29'!L321</f>
        <v>2231900</v>
      </c>
      <c r="D50" s="2">
        <f>'Budget Detail FY 2022-29'!M321</f>
        <v>1206896</v>
      </c>
      <c r="E50" s="2">
        <f>'Budget Detail FY 2022-29'!N321</f>
        <v>1240000</v>
      </c>
      <c r="F50" s="2">
        <f>'Budget Detail FY 2022-29'!O321</f>
        <v>1149770</v>
      </c>
      <c r="G50" s="2">
        <f>'Budget Detail FY 2022-29'!P321</f>
        <v>1190000</v>
      </c>
      <c r="H50" s="2">
        <f>'Budget Detail FY 2022-29'!Q321</f>
        <v>1210000</v>
      </c>
      <c r="I50" s="2">
        <f>'Budget Detail FY 2022-29'!R321</f>
        <v>1240000</v>
      </c>
      <c r="J50" s="2">
        <f>'Budget Detail FY 2022-29'!S321</f>
        <v>1265000</v>
      </c>
      <c r="K50" s="2">
        <f>'Budget Detail FY 2022-29'!T321</f>
        <v>1290000</v>
      </c>
    </row>
    <row r="51" spans="1:11" ht="24" customHeight="1">
      <c r="A51" s="52">
        <v>-79</v>
      </c>
      <c r="B51" s="1" t="s">
        <v>625</v>
      </c>
      <c r="C51" s="2">
        <f>'Budget Detail FY 2022-29'!L954</f>
        <v>2381046</v>
      </c>
      <c r="D51" s="2">
        <f>'Budget Detail FY 2022-29'!M954</f>
        <v>2978143</v>
      </c>
      <c r="E51" s="2">
        <f>'Budget Detail FY 2022-29'!N954</f>
        <v>3466793</v>
      </c>
      <c r="F51" s="2">
        <f>'Budget Detail FY 2022-29'!O954</f>
        <v>3233332</v>
      </c>
      <c r="G51" s="2">
        <f>'Budget Detail FY 2022-29'!P954</f>
        <v>3854403</v>
      </c>
      <c r="H51" s="2">
        <f>'Budget Detail FY 2022-29'!Q954</f>
        <v>4047578</v>
      </c>
      <c r="I51" s="2">
        <f>'Budget Detail FY 2022-29'!R954</f>
        <v>4114146</v>
      </c>
      <c r="J51" s="2">
        <f>'Budget Detail FY 2022-29'!S954</f>
        <v>4270768</v>
      </c>
      <c r="K51" s="2">
        <f>'Budget Detail FY 2022-29'!T954</f>
        <v>4450054</v>
      </c>
    </row>
    <row r="52" spans="1:11" ht="24" customHeight="1">
      <c r="A52" s="52">
        <v>-72</v>
      </c>
      <c r="B52" s="1" t="s">
        <v>467</v>
      </c>
      <c r="C52" s="2">
        <f>'Fund Cover Sheets'!C496</f>
        <v>0</v>
      </c>
      <c r="D52" s="2">
        <f>'Fund Cover Sheets'!D496</f>
        <v>33843</v>
      </c>
      <c r="E52" s="2">
        <f>'Fund Cover Sheets'!E496</f>
        <v>0</v>
      </c>
      <c r="F52" s="2">
        <f>'Fund Cover Sheets'!F496</f>
        <v>0</v>
      </c>
      <c r="G52" s="2">
        <f>'Fund Cover Sheets'!G496</f>
        <v>0</v>
      </c>
      <c r="H52" s="2">
        <f>'Fund Cover Sheets'!H496</f>
        <v>0</v>
      </c>
      <c r="I52" s="2">
        <f>'Fund Cover Sheets'!I496</f>
        <v>0</v>
      </c>
      <c r="J52" s="2">
        <f>'Fund Cover Sheets'!J496</f>
        <v>0</v>
      </c>
      <c r="K52" s="2">
        <f>'Fund Cover Sheets'!K496</f>
        <v>0</v>
      </c>
    </row>
    <row r="53" spans="1:11" ht="24" customHeight="1">
      <c r="A53" s="52">
        <v>-87</v>
      </c>
      <c r="B53" s="1" t="s">
        <v>402</v>
      </c>
      <c r="C53" s="2">
        <f>'Budget Detail FY 2022-29'!L1080</f>
        <v>221959</v>
      </c>
      <c r="D53" s="2">
        <f>'Budget Detail FY 2022-29'!M1080</f>
        <v>224353</v>
      </c>
      <c r="E53" s="2">
        <f>'Budget Detail FY 2022-29'!N1080</f>
        <v>227436</v>
      </c>
      <c r="F53" s="2">
        <f>'Budget Detail FY 2022-29'!O1080</f>
        <v>227098</v>
      </c>
      <c r="G53" s="2">
        <f>'Budget Detail FY 2022-29'!P1080</f>
        <v>225781</v>
      </c>
      <c r="H53" s="2">
        <f>'Budget Detail FY 2022-29'!Q1080</f>
        <v>382721</v>
      </c>
      <c r="I53" s="2">
        <f>'Budget Detail FY 2022-29'!R1080</f>
        <v>378449</v>
      </c>
      <c r="J53" s="2">
        <f>'Budget Detail FY 2022-29'!S1080</f>
        <v>379874</v>
      </c>
      <c r="K53" s="2">
        <f>'Budget Detail FY 2022-29'!T1080</f>
        <v>380686</v>
      </c>
    </row>
    <row r="54" spans="1:11" ht="24" customHeight="1">
      <c r="A54" s="52">
        <v>-88</v>
      </c>
      <c r="B54" s="1" t="s">
        <v>404</v>
      </c>
      <c r="C54" s="2">
        <f>'Budget Detail FY 2022-29'!L1101</f>
        <v>287794</v>
      </c>
      <c r="D54" s="2">
        <f>'Budget Detail FY 2022-29'!M1101</f>
        <v>75930</v>
      </c>
      <c r="E54" s="2">
        <f>'Budget Detail FY 2022-29'!N1101</f>
        <v>81857</v>
      </c>
      <c r="F54" s="2">
        <f>'Budget Detail FY 2022-29'!O1101</f>
        <v>68959</v>
      </c>
      <c r="G54" s="2">
        <f>'Budget Detail FY 2022-29'!P1101</f>
        <v>1073967</v>
      </c>
      <c r="H54" s="2">
        <f>'Budget Detail FY 2022-29'!Q1101</f>
        <v>82540</v>
      </c>
      <c r="I54" s="2">
        <f>'Budget Detail FY 2022-29'!R1101</f>
        <v>86461</v>
      </c>
      <c r="J54" s="2">
        <f>'Budget Detail FY 2022-29'!S1101</f>
        <v>89699</v>
      </c>
      <c r="K54" s="2">
        <f>'Budget Detail FY 2022-29'!T1101</f>
        <v>93078</v>
      </c>
    </row>
    <row r="55" spans="1:11" ht="24" customHeight="1">
      <c r="A55" s="52">
        <v>-89</v>
      </c>
      <c r="B55" s="1" t="s">
        <v>983</v>
      </c>
      <c r="C55" s="2">
        <f>'Fund Cover Sheets'!C736</f>
        <v>37521</v>
      </c>
      <c r="D55" s="2">
        <f>'Fund Cover Sheets'!D736</f>
        <v>3371</v>
      </c>
      <c r="E55" s="2">
        <f>'Fund Cover Sheets'!E736</f>
        <v>11000</v>
      </c>
      <c r="F55" s="2">
        <f>'Fund Cover Sheets'!F736</f>
        <v>9000</v>
      </c>
      <c r="G55" s="2">
        <f>'Fund Cover Sheets'!G736</f>
        <v>22000</v>
      </c>
      <c r="H55" s="2">
        <f>'Fund Cover Sheets'!H736</f>
        <v>22000</v>
      </c>
      <c r="I55" s="2">
        <f>'Fund Cover Sheets'!I736</f>
        <v>22000</v>
      </c>
      <c r="J55" s="2">
        <f>'Fund Cover Sheets'!J736</f>
        <v>22000</v>
      </c>
      <c r="K55" s="2">
        <f>'Fund Cover Sheets'!K736</f>
        <v>22000</v>
      </c>
    </row>
    <row r="56" spans="1:11" ht="24" customHeight="1">
      <c r="A56" s="52">
        <v>-11</v>
      </c>
      <c r="B56" s="1" t="s">
        <v>626</v>
      </c>
      <c r="C56" s="2">
        <f>'Budget Detail FY 2022-29'!L282</f>
        <v>4688</v>
      </c>
      <c r="D56" s="2">
        <f>'Budget Detail FY 2022-29'!M282</f>
        <v>6043</v>
      </c>
      <c r="E56" s="2">
        <f>'Budget Detail FY 2022-29'!N282</f>
        <v>60640</v>
      </c>
      <c r="F56" s="2">
        <f>'Budget Detail FY 2022-29'!O282</f>
        <v>13640</v>
      </c>
      <c r="G56" s="2">
        <f>'Budget Detail FY 2022-29'!P282</f>
        <v>60640</v>
      </c>
      <c r="H56" s="2">
        <f>'Budget Detail FY 2022-29'!Q282</f>
        <v>13640</v>
      </c>
      <c r="I56" s="2">
        <f>'Budget Detail FY 2022-29'!R282</f>
        <v>15368</v>
      </c>
      <c r="J56" s="2">
        <f>'Budget Detail FY 2022-29'!S282</f>
        <v>15368</v>
      </c>
      <c r="K56" s="2">
        <f>'Budget Detail FY 2022-29'!T282</f>
        <v>50368</v>
      </c>
    </row>
    <row r="57" spans="1:11" ht="24" customHeight="1">
      <c r="A57" s="52">
        <v>-12</v>
      </c>
      <c r="B57" s="1" t="s">
        <v>627</v>
      </c>
      <c r="C57" s="2">
        <f>'Budget Detail FY 2022-29'!L298</f>
        <v>9569</v>
      </c>
      <c r="D57" s="2">
        <f>'Budget Detail FY 2022-29'!M298</f>
        <v>11600</v>
      </c>
      <c r="E57" s="2">
        <f>'Budget Detail FY 2022-29'!N298</f>
        <v>18640</v>
      </c>
      <c r="F57" s="2">
        <f>'Budget Detail FY 2022-29'!O298</f>
        <v>21000</v>
      </c>
      <c r="G57" s="2">
        <f>'Budget Detail FY 2022-29'!P298</f>
        <v>23640</v>
      </c>
      <c r="H57" s="2">
        <f>'Budget Detail FY 2022-29'!Q298</f>
        <v>18640</v>
      </c>
      <c r="I57" s="2">
        <f>'Budget Detail FY 2022-29'!R298</f>
        <v>20368</v>
      </c>
      <c r="J57" s="2">
        <f>'Budget Detail FY 2022-29'!S298</f>
        <v>20368</v>
      </c>
      <c r="K57" s="2">
        <f>'Budget Detail FY 2022-29'!T298</f>
        <v>20368</v>
      </c>
    </row>
    <row r="58" spans="1:11">
      <c r="C58" s="2"/>
      <c r="D58" s="2"/>
      <c r="E58" s="2"/>
      <c r="F58" s="2"/>
      <c r="G58" s="2"/>
      <c r="H58" s="2"/>
      <c r="I58" s="2"/>
      <c r="J58" s="2"/>
      <c r="K58" s="2"/>
    </row>
    <row r="59" spans="1:11" ht="24" customHeight="1">
      <c r="A59" s="46" t="s">
        <v>1292</v>
      </c>
      <c r="C59" s="2">
        <f>'Budget Detail FY 2022-29'!L607</f>
        <v>329375</v>
      </c>
      <c r="D59" s="2">
        <f>'Budget Detail FY 2022-29'!M607</f>
        <v>329798</v>
      </c>
      <c r="E59" s="2">
        <f>'Budget Detail FY 2022-29'!N607</f>
        <v>0</v>
      </c>
      <c r="F59" s="2">
        <f>'Budget Detail FY 2022-29'!O607</f>
        <v>0</v>
      </c>
      <c r="G59" s="2">
        <f>'Budget Detail FY 2022-29'!P607</f>
        <v>0</v>
      </c>
      <c r="H59" s="2">
        <f>'Budget Detail FY 2022-29'!Q607</f>
        <v>0</v>
      </c>
      <c r="I59" s="2">
        <f>'Budget Detail FY 2022-29'!R607</f>
        <v>0</v>
      </c>
      <c r="J59" s="2">
        <f>'Budget Detail FY 2022-29'!S607</f>
        <v>0</v>
      </c>
      <c r="K59" s="2">
        <f>'Budget Detail FY 2022-29'!T607</f>
        <v>0</v>
      </c>
    </row>
    <row r="60" spans="1:11">
      <c r="A60" s="46"/>
      <c r="C60" s="2"/>
      <c r="D60" s="2"/>
      <c r="E60" s="2"/>
      <c r="F60" s="2"/>
      <c r="G60" s="2"/>
      <c r="H60" s="2"/>
      <c r="I60" s="2"/>
      <c r="J60" s="2"/>
      <c r="K60" s="2"/>
    </row>
    <row r="61" spans="1:11" ht="24" customHeight="1">
      <c r="A61" s="46" t="s">
        <v>629</v>
      </c>
      <c r="C61" s="2"/>
      <c r="D61" s="2"/>
      <c r="E61" s="2"/>
      <c r="F61" s="2"/>
      <c r="G61" s="2"/>
      <c r="H61" s="2"/>
      <c r="I61" s="2"/>
      <c r="J61" s="2"/>
      <c r="K61" s="2"/>
    </row>
    <row r="62" spans="1:11" ht="24" customHeight="1">
      <c r="A62" s="52">
        <v>-25</v>
      </c>
      <c r="B62" s="1" t="s">
        <v>725</v>
      </c>
      <c r="C62" s="2">
        <f>'Budget Detail FY 2022-29'!L572</f>
        <v>705755</v>
      </c>
      <c r="D62" s="2">
        <f>'Budget Detail FY 2022-29'!M572</f>
        <v>1317216</v>
      </c>
      <c r="E62" s="2">
        <f>'Budget Detail FY 2022-29'!N572</f>
        <v>3135341</v>
      </c>
      <c r="F62" s="2">
        <f>'Budget Detail FY 2022-29'!O572</f>
        <v>1850690</v>
      </c>
      <c r="G62" s="2">
        <f>'Budget Detail FY 2022-29'!P572</f>
        <v>3326455</v>
      </c>
      <c r="H62" s="2">
        <f>'Budget Detail FY 2022-29'!Q572</f>
        <v>1046350</v>
      </c>
      <c r="I62" s="2">
        <f>'Budget Detail FY 2022-29'!R572</f>
        <v>1746771</v>
      </c>
      <c r="J62" s="2">
        <f>'Budget Detail FY 2022-29'!S572</f>
        <v>1767913</v>
      </c>
      <c r="K62" s="2">
        <f>'Budget Detail FY 2022-29'!T572</f>
        <v>2089893</v>
      </c>
    </row>
    <row r="63" spans="1:11" ht="24" customHeight="1">
      <c r="A63" s="52">
        <v>-23</v>
      </c>
      <c r="B63" s="1" t="s">
        <v>631</v>
      </c>
      <c r="C63" s="2">
        <f>'Budget Detail FY 2022-29'!L405+'Budget Detail FY 2022-29'!L401</f>
        <v>3770215</v>
      </c>
      <c r="D63" s="2">
        <f>'Budget Detail FY 2022-29'!M405+'Budget Detail FY 2022-29'!M401</f>
        <v>2709110</v>
      </c>
      <c r="E63" s="2">
        <f>'Budget Detail FY 2022-29'!N405+'Budget Detail FY 2022-29'!N401</f>
        <v>4896994</v>
      </c>
      <c r="F63" s="2">
        <f>'Budget Detail FY 2022-29'!O405+'Budget Detail FY 2022-29'!O401</f>
        <v>2586785</v>
      </c>
      <c r="G63" s="2">
        <f>'Budget Detail FY 2022-29'!P405+'Budget Detail FY 2022-29'!P401</f>
        <v>7633447</v>
      </c>
      <c r="H63" s="2">
        <f>'Budget Detail FY 2022-29'!Q405+'Budget Detail FY 2022-29'!Q401</f>
        <v>5568771</v>
      </c>
      <c r="I63" s="2">
        <f>'Budget Detail FY 2022-29'!R405+'Budget Detail FY 2022-29'!R401</f>
        <v>5004248</v>
      </c>
      <c r="J63" s="2">
        <f>'Budget Detail FY 2022-29'!S405+'Budget Detail FY 2022-29'!S401</f>
        <v>5448845</v>
      </c>
      <c r="K63" s="2">
        <f>'Budget Detail FY 2022-29'!T405+'Budget Detail FY 2022-29'!T401</f>
        <v>1970774</v>
      </c>
    </row>
    <row r="64" spans="1:11" ht="24" customHeight="1">
      <c r="A64" s="52">
        <v>-24</v>
      </c>
      <c r="B64" s="1" t="s">
        <v>1222</v>
      </c>
      <c r="C64" s="2">
        <f>'Budget Detail FY 2022-29'!L476+'Budget Detail FY 2022-29'!L472</f>
        <v>3623545</v>
      </c>
      <c r="D64" s="2">
        <f>'Budget Detail FY 2022-29'!M476+'Budget Detail FY 2022-29'!M472</f>
        <v>9411658</v>
      </c>
      <c r="E64" s="2">
        <f>'Budget Detail FY 2022-29'!N476+'Budget Detail FY 2022-29'!N472</f>
        <v>4617909</v>
      </c>
      <c r="F64" s="2">
        <f>'Budget Detail FY 2022-29'!O476+'Budget Detail FY 2022-29'!O472</f>
        <v>1690770</v>
      </c>
      <c r="G64" s="2">
        <f>'Budget Detail FY 2022-29'!P476+'Budget Detail FY 2022-29'!P472</f>
        <v>11337961</v>
      </c>
      <c r="H64" s="2">
        <f>'Budget Detail FY 2022-29'!Q476+'Budget Detail FY 2022-29'!Q472</f>
        <v>30106058</v>
      </c>
      <c r="I64" s="2">
        <f>'Budget Detail FY 2022-29'!R476+'Budget Detail FY 2022-29'!R472</f>
        <v>9290494</v>
      </c>
      <c r="J64" s="2">
        <f>'Budget Detail FY 2022-29'!S476+'Budget Detail FY 2022-29'!S472</f>
        <v>3942724</v>
      </c>
      <c r="K64" s="2">
        <f>'Budget Detail FY 2022-29'!T476+'Budget Detail FY 2022-29'!T472</f>
        <v>3736528</v>
      </c>
    </row>
    <row r="65" spans="1:11">
      <c r="C65" s="2"/>
      <c r="D65" s="2"/>
      <c r="E65" s="2"/>
      <c r="F65" s="2"/>
      <c r="G65" s="2"/>
      <c r="H65" s="2"/>
      <c r="I65" s="2"/>
      <c r="J65" s="2"/>
      <c r="K65" s="2"/>
    </row>
    <row r="66" spans="1:11" ht="24" customHeight="1">
      <c r="A66" s="46" t="s">
        <v>632</v>
      </c>
      <c r="C66" s="2"/>
      <c r="D66" s="2"/>
      <c r="E66" s="2"/>
      <c r="F66" s="2"/>
      <c r="G66" s="2"/>
      <c r="H66" s="2"/>
      <c r="I66" s="2"/>
      <c r="J66" s="2"/>
      <c r="K66" s="2"/>
    </row>
    <row r="67" spans="1:11" ht="24" customHeight="1">
      <c r="A67" s="52">
        <v>-51</v>
      </c>
      <c r="B67" s="1" t="s">
        <v>465</v>
      </c>
      <c r="C67" s="2">
        <f>'Budget Detail FY 2022-29'!L738+'Budget Detail FY 2022-29'!L740</f>
        <v>5316323</v>
      </c>
      <c r="D67" s="2">
        <f>'Budget Detail FY 2022-29'!M738+'Budget Detail FY 2022-29'!M740</f>
        <v>5948207</v>
      </c>
      <c r="E67" s="2">
        <f>'Budget Detail FY 2022-29'!N738+'Budget Detail FY 2022-29'!N740</f>
        <v>16031998</v>
      </c>
      <c r="F67" s="2">
        <f>'Budget Detail FY 2022-29'!O738+'Budget Detail FY 2022-29'!O740</f>
        <v>12176352</v>
      </c>
      <c r="G67" s="2">
        <f>'Budget Detail FY 2022-29'!P738+'Budget Detail FY 2022-29'!P740</f>
        <v>40206233</v>
      </c>
      <c r="H67" s="2">
        <f>'Budget Detail FY 2022-29'!Q738+'Budget Detail FY 2022-29'!Q740</f>
        <v>65017626</v>
      </c>
      <c r="I67" s="2">
        <f>'Budget Detail FY 2022-29'!R738+'Budget Detail FY 2022-29'!R740</f>
        <v>58366453</v>
      </c>
      <c r="J67" s="2">
        <f>'Budget Detail FY 2022-29'!S738+'Budget Detail FY 2022-29'!S740</f>
        <v>44098352</v>
      </c>
      <c r="K67" s="2">
        <f>'Budget Detail FY 2022-29'!T738+'Budget Detail FY 2022-29'!T740</f>
        <v>15909181</v>
      </c>
    </row>
    <row r="68" spans="1:11" ht="24" customHeight="1">
      <c r="A68" s="52">
        <v>-52</v>
      </c>
      <c r="B68" s="1" t="s">
        <v>466</v>
      </c>
      <c r="C68" s="2">
        <f>'Budget Detail FY 2022-29'!L838+'Budget Detail FY 2022-29'!L836</f>
        <v>6316350</v>
      </c>
      <c r="D68" s="2">
        <f>'Budget Detail FY 2022-29'!M838+'Budget Detail FY 2022-29'!M836</f>
        <v>5243444</v>
      </c>
      <c r="E68" s="2">
        <f>'Budget Detail FY 2022-29'!N838+'Budget Detail FY 2022-29'!N836</f>
        <v>2845033</v>
      </c>
      <c r="F68" s="2">
        <f>'Budget Detail FY 2022-29'!O838+'Budget Detail FY 2022-29'!O836</f>
        <v>2541251</v>
      </c>
      <c r="G68" s="2">
        <f>'Budget Detail FY 2022-29'!P838+'Budget Detail FY 2022-29'!P836</f>
        <v>6363532</v>
      </c>
      <c r="H68" s="2">
        <f>'Budget Detail FY 2022-29'!Q838+'Budget Detail FY 2022-29'!Q836</f>
        <v>4040686</v>
      </c>
      <c r="I68" s="2">
        <f>'Budget Detail FY 2022-29'!R838+'Budget Detail FY 2022-29'!R836</f>
        <v>2554138</v>
      </c>
      <c r="J68" s="2">
        <f>'Budget Detail FY 2022-29'!S838+'Budget Detail FY 2022-29'!S836</f>
        <v>2465086</v>
      </c>
      <c r="K68" s="2">
        <f>'Budget Detail FY 2022-29'!T838+'Budget Detail FY 2022-29'!T836</f>
        <v>2426001</v>
      </c>
    </row>
    <row r="69" spans="1:11">
      <c r="C69" s="2"/>
      <c r="D69" s="2"/>
      <c r="E69" s="2"/>
      <c r="F69" s="2"/>
      <c r="G69" s="2"/>
      <c r="H69" s="2"/>
      <c r="I69" s="2"/>
      <c r="J69" s="2"/>
      <c r="K69" s="2"/>
    </row>
    <row r="70" spans="1:11" ht="24" customHeight="1">
      <c r="A70" s="46" t="s">
        <v>633</v>
      </c>
      <c r="C70" s="2"/>
      <c r="D70" s="2"/>
      <c r="E70" s="2"/>
      <c r="F70" s="2"/>
      <c r="G70" s="2"/>
      <c r="H70" s="2"/>
      <c r="I70" s="2"/>
      <c r="J70" s="2"/>
      <c r="K70" s="2"/>
    </row>
    <row r="71" spans="1:11" ht="24" customHeight="1">
      <c r="A71" s="52">
        <v>-82</v>
      </c>
      <c r="B71" s="1" t="s">
        <v>459</v>
      </c>
      <c r="C71" s="2">
        <f>'Budget Detail FY 2022-29'!L1029</f>
        <v>1598317</v>
      </c>
      <c r="D71" s="2">
        <f>'Budget Detail FY 2022-29'!M1029</f>
        <v>1797103</v>
      </c>
      <c r="E71" s="2">
        <f>'Budget Detail FY 2022-29'!N1029</f>
        <v>1909000</v>
      </c>
      <c r="F71" s="2">
        <f>'Budget Detail FY 2022-29'!O1029</f>
        <v>1801135</v>
      </c>
      <c r="G71" s="2">
        <f>'Budget Detail FY 2022-29'!P1029</f>
        <v>1995272</v>
      </c>
      <c r="H71" s="2">
        <f>'Budget Detail FY 2022-29'!Q1029</f>
        <v>1048192</v>
      </c>
      <c r="I71" s="2">
        <f>'Budget Detail FY 2022-29'!R1029</f>
        <v>1090823</v>
      </c>
      <c r="J71" s="2">
        <f>'Budget Detail FY 2022-29'!S1029</f>
        <v>1124292</v>
      </c>
      <c r="K71" s="2">
        <f>'Budget Detail FY 2022-29'!T1029</f>
        <v>1160814</v>
      </c>
    </row>
    <row r="72" spans="1:11" ht="24" customHeight="1">
      <c r="A72" s="52">
        <v>-84</v>
      </c>
      <c r="B72" s="1" t="s">
        <v>634</v>
      </c>
      <c r="C72" s="2">
        <f>'Budget Detail FY 2022-29'!L1057</f>
        <v>96591</v>
      </c>
      <c r="D72" s="2">
        <f>'Budget Detail FY 2022-29'!M1057</f>
        <v>66279</v>
      </c>
      <c r="E72" s="2">
        <f>'Budget Detail FY 2022-29'!N1057</f>
        <v>114500</v>
      </c>
      <c r="F72" s="2">
        <f>'Budget Detail FY 2022-29'!O1057</f>
        <v>79983</v>
      </c>
      <c r="G72" s="2">
        <f>'Budget Detail FY 2022-29'!P1057</f>
        <v>549000</v>
      </c>
      <c r="H72" s="2">
        <f>'Budget Detail FY 2022-29'!Q1057</f>
        <v>182500</v>
      </c>
      <c r="I72" s="2">
        <f>'Budget Detail FY 2022-29'!R1057</f>
        <v>113500</v>
      </c>
      <c r="J72" s="2">
        <f>'Budget Detail FY 2022-29'!S1057</f>
        <v>160000</v>
      </c>
      <c r="K72" s="2">
        <f>'Budget Detail FY 2022-29'!T1057</f>
        <v>177000</v>
      </c>
    </row>
    <row r="73" spans="1:11">
      <c r="C73" s="2"/>
      <c r="D73" s="2"/>
      <c r="E73" s="2"/>
      <c r="F73" s="2"/>
      <c r="G73" s="2"/>
      <c r="H73" s="2"/>
      <c r="I73" s="2"/>
      <c r="J73" s="2"/>
      <c r="K73" s="2"/>
    </row>
    <row r="74" spans="1:11" ht="24" customHeight="1" thickBot="1">
      <c r="A74" s="6"/>
      <c r="B74" s="47" t="s">
        <v>1159</v>
      </c>
      <c r="C74" s="312">
        <f>SUM(C47:C73)</f>
        <v>48615380</v>
      </c>
      <c r="D74" s="312">
        <f t="shared" ref="D74:K74" si="1">SUM(D47:D73)</f>
        <v>55523103</v>
      </c>
      <c r="E74" s="312">
        <f t="shared" si="1"/>
        <v>61675106</v>
      </c>
      <c r="F74" s="312">
        <f t="shared" si="1"/>
        <v>51576067</v>
      </c>
      <c r="G74" s="312">
        <f t="shared" si="1"/>
        <v>102132122</v>
      </c>
      <c r="H74" s="312">
        <f t="shared" si="1"/>
        <v>137450322</v>
      </c>
      <c r="I74" s="312">
        <f t="shared" si="1"/>
        <v>109888503</v>
      </c>
      <c r="J74" s="312">
        <f t="shared" si="1"/>
        <v>91206371</v>
      </c>
      <c r="K74" s="312">
        <f t="shared" si="1"/>
        <v>60499157</v>
      </c>
    </row>
    <row r="75" spans="1:11" ht="14.4" thickTop="1"/>
    <row r="405" spans="14:19">
      <c r="N405" s="1">
        <v>6000</v>
      </c>
      <c r="O405" s="1">
        <v>6000</v>
      </c>
      <c r="P405" s="1">
        <v>6000</v>
      </c>
      <c r="Q405" s="1">
        <v>6000</v>
      </c>
      <c r="R405" s="1">
        <v>6000</v>
      </c>
    </row>
    <row r="407" spans="14:19">
      <c r="S407" s="1" t="s">
        <v>1070</v>
      </c>
    </row>
  </sheetData>
  <mergeCells count="6">
    <mergeCell ref="A41:K41"/>
    <mergeCell ref="A1:K1"/>
    <mergeCell ref="A2:K2"/>
    <mergeCell ref="A3:K3"/>
    <mergeCell ref="A39:K39"/>
    <mergeCell ref="A40:K40"/>
  </mergeCells>
  <phoneticPr fontId="55" type="noConversion"/>
  <printOptions horizontalCentered="1"/>
  <pageMargins left="0" right="0" top="0.25" bottom="0.25" header="0" footer="0"/>
  <pageSetup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0"/>
  <sheetViews>
    <sheetView zoomScale="75" zoomScaleNormal="75" workbookViewId="0">
      <selection activeCell="M2" sqref="M2"/>
    </sheetView>
  </sheetViews>
  <sheetFormatPr defaultColWidth="10.44140625" defaultRowHeight="13.8"/>
  <cols>
    <col min="1" max="1" width="6" style="1" customWidth="1"/>
    <col min="2" max="2" width="25.88671875" style="1" customWidth="1"/>
    <col min="3" max="3" width="14.6640625" style="1" customWidth="1"/>
    <col min="4" max="5" width="14.33203125" style="1" bestFit="1" customWidth="1"/>
    <col min="6" max="6" width="13.6640625" style="1" customWidth="1"/>
    <col min="7" max="7" width="15.5546875" style="1" bestFit="1" customWidth="1"/>
    <col min="8" max="10" width="13.6640625" style="1" customWidth="1"/>
    <col min="11" max="11" width="17.33203125" style="1" bestFit="1" customWidth="1"/>
    <col min="12" max="12" width="15.5546875" style="1" bestFit="1" customWidth="1"/>
    <col min="13" max="13" width="14.6640625" style="1" customWidth="1"/>
    <col min="14" max="16384" width="10.44140625" style="1"/>
  </cols>
  <sheetData>
    <row r="1" spans="1:13" ht="24" customHeight="1">
      <c r="A1" s="456" t="s">
        <v>621</v>
      </c>
      <c r="B1" s="456"/>
      <c r="C1" s="456"/>
      <c r="D1" s="456"/>
      <c r="E1" s="456"/>
      <c r="F1" s="456"/>
      <c r="G1" s="456"/>
      <c r="H1" s="456"/>
      <c r="I1" s="456"/>
      <c r="J1" s="456"/>
      <c r="K1" s="456"/>
      <c r="L1" s="456"/>
      <c r="M1" s="414"/>
    </row>
    <row r="2" spans="1:13" ht="24" customHeight="1">
      <c r="A2" s="457" t="s">
        <v>1164</v>
      </c>
      <c r="B2" s="457"/>
      <c r="C2" s="457"/>
      <c r="D2" s="457"/>
      <c r="E2" s="457"/>
      <c r="F2" s="457"/>
      <c r="G2" s="457"/>
      <c r="H2" s="457"/>
      <c r="I2" s="457"/>
      <c r="J2" s="457"/>
      <c r="K2" s="457"/>
      <c r="L2" s="457"/>
      <c r="M2" s="415"/>
    </row>
    <row r="3" spans="1:13" ht="24" customHeight="1">
      <c r="A3" s="456" t="s">
        <v>1414</v>
      </c>
      <c r="B3" s="456"/>
      <c r="C3" s="456"/>
      <c r="D3" s="456"/>
      <c r="E3" s="456"/>
      <c r="F3" s="456"/>
      <c r="G3" s="456"/>
      <c r="H3" s="456"/>
      <c r="I3" s="456"/>
      <c r="J3" s="456"/>
      <c r="K3" s="456"/>
      <c r="L3" s="456"/>
      <c r="M3" s="414"/>
    </row>
    <row r="4" spans="1:13" ht="15" customHeight="1"/>
    <row r="5" spans="1:13" ht="15" customHeight="1">
      <c r="K5" s="43" t="s">
        <v>635</v>
      </c>
    </row>
    <row r="6" spans="1:13" ht="15" customHeight="1">
      <c r="D6" s="43" t="s">
        <v>636</v>
      </c>
      <c r="E6" s="43" t="s">
        <v>637</v>
      </c>
      <c r="F6" s="43" t="s">
        <v>638</v>
      </c>
      <c r="G6" s="43" t="s">
        <v>639</v>
      </c>
      <c r="H6" s="43" t="s">
        <v>640</v>
      </c>
      <c r="I6" s="43" t="s">
        <v>641</v>
      </c>
      <c r="J6" s="43" t="s">
        <v>642</v>
      </c>
      <c r="K6" s="43" t="s">
        <v>643</v>
      </c>
      <c r="L6" s="43" t="s">
        <v>644</v>
      </c>
    </row>
    <row r="7" spans="1:13" ht="15" customHeight="1" thickBot="1">
      <c r="A7" s="44"/>
      <c r="B7" s="44" t="s">
        <v>622</v>
      </c>
      <c r="C7" s="50" t="s">
        <v>568</v>
      </c>
      <c r="D7" s="50" t="s">
        <v>645</v>
      </c>
      <c r="E7" s="45" t="s">
        <v>646</v>
      </c>
      <c r="F7" s="45" t="s">
        <v>647</v>
      </c>
      <c r="G7" s="45" t="s">
        <v>648</v>
      </c>
      <c r="H7" s="45" t="s">
        <v>649</v>
      </c>
      <c r="I7" s="45" t="s">
        <v>650</v>
      </c>
      <c r="J7" s="45" t="s">
        <v>651</v>
      </c>
      <c r="K7" s="45" t="s">
        <v>652</v>
      </c>
      <c r="L7" s="45" t="s">
        <v>653</v>
      </c>
    </row>
    <row r="8" spans="1:13" ht="15" customHeight="1">
      <c r="C8" s="51"/>
      <c r="D8" s="51"/>
      <c r="E8" s="43"/>
      <c r="F8" s="43"/>
      <c r="G8" s="43"/>
      <c r="H8" s="43"/>
      <c r="I8" s="43"/>
      <c r="J8" s="43"/>
      <c r="K8" s="43"/>
      <c r="L8" s="43"/>
    </row>
    <row r="9" spans="1:13" ht="15" customHeight="1"/>
    <row r="10" spans="1:13" ht="24" customHeight="1">
      <c r="A10" s="46" t="s">
        <v>1291</v>
      </c>
      <c r="C10" s="49">
        <f>'Fund Cover Sheets'!G11</f>
        <v>15974368</v>
      </c>
      <c r="D10" s="49">
        <f>'Fund Cover Sheets'!G12</f>
        <v>4839133</v>
      </c>
      <c r="E10" s="49">
        <f>'Fund Cover Sheets'!G13</f>
        <v>695000</v>
      </c>
      <c r="F10" s="49">
        <f>'Fund Cover Sheets'!G14</f>
        <v>98400</v>
      </c>
      <c r="G10" s="49">
        <f>'Fund Cover Sheets'!G15</f>
        <v>2243973</v>
      </c>
      <c r="H10" s="49">
        <f>'Fund Cover Sheets'!G16</f>
        <v>350000</v>
      </c>
      <c r="I10" s="49">
        <f>'Fund Cover Sheets'!G17</f>
        <v>20000</v>
      </c>
      <c r="J10" s="49">
        <f>'Fund Cover Sheets'!G18</f>
        <v>48917</v>
      </c>
      <c r="K10" s="49">
        <f>'Fund Cover Sheets'!G21</f>
        <v>0</v>
      </c>
      <c r="L10" s="49">
        <f>SUM(C10:K10)</f>
        <v>24269791</v>
      </c>
    </row>
    <row r="11" spans="1:13" ht="15" customHeight="1">
      <c r="A11" s="46"/>
      <c r="C11" s="2"/>
      <c r="D11" s="2"/>
      <c r="E11" s="2"/>
      <c r="F11" s="2"/>
      <c r="G11" s="2"/>
      <c r="H11" s="2"/>
      <c r="I11" s="2"/>
      <c r="J11" s="2"/>
      <c r="K11" s="2"/>
      <c r="L11" s="2"/>
    </row>
    <row r="12" spans="1:13" ht="24" customHeight="1">
      <c r="A12" s="46" t="s">
        <v>624</v>
      </c>
      <c r="C12" s="2"/>
      <c r="D12" s="2"/>
      <c r="E12" s="2"/>
      <c r="F12" s="2"/>
      <c r="G12" s="2"/>
      <c r="H12" s="2"/>
      <c r="I12" s="2"/>
      <c r="J12" s="2"/>
      <c r="K12" s="2"/>
      <c r="L12" s="2"/>
    </row>
    <row r="13" spans="1:13" ht="24" customHeight="1">
      <c r="A13" s="52">
        <v>-15</v>
      </c>
      <c r="B13" s="1" t="s">
        <v>554</v>
      </c>
      <c r="C13" s="2">
        <v>0</v>
      </c>
      <c r="D13" s="2">
        <f>'Fund Cover Sheets'!G131</f>
        <v>1062562</v>
      </c>
      <c r="E13" s="2">
        <v>0</v>
      </c>
      <c r="F13" s="2">
        <v>0</v>
      </c>
      <c r="G13" s="2">
        <v>0</v>
      </c>
      <c r="H13" s="2">
        <f>'Fund Cover Sheets'!G132</f>
        <v>5000</v>
      </c>
      <c r="I13" s="2">
        <v>0</v>
      </c>
      <c r="J13" s="2">
        <v>0</v>
      </c>
      <c r="K13" s="2">
        <v>0</v>
      </c>
      <c r="L13" s="2">
        <f t="shared" ref="L13:L20" si="0">SUM(C13:K13)</f>
        <v>1067562</v>
      </c>
    </row>
    <row r="14" spans="1:13" ht="24" customHeight="1">
      <c r="A14" s="52">
        <v>-79</v>
      </c>
      <c r="B14" s="1" t="s">
        <v>625</v>
      </c>
      <c r="C14" s="2">
        <v>0</v>
      </c>
      <c r="D14" s="2">
        <v>0</v>
      </c>
      <c r="E14" s="2">
        <v>0</v>
      </c>
      <c r="F14" s="2">
        <v>0</v>
      </c>
      <c r="G14" s="2">
        <f>'Fund Cover Sheets'!G526</f>
        <v>740825</v>
      </c>
      <c r="H14" s="2">
        <f>'Fund Cover Sheets'!G527</f>
        <v>1250</v>
      </c>
      <c r="I14" s="2">
        <f>'Fund Cover Sheets'!G528</f>
        <v>0</v>
      </c>
      <c r="J14" s="2">
        <f>'Fund Cover Sheets'!G529</f>
        <v>265844</v>
      </c>
      <c r="K14" s="2">
        <f>'Fund Cover Sheets'!G532</f>
        <v>2357728</v>
      </c>
      <c r="L14" s="2">
        <f t="shared" si="0"/>
        <v>3365647</v>
      </c>
    </row>
    <row r="15" spans="1:13" ht="24" customHeight="1">
      <c r="A15" s="52">
        <v>-72</v>
      </c>
      <c r="B15" s="1" t="s">
        <v>467</v>
      </c>
      <c r="C15" s="2">
        <v>0</v>
      </c>
      <c r="D15" s="2">
        <v>0</v>
      </c>
      <c r="E15" s="2">
        <v>0</v>
      </c>
      <c r="F15" s="2">
        <v>0</v>
      </c>
      <c r="G15" s="2">
        <v>0</v>
      </c>
      <c r="H15" s="2">
        <v>0</v>
      </c>
      <c r="I15" s="2">
        <v>0</v>
      </c>
      <c r="J15" s="2">
        <v>0</v>
      </c>
      <c r="K15" s="2">
        <v>0</v>
      </c>
      <c r="L15" s="2">
        <f t="shared" si="0"/>
        <v>0</v>
      </c>
    </row>
    <row r="16" spans="1:13" ht="24" customHeight="1">
      <c r="A16" s="52">
        <v>-87</v>
      </c>
      <c r="B16" s="1" t="s">
        <v>402</v>
      </c>
      <c r="C16" s="2">
        <f>'Fund Cover Sheets'!G658</f>
        <v>232465</v>
      </c>
      <c r="D16" s="2">
        <v>0</v>
      </c>
      <c r="E16" s="2">
        <v>0</v>
      </c>
      <c r="F16" s="2">
        <v>0</v>
      </c>
      <c r="G16" s="2">
        <v>0</v>
      </c>
      <c r="H16" s="2">
        <v>0</v>
      </c>
      <c r="I16" s="2">
        <v>0</v>
      </c>
      <c r="J16" s="2">
        <v>0</v>
      </c>
      <c r="K16" s="2">
        <v>0</v>
      </c>
      <c r="L16" s="2">
        <f t="shared" si="0"/>
        <v>232465</v>
      </c>
    </row>
    <row r="17" spans="1:12" ht="24" customHeight="1">
      <c r="A17" s="52">
        <v>-88</v>
      </c>
      <c r="B17" s="1" t="s">
        <v>404</v>
      </c>
      <c r="C17" s="2">
        <f>'Fund Cover Sheets'!G693</f>
        <v>124494</v>
      </c>
      <c r="D17" s="2">
        <v>0</v>
      </c>
      <c r="E17" s="2">
        <v>0</v>
      </c>
      <c r="F17" s="2">
        <v>0</v>
      </c>
      <c r="G17" s="2">
        <v>0</v>
      </c>
      <c r="H17" s="2">
        <v>0</v>
      </c>
      <c r="I17" s="2">
        <v>0</v>
      </c>
      <c r="J17" s="2">
        <v>0</v>
      </c>
      <c r="K17" s="2">
        <v>0</v>
      </c>
      <c r="L17" s="2">
        <f t="shared" si="0"/>
        <v>124494</v>
      </c>
    </row>
    <row r="18" spans="1:12" ht="24" customHeight="1">
      <c r="A18" s="52">
        <v>-89</v>
      </c>
      <c r="B18" s="1" t="s">
        <v>983</v>
      </c>
      <c r="C18" s="2">
        <f>'Fund Cover Sheets'!G729</f>
        <v>149102</v>
      </c>
      <c r="D18" s="2">
        <v>0</v>
      </c>
      <c r="E18" s="2">
        <v>0</v>
      </c>
      <c r="F18" s="2">
        <v>0</v>
      </c>
      <c r="G18" s="2">
        <v>0</v>
      </c>
      <c r="H18" s="2">
        <v>0</v>
      </c>
      <c r="I18" s="2">
        <v>0</v>
      </c>
      <c r="J18" s="2">
        <v>0</v>
      </c>
      <c r="K18" s="2">
        <v>0</v>
      </c>
      <c r="L18" s="2">
        <f t="shared" si="0"/>
        <v>149102</v>
      </c>
    </row>
    <row r="19" spans="1:12" ht="24" customHeight="1">
      <c r="A19" s="52">
        <v>-11</v>
      </c>
      <c r="B19" s="1" t="s">
        <v>626</v>
      </c>
      <c r="C19" s="2">
        <f>'Fund Cover Sheets'!G62</f>
        <v>24000</v>
      </c>
      <c r="D19" s="2">
        <v>0</v>
      </c>
      <c r="E19" s="2">
        <v>0</v>
      </c>
      <c r="F19" s="2">
        <v>0</v>
      </c>
      <c r="G19" s="2">
        <v>0</v>
      </c>
      <c r="H19" s="2">
        <v>0</v>
      </c>
      <c r="I19" s="2">
        <v>0</v>
      </c>
      <c r="J19" s="2">
        <v>0</v>
      </c>
      <c r="K19" s="2">
        <v>0</v>
      </c>
      <c r="L19" s="2">
        <f t="shared" si="0"/>
        <v>24000</v>
      </c>
    </row>
    <row r="20" spans="1:12" ht="24" customHeight="1">
      <c r="A20" s="52">
        <v>-12</v>
      </c>
      <c r="B20" s="1" t="s">
        <v>627</v>
      </c>
      <c r="C20" s="2">
        <f>'Fund Cover Sheets'!G97</f>
        <v>21000</v>
      </c>
      <c r="D20" s="2">
        <v>0</v>
      </c>
      <c r="E20" s="2">
        <v>0</v>
      </c>
      <c r="F20" s="2">
        <v>0</v>
      </c>
      <c r="G20" s="2">
        <v>0</v>
      </c>
      <c r="H20" s="2">
        <v>0</v>
      </c>
      <c r="I20" s="2">
        <v>0</v>
      </c>
      <c r="J20" s="2">
        <v>0</v>
      </c>
      <c r="K20" s="2">
        <v>0</v>
      </c>
      <c r="L20" s="2">
        <f t="shared" si="0"/>
        <v>21000</v>
      </c>
    </row>
    <row r="21" spans="1:12">
      <c r="C21" s="2"/>
      <c r="D21" s="2"/>
      <c r="E21" s="2"/>
      <c r="F21" s="2"/>
      <c r="G21" s="2"/>
      <c r="H21" s="2"/>
      <c r="I21" s="2"/>
      <c r="J21" s="2"/>
      <c r="K21" s="2"/>
      <c r="L21" s="2"/>
    </row>
    <row r="22" spans="1:12" ht="24" customHeight="1">
      <c r="A22" s="46" t="s">
        <v>1292</v>
      </c>
      <c r="C22" s="2">
        <v>0</v>
      </c>
      <c r="D22" s="2">
        <v>0</v>
      </c>
      <c r="E22" s="2">
        <f>'Fund Cover Sheets'!G348</f>
        <v>0</v>
      </c>
      <c r="F22" s="2">
        <v>0</v>
      </c>
      <c r="G22" s="2">
        <v>0</v>
      </c>
      <c r="H22" s="2">
        <v>0</v>
      </c>
      <c r="I22" s="2">
        <v>0</v>
      </c>
      <c r="J22" s="2">
        <v>0</v>
      </c>
      <c r="K22" s="2">
        <f>'Fund Cover Sheets'!G351</f>
        <v>0</v>
      </c>
      <c r="L22" s="2">
        <f>SUM(C22:K22)</f>
        <v>0</v>
      </c>
    </row>
    <row r="23" spans="1:12" ht="15" customHeight="1">
      <c r="A23" s="46"/>
      <c r="C23" s="2"/>
      <c r="D23" s="2"/>
      <c r="E23" s="2"/>
      <c r="F23" s="2"/>
      <c r="G23" s="2"/>
      <c r="H23" s="2"/>
      <c r="I23" s="2"/>
      <c r="J23" s="2"/>
      <c r="K23" s="2"/>
      <c r="L23" s="2"/>
    </row>
    <row r="24" spans="1:12" ht="24" customHeight="1">
      <c r="A24" s="46" t="s">
        <v>629</v>
      </c>
      <c r="C24" s="2"/>
      <c r="D24" s="2"/>
      <c r="E24" s="2"/>
      <c r="F24" s="2"/>
      <c r="G24" s="2"/>
      <c r="H24" s="2"/>
      <c r="I24" s="2"/>
      <c r="J24" s="2"/>
      <c r="K24" s="2"/>
      <c r="L24" s="2"/>
    </row>
    <row r="25" spans="1:12" ht="24" customHeight="1">
      <c r="A25" s="52">
        <v>-25</v>
      </c>
      <c r="B25" s="1" t="s">
        <v>725</v>
      </c>
      <c r="C25" s="2">
        <v>0</v>
      </c>
      <c r="D25" s="2">
        <f>'Fund Cover Sheets'!G268</f>
        <v>0</v>
      </c>
      <c r="E25" s="2">
        <f>'Fund Cover Sheets'!G269</f>
        <v>115000</v>
      </c>
      <c r="F25" s="2">
        <f>'Fund Cover Sheets'!G270</f>
        <v>10800</v>
      </c>
      <c r="G25" s="2">
        <f>'Fund Cover Sheets'!G271</f>
        <v>1444474</v>
      </c>
      <c r="H25" s="2">
        <f>'Fund Cover Sheets'!G272</f>
        <v>0</v>
      </c>
      <c r="I25" s="2">
        <f>'Fund Cover Sheets'!G273</f>
        <v>0</v>
      </c>
      <c r="J25" s="2">
        <f>'Fund Cover Sheets'!G274</f>
        <v>500</v>
      </c>
      <c r="K25" s="2">
        <f>'Fund Cover Sheets'!G277</f>
        <v>98000</v>
      </c>
      <c r="L25" s="2">
        <f>SUM(C25:K25)</f>
        <v>1668774</v>
      </c>
    </row>
    <row r="26" spans="1:12" ht="24" customHeight="1">
      <c r="A26" s="52">
        <v>-23</v>
      </c>
      <c r="B26" s="1" t="s">
        <v>631</v>
      </c>
      <c r="C26" s="2">
        <v>0</v>
      </c>
      <c r="D26" s="2">
        <f>'Fund Cover Sheets'!G167</f>
        <v>277250</v>
      </c>
      <c r="E26" s="5">
        <f>'Fund Cover Sheets'!G168</f>
        <v>103000</v>
      </c>
      <c r="F26" s="2">
        <v>0</v>
      </c>
      <c r="G26" s="2">
        <f>'Fund Cover Sheets'!G169</f>
        <v>929575</v>
      </c>
      <c r="H26" s="2">
        <f>'Fund Cover Sheets'!G170</f>
        <v>20000</v>
      </c>
      <c r="I26" s="2">
        <f>'Fund Cover Sheets'!G171</f>
        <v>1250518</v>
      </c>
      <c r="J26" s="2">
        <f>'Fund Cover Sheets'!G172</f>
        <v>0</v>
      </c>
      <c r="K26" s="2">
        <f>'Fund Cover Sheets'!G175</f>
        <v>449642</v>
      </c>
      <c r="L26" s="2">
        <f>SUM(C26:K26)</f>
        <v>3029985</v>
      </c>
    </row>
    <row r="27" spans="1:12" ht="24" customHeight="1">
      <c r="A27" s="52">
        <v>-24</v>
      </c>
      <c r="B27" s="1" t="s">
        <v>1222</v>
      </c>
      <c r="C27" s="2">
        <v>0</v>
      </c>
      <c r="D27" s="2">
        <v>0</v>
      </c>
      <c r="E27" s="5">
        <f>'Fund Cover Sheets'!G217</f>
        <v>30000</v>
      </c>
      <c r="F27" s="2">
        <v>0</v>
      </c>
      <c r="G27" s="2">
        <f>'Fund Cover Sheets'!G218</f>
        <v>320039</v>
      </c>
      <c r="H27" s="2">
        <f>'Fund Cover Sheets'!G219</f>
        <v>600000</v>
      </c>
      <c r="I27" s="2">
        <v>0</v>
      </c>
      <c r="J27" s="2">
        <f>'Fund Cover Sheets'!G220</f>
        <v>514408</v>
      </c>
      <c r="K27" s="2">
        <f>'Fund Cover Sheets'!G223</f>
        <v>41923711</v>
      </c>
      <c r="L27" s="2">
        <f>SUM(C27:K27)</f>
        <v>43388158</v>
      </c>
    </row>
    <row r="28" spans="1:12">
      <c r="C28" s="2"/>
      <c r="D28" s="2"/>
      <c r="E28" s="5"/>
      <c r="F28" s="2"/>
      <c r="G28" s="2"/>
      <c r="H28" s="2"/>
      <c r="I28" s="2"/>
      <c r="J28" s="2"/>
      <c r="K28" s="2"/>
      <c r="L28" s="2"/>
    </row>
    <row r="29" spans="1:12" ht="24" customHeight="1">
      <c r="A29" s="46" t="s">
        <v>632</v>
      </c>
      <c r="C29" s="2"/>
      <c r="D29" s="2"/>
      <c r="E29" s="2"/>
      <c r="F29" s="2"/>
      <c r="G29" s="2"/>
      <c r="H29" s="2"/>
      <c r="I29" s="2"/>
      <c r="J29" s="2"/>
      <c r="K29" s="2"/>
      <c r="L29" s="2"/>
    </row>
    <row r="30" spans="1:12" ht="24" customHeight="1">
      <c r="A30" s="52">
        <v>-51</v>
      </c>
      <c r="B30" s="1" t="s">
        <v>465</v>
      </c>
      <c r="C30" s="2">
        <f>'Fund Cover Sheets'!G385</f>
        <v>700000</v>
      </c>
      <c r="D30" s="2">
        <f>'Fund Cover Sheets'!G386</f>
        <v>300000</v>
      </c>
      <c r="E30" s="2">
        <v>0</v>
      </c>
      <c r="F30" s="2">
        <v>0</v>
      </c>
      <c r="G30" s="2">
        <f>'Fund Cover Sheets'!G387</f>
        <v>7058897</v>
      </c>
      <c r="H30" s="2">
        <f>'Fund Cover Sheets'!G388</f>
        <v>300000</v>
      </c>
      <c r="I30" s="2">
        <f>'Fund Cover Sheets'!G389</f>
        <v>10935000</v>
      </c>
      <c r="J30" s="2">
        <f>'Fund Cover Sheets'!G390</f>
        <v>112996</v>
      </c>
      <c r="K30" s="2">
        <f>'Fund Cover Sheets'!G393</f>
        <v>28747394</v>
      </c>
      <c r="L30" s="2">
        <f>SUM(C30:K30)</f>
        <v>48154287</v>
      </c>
    </row>
    <row r="31" spans="1:12" ht="24" customHeight="1">
      <c r="A31" s="52">
        <v>-52</v>
      </c>
      <c r="B31" s="1" t="s">
        <v>466</v>
      </c>
      <c r="C31" s="2">
        <v>0</v>
      </c>
      <c r="D31" s="2">
        <v>0</v>
      </c>
      <c r="E31" s="2">
        <v>0</v>
      </c>
      <c r="F31" s="2">
        <v>0</v>
      </c>
      <c r="G31" s="2">
        <f>'Fund Cover Sheets'!G437</f>
        <v>1959010</v>
      </c>
      <c r="H31" s="2">
        <f>'Fund Cover Sheets'!G438</f>
        <v>60000</v>
      </c>
      <c r="I31" s="2">
        <f>'Fund Cover Sheets'!G439</f>
        <v>2382500</v>
      </c>
      <c r="J31" s="2">
        <v>0</v>
      </c>
      <c r="K31" s="2">
        <f>'Fund Cover Sheets'!G442</f>
        <v>1069096</v>
      </c>
      <c r="L31" s="2">
        <f>SUM(C31:K31)</f>
        <v>5470606</v>
      </c>
    </row>
    <row r="32" spans="1:12" ht="15" customHeight="1">
      <c r="C32" s="2"/>
      <c r="D32" s="2"/>
      <c r="E32" s="2"/>
      <c r="F32" s="2"/>
      <c r="G32" s="2"/>
      <c r="H32" s="2"/>
      <c r="I32" s="2"/>
      <c r="J32" s="2"/>
      <c r="K32" s="2"/>
      <c r="L32" s="2"/>
    </row>
    <row r="33" spans="1:13" ht="24" customHeight="1">
      <c r="A33" s="46" t="s">
        <v>633</v>
      </c>
      <c r="C33" s="2"/>
      <c r="D33" s="2"/>
      <c r="E33" s="2"/>
      <c r="F33" s="2"/>
      <c r="G33" s="2"/>
      <c r="H33" s="2"/>
      <c r="I33" s="2"/>
      <c r="J33" s="2"/>
      <c r="K33" s="2"/>
      <c r="L33" s="2"/>
    </row>
    <row r="34" spans="1:13" ht="24" customHeight="1">
      <c r="A34" s="52">
        <v>-82</v>
      </c>
      <c r="B34" s="1" t="s">
        <v>459</v>
      </c>
      <c r="C34" s="2">
        <f>'Fund Cover Sheets'!G569</f>
        <v>1856755</v>
      </c>
      <c r="D34" s="2">
        <f>'Fund Cover Sheets'!G570</f>
        <v>45327</v>
      </c>
      <c r="E34" s="2">
        <v>0</v>
      </c>
      <c r="F34" s="2">
        <f>'Fund Cover Sheets'!G571</f>
        <v>1500</v>
      </c>
      <c r="G34" s="2">
        <f>'Fund Cover Sheets'!G572</f>
        <v>12500</v>
      </c>
      <c r="H34" s="2">
        <f>'Fund Cover Sheets'!G573</f>
        <v>15000</v>
      </c>
      <c r="I34" s="2">
        <v>0</v>
      </c>
      <c r="J34" s="2">
        <f>'Fund Cover Sheets'!G574</f>
        <v>3200</v>
      </c>
      <c r="K34" s="2">
        <f>'Fund Cover Sheets'!G577</f>
        <v>28302</v>
      </c>
      <c r="L34" s="2">
        <f>SUM(C34:K34)</f>
        <v>1962584</v>
      </c>
    </row>
    <row r="35" spans="1:13" ht="24" customHeight="1">
      <c r="A35" s="52">
        <v>-84</v>
      </c>
      <c r="B35" s="1" t="s">
        <v>634</v>
      </c>
      <c r="C35" s="2">
        <v>0</v>
      </c>
      <c r="D35" s="2">
        <v>0</v>
      </c>
      <c r="E35" s="2">
        <f>'Fund Cover Sheets'!G618</f>
        <v>50000</v>
      </c>
      <c r="F35" s="2">
        <v>0</v>
      </c>
      <c r="G35" s="2">
        <v>0</v>
      </c>
      <c r="H35" s="2">
        <f>'Fund Cover Sheets'!G619</f>
        <v>200</v>
      </c>
      <c r="I35" s="2">
        <v>0</v>
      </c>
      <c r="J35" s="2">
        <v>0</v>
      </c>
      <c r="K35" s="2">
        <v>0</v>
      </c>
      <c r="L35" s="2">
        <f>SUM(C35:K35)</f>
        <v>50200</v>
      </c>
    </row>
    <row r="36" spans="1:13" ht="15" customHeight="1">
      <c r="A36" s="46"/>
      <c r="C36" s="2"/>
      <c r="D36" s="2"/>
      <c r="E36" s="2"/>
      <c r="F36" s="2"/>
      <c r="G36" s="2"/>
      <c r="H36" s="2"/>
      <c r="I36" s="2"/>
      <c r="J36" s="2"/>
      <c r="K36" s="2"/>
      <c r="L36" s="2"/>
    </row>
    <row r="37" spans="1:13" ht="24" customHeight="1" thickBot="1">
      <c r="A37" s="6"/>
      <c r="B37" s="47" t="s">
        <v>678</v>
      </c>
      <c r="C37" s="312">
        <f t="shared" ref="C37:J37" si="1">SUM(C10:C36)</f>
        <v>19082184</v>
      </c>
      <c r="D37" s="312">
        <f t="shared" si="1"/>
        <v>6524272</v>
      </c>
      <c r="E37" s="312">
        <f t="shared" si="1"/>
        <v>993000</v>
      </c>
      <c r="F37" s="312">
        <f t="shared" si="1"/>
        <v>110700</v>
      </c>
      <c r="G37" s="312">
        <f t="shared" si="1"/>
        <v>14709293</v>
      </c>
      <c r="H37" s="312">
        <f t="shared" si="1"/>
        <v>1351450</v>
      </c>
      <c r="I37" s="312">
        <f t="shared" si="1"/>
        <v>14588018</v>
      </c>
      <c r="J37" s="312">
        <f t="shared" si="1"/>
        <v>945865</v>
      </c>
      <c r="K37" s="312">
        <f>SUM(K10:K36)</f>
        <v>74673873</v>
      </c>
      <c r="L37" s="312">
        <f>SUM(L10:L36)</f>
        <v>132978655</v>
      </c>
    </row>
    <row r="38" spans="1:13" ht="15" customHeight="1" thickTop="1">
      <c r="C38" s="2"/>
      <c r="D38" s="2"/>
      <c r="E38" s="2"/>
      <c r="F38" s="2"/>
      <c r="G38" s="2"/>
      <c r="H38" s="2"/>
      <c r="I38" s="2"/>
      <c r="J38" s="2"/>
      <c r="K38" s="2"/>
      <c r="L38" s="2"/>
    </row>
    <row r="39" spans="1:13" ht="15" customHeight="1">
      <c r="C39" s="53"/>
      <c r="D39" s="53"/>
      <c r="E39" s="53"/>
      <c r="F39" s="53"/>
      <c r="G39" s="53"/>
      <c r="H39" s="53"/>
      <c r="I39" s="53"/>
      <c r="J39" s="53"/>
      <c r="K39" s="53"/>
      <c r="L39" s="53"/>
      <c r="M39" s="53"/>
    </row>
    <row r="40" spans="1:13" ht="24" customHeight="1">
      <c r="A40" s="456" t="s">
        <v>621</v>
      </c>
      <c r="B40" s="456"/>
      <c r="C40" s="456"/>
      <c r="D40" s="456"/>
      <c r="E40" s="456"/>
      <c r="F40" s="456"/>
      <c r="G40" s="456"/>
      <c r="H40" s="456"/>
      <c r="I40" s="456"/>
      <c r="J40" s="456"/>
      <c r="K40" s="456"/>
      <c r="L40" s="456"/>
      <c r="M40" s="2"/>
    </row>
    <row r="41" spans="1:13" ht="24" customHeight="1">
      <c r="A41" s="457" t="s">
        <v>1165</v>
      </c>
      <c r="B41" s="457"/>
      <c r="C41" s="457"/>
      <c r="D41" s="457"/>
      <c r="E41" s="457"/>
      <c r="F41" s="457"/>
      <c r="G41" s="457"/>
      <c r="H41" s="457"/>
      <c r="I41" s="457"/>
      <c r="J41" s="457"/>
      <c r="K41" s="457"/>
      <c r="L41" s="457"/>
    </row>
    <row r="42" spans="1:13" ht="24" customHeight="1">
      <c r="A42" s="456" t="s">
        <v>1414</v>
      </c>
      <c r="B42" s="456"/>
      <c r="C42" s="456"/>
      <c r="D42" s="456"/>
      <c r="E42" s="456"/>
      <c r="F42" s="456"/>
      <c r="G42" s="456"/>
      <c r="H42" s="456"/>
      <c r="I42" s="456"/>
      <c r="J42" s="456"/>
      <c r="K42" s="456"/>
      <c r="L42" s="456"/>
      <c r="M42" s="2"/>
    </row>
    <row r="43" spans="1:13" ht="15" customHeight="1">
      <c r="M43" s="2"/>
    </row>
    <row r="44" spans="1:13" ht="15" customHeight="1">
      <c r="K44" s="43" t="s">
        <v>635</v>
      </c>
      <c r="M44" s="2"/>
    </row>
    <row r="45" spans="1:13" ht="15" customHeight="1">
      <c r="C45" s="43"/>
      <c r="D45" s="43"/>
      <c r="E45" s="43" t="s">
        <v>654</v>
      </c>
      <c r="F45" s="43"/>
      <c r="G45" s="43" t="s">
        <v>655</v>
      </c>
      <c r="I45" s="43" t="s">
        <v>1311</v>
      </c>
      <c r="J45" s="43" t="s">
        <v>656</v>
      </c>
      <c r="K45" s="43" t="s">
        <v>657</v>
      </c>
      <c r="L45" s="43" t="s">
        <v>644</v>
      </c>
      <c r="M45" s="2"/>
    </row>
    <row r="46" spans="1:13" ht="15" customHeight="1" thickBot="1">
      <c r="A46" s="44"/>
      <c r="B46" s="44" t="s">
        <v>622</v>
      </c>
      <c r="C46" s="50" t="s">
        <v>578</v>
      </c>
      <c r="D46" s="50" t="s">
        <v>579</v>
      </c>
      <c r="E46" s="45" t="s">
        <v>658</v>
      </c>
      <c r="F46" s="45" t="s">
        <v>581</v>
      </c>
      <c r="G46" s="45" t="s">
        <v>659</v>
      </c>
      <c r="H46" s="45" t="s">
        <v>1078</v>
      </c>
      <c r="I46" s="45" t="s">
        <v>1312</v>
      </c>
      <c r="J46" s="45" t="s">
        <v>660</v>
      </c>
      <c r="K46" s="45" t="s">
        <v>661</v>
      </c>
      <c r="L46" s="45" t="s">
        <v>653</v>
      </c>
      <c r="M46" s="2"/>
    </row>
    <row r="47" spans="1:13" ht="15" customHeight="1">
      <c r="C47" s="51"/>
      <c r="D47" s="51"/>
      <c r="E47" s="43"/>
      <c r="F47" s="43"/>
      <c r="G47" s="43"/>
      <c r="J47" s="43"/>
      <c r="K47" s="43"/>
      <c r="L47" s="43"/>
      <c r="M47" s="2"/>
    </row>
    <row r="48" spans="1:13" ht="15" customHeight="1">
      <c r="M48" s="2"/>
    </row>
    <row r="49" spans="1:13" ht="24" customHeight="1">
      <c r="A49" s="46" t="s">
        <v>1291</v>
      </c>
      <c r="C49" s="49">
        <f>'Fund Cover Sheets'!G25</f>
        <v>6978481</v>
      </c>
      <c r="D49" s="49">
        <f>'Fund Cover Sheets'!G26</f>
        <v>3930229</v>
      </c>
      <c r="E49" s="49">
        <f>'Fund Cover Sheets'!G27</f>
        <v>8618849</v>
      </c>
      <c r="F49" s="49">
        <f>'Fund Cover Sheets'!G28</f>
        <v>375120</v>
      </c>
      <c r="G49" s="49">
        <v>0</v>
      </c>
      <c r="H49" s="49">
        <f>'Fund Cover Sheets'!G29</f>
        <v>75000</v>
      </c>
      <c r="I49" s="49">
        <v>0</v>
      </c>
      <c r="J49" s="49">
        <v>0</v>
      </c>
      <c r="K49" s="49">
        <f>'Fund Cover Sheets'!G32</f>
        <v>4292112</v>
      </c>
      <c r="L49" s="49">
        <f>SUM(C49:K49)</f>
        <v>24269791</v>
      </c>
      <c r="M49" s="2"/>
    </row>
    <row r="50" spans="1:13" ht="15" customHeight="1">
      <c r="A50" s="46"/>
      <c r="C50" s="2"/>
      <c r="D50" s="2"/>
      <c r="E50" s="2"/>
      <c r="F50" s="2"/>
      <c r="G50" s="2"/>
      <c r="I50" s="2"/>
      <c r="J50" s="2"/>
      <c r="K50" s="2"/>
      <c r="L50" s="2"/>
      <c r="M50" s="2"/>
    </row>
    <row r="51" spans="1:13" ht="24" customHeight="1">
      <c r="A51" s="46" t="s">
        <v>624</v>
      </c>
      <c r="C51" s="2"/>
      <c r="D51" s="2"/>
      <c r="E51" s="2"/>
      <c r="F51" s="2"/>
      <c r="G51" s="2"/>
      <c r="I51" s="2"/>
      <c r="J51" s="2"/>
      <c r="K51" s="2"/>
      <c r="L51" s="2"/>
      <c r="M51" s="5"/>
    </row>
    <row r="52" spans="1:13" ht="24" customHeight="1">
      <c r="A52" s="52">
        <v>-15</v>
      </c>
      <c r="B52" s="1" t="s">
        <v>554</v>
      </c>
      <c r="C52" s="2">
        <v>0</v>
      </c>
      <c r="D52" s="2">
        <v>0</v>
      </c>
      <c r="E52" s="2">
        <v>0</v>
      </c>
      <c r="F52" s="2">
        <f>'Fund Cover Sheets'!G136</f>
        <v>190000</v>
      </c>
      <c r="G52" s="2">
        <f>'Fund Cover Sheets'!G137</f>
        <v>1000000</v>
      </c>
      <c r="H52" s="270">
        <v>0</v>
      </c>
      <c r="I52" s="2">
        <v>0</v>
      </c>
      <c r="J52" s="2">
        <v>0</v>
      </c>
      <c r="K52" s="2">
        <v>0</v>
      </c>
      <c r="L52" s="2">
        <f t="shared" ref="L52:L59" si="2">SUM(C52:K52)</f>
        <v>1190000</v>
      </c>
      <c r="M52" s="5"/>
    </row>
    <row r="53" spans="1:13" ht="24" customHeight="1">
      <c r="A53" s="52">
        <v>-79</v>
      </c>
      <c r="B53" s="1" t="s">
        <v>625</v>
      </c>
      <c r="C53" s="2">
        <f>'Fund Cover Sheets'!G536</f>
        <v>1764244</v>
      </c>
      <c r="D53" s="2">
        <f>'Fund Cover Sheets'!G537</f>
        <v>637618</v>
      </c>
      <c r="E53" s="2">
        <f>'Fund Cover Sheets'!G538</f>
        <v>721051</v>
      </c>
      <c r="F53" s="2">
        <f>'Fund Cover Sheets'!G539</f>
        <v>731490</v>
      </c>
      <c r="G53" s="2">
        <v>0</v>
      </c>
      <c r="H53" s="270">
        <v>0</v>
      </c>
      <c r="I53" s="2">
        <v>0</v>
      </c>
      <c r="J53" s="2">
        <v>0</v>
      </c>
      <c r="K53" s="2">
        <v>0</v>
      </c>
      <c r="L53" s="2">
        <f t="shared" si="2"/>
        <v>3854403</v>
      </c>
      <c r="M53" s="5"/>
    </row>
    <row r="54" spans="1:13" ht="24" customHeight="1">
      <c r="A54" s="52">
        <v>-72</v>
      </c>
      <c r="B54" s="1" t="s">
        <v>467</v>
      </c>
      <c r="C54" s="2">
        <v>0</v>
      </c>
      <c r="D54" s="2">
        <v>0</v>
      </c>
      <c r="E54" s="2">
        <f>'Fund Cover Sheets'!G492</f>
        <v>0</v>
      </c>
      <c r="F54" s="2">
        <v>0</v>
      </c>
      <c r="G54" s="2">
        <v>0</v>
      </c>
      <c r="H54" s="270">
        <v>0</v>
      </c>
      <c r="I54" s="2">
        <v>0</v>
      </c>
      <c r="J54" s="2">
        <v>0</v>
      </c>
      <c r="K54" s="2">
        <v>0</v>
      </c>
      <c r="L54" s="2">
        <f t="shared" si="2"/>
        <v>0</v>
      </c>
      <c r="M54" s="5"/>
    </row>
    <row r="55" spans="1:13" ht="24" customHeight="1">
      <c r="A55" s="52">
        <v>-87</v>
      </c>
      <c r="B55" s="1" t="s">
        <v>402</v>
      </c>
      <c r="C55" s="2">
        <v>0</v>
      </c>
      <c r="D55" s="2">
        <v>0</v>
      </c>
      <c r="E55" s="2">
        <f>'Fund Cover Sheets'!G662</f>
        <v>17259</v>
      </c>
      <c r="F55" s="2">
        <v>0</v>
      </c>
      <c r="G55" s="2">
        <v>0</v>
      </c>
      <c r="H55" s="270">
        <v>0</v>
      </c>
      <c r="I55" s="2">
        <v>0</v>
      </c>
      <c r="J55" s="2">
        <f>'Fund Cover Sheets'!G663</f>
        <v>208522</v>
      </c>
      <c r="K55" s="2">
        <v>0</v>
      </c>
      <c r="L55" s="2">
        <f t="shared" si="2"/>
        <v>225781</v>
      </c>
      <c r="M55" s="5"/>
    </row>
    <row r="56" spans="1:13" ht="24" customHeight="1">
      <c r="A56" s="52">
        <v>-88</v>
      </c>
      <c r="B56" s="1" t="s">
        <v>404</v>
      </c>
      <c r="C56" s="2">
        <v>0</v>
      </c>
      <c r="D56" s="2">
        <v>0</v>
      </c>
      <c r="E56" s="2">
        <f>'Fund Cover Sheets'!G697</f>
        <v>73967</v>
      </c>
      <c r="F56" s="2">
        <v>0</v>
      </c>
      <c r="G56" s="2">
        <f>'Fund Cover Sheets'!G698</f>
        <v>1000000</v>
      </c>
      <c r="H56" s="270">
        <v>0</v>
      </c>
      <c r="I56" s="2">
        <v>0</v>
      </c>
      <c r="J56" s="2">
        <f>'Fund Cover Sheets'!G699</f>
        <v>0</v>
      </c>
      <c r="K56" s="2">
        <v>0</v>
      </c>
      <c r="L56" s="2">
        <f t="shared" si="2"/>
        <v>1073967</v>
      </c>
      <c r="M56" s="5"/>
    </row>
    <row r="57" spans="1:13" ht="24" customHeight="1">
      <c r="A57" s="52">
        <v>-89</v>
      </c>
      <c r="B57" s="1" t="s">
        <v>983</v>
      </c>
      <c r="C57" s="2">
        <v>0</v>
      </c>
      <c r="D57" s="2">
        <v>0</v>
      </c>
      <c r="E57" s="2">
        <f>'Fund Cover Sheets'!G734</f>
        <v>17000</v>
      </c>
      <c r="F57" s="2">
        <v>0</v>
      </c>
      <c r="G57" s="2">
        <f>'Fund Cover Sheets'!H735</f>
        <v>5000</v>
      </c>
      <c r="H57" s="270">
        <v>0</v>
      </c>
      <c r="I57" s="2">
        <v>0</v>
      </c>
      <c r="J57" s="2">
        <v>0</v>
      </c>
      <c r="K57" s="2">
        <v>0</v>
      </c>
      <c r="L57" s="2">
        <f t="shared" si="2"/>
        <v>22000</v>
      </c>
      <c r="M57" s="5"/>
    </row>
    <row r="58" spans="1:13" ht="24" customHeight="1">
      <c r="A58" s="52">
        <v>-11</v>
      </c>
      <c r="B58" s="1" t="s">
        <v>626</v>
      </c>
      <c r="C58" s="2">
        <v>0</v>
      </c>
      <c r="D58" s="2">
        <v>0</v>
      </c>
      <c r="E58" s="2">
        <f>'Fund Cover Sheets'!G66</f>
        <v>60640</v>
      </c>
      <c r="F58" s="2">
        <v>0</v>
      </c>
      <c r="G58" s="2">
        <v>0</v>
      </c>
      <c r="H58" s="270">
        <v>0</v>
      </c>
      <c r="I58" s="2">
        <v>0</v>
      </c>
      <c r="J58" s="2">
        <v>0</v>
      </c>
      <c r="K58" s="2">
        <v>0</v>
      </c>
      <c r="L58" s="2">
        <f t="shared" si="2"/>
        <v>60640</v>
      </c>
      <c r="M58" s="5"/>
    </row>
    <row r="59" spans="1:13" ht="24" customHeight="1">
      <c r="A59" s="52">
        <v>-12</v>
      </c>
      <c r="B59" s="1" t="s">
        <v>627</v>
      </c>
      <c r="C59" s="2">
        <v>0</v>
      </c>
      <c r="D59" s="2">
        <v>0</v>
      </c>
      <c r="E59" s="2">
        <f>'Fund Cover Sheets'!G101</f>
        <v>23640</v>
      </c>
      <c r="F59" s="2">
        <v>0</v>
      </c>
      <c r="G59" s="2">
        <v>0</v>
      </c>
      <c r="H59" s="270">
        <v>0</v>
      </c>
      <c r="I59" s="2">
        <v>0</v>
      </c>
      <c r="J59" s="2">
        <v>0</v>
      </c>
      <c r="K59" s="2">
        <v>0</v>
      </c>
      <c r="L59" s="2">
        <f t="shared" si="2"/>
        <v>23640</v>
      </c>
      <c r="M59" s="5"/>
    </row>
    <row r="60" spans="1:13">
      <c r="C60" s="2"/>
      <c r="D60" s="2"/>
      <c r="E60" s="2"/>
      <c r="F60" s="2"/>
      <c r="G60" s="2"/>
      <c r="H60" s="270"/>
      <c r="I60" s="2"/>
      <c r="J60" s="2"/>
      <c r="K60" s="2"/>
      <c r="L60" s="2"/>
      <c r="M60" s="5"/>
    </row>
    <row r="61" spans="1:13" ht="24" customHeight="1">
      <c r="A61" s="46" t="s">
        <v>1292</v>
      </c>
      <c r="C61" s="2">
        <v>0</v>
      </c>
      <c r="D61" s="2">
        <v>0</v>
      </c>
      <c r="E61" s="2">
        <f>'Fund Cover Sheets'!G355</f>
        <v>0</v>
      </c>
      <c r="F61" s="2">
        <v>0</v>
      </c>
      <c r="G61" s="2">
        <v>0</v>
      </c>
      <c r="H61" s="270">
        <v>0</v>
      </c>
      <c r="I61" s="2">
        <v>0</v>
      </c>
      <c r="J61" s="2">
        <f>'Fund Cover Sheets'!G356</f>
        <v>0</v>
      </c>
      <c r="K61" s="2">
        <v>0</v>
      </c>
      <c r="L61" s="2">
        <f>SUM(C61:K61)</f>
        <v>0</v>
      </c>
      <c r="M61" s="5"/>
    </row>
    <row r="62" spans="1:13">
      <c r="A62" s="46"/>
      <c r="C62" s="2"/>
      <c r="D62" s="2"/>
      <c r="E62" s="2"/>
      <c r="F62" s="2"/>
      <c r="G62" s="2"/>
      <c r="H62" s="270"/>
      <c r="I62" s="2"/>
      <c r="J62" s="2"/>
      <c r="K62" s="2"/>
      <c r="L62" s="2"/>
    </row>
    <row r="63" spans="1:13" ht="24" customHeight="1">
      <c r="A63" s="46" t="s">
        <v>629</v>
      </c>
      <c r="C63" s="2"/>
      <c r="D63" s="2"/>
      <c r="E63" s="2"/>
      <c r="F63" s="2"/>
      <c r="G63" s="2"/>
      <c r="H63" s="270"/>
      <c r="I63" s="2"/>
      <c r="J63" s="2"/>
      <c r="K63" s="2"/>
      <c r="L63" s="2"/>
    </row>
    <row r="64" spans="1:13" ht="24" customHeight="1">
      <c r="A64" s="52">
        <v>-25</v>
      </c>
      <c r="B64" s="1" t="s">
        <v>725</v>
      </c>
      <c r="C64" s="2">
        <v>0</v>
      </c>
      <c r="D64" s="2">
        <v>0</v>
      </c>
      <c r="E64" s="2">
        <f>'Fund Cover Sheets'!G287+'Fund Cover Sheets'!G297+'Fund Cover Sheets'!G305</f>
        <v>68250</v>
      </c>
      <c r="F64" s="2">
        <f>'Fund Cover Sheets'!G298+'Fund Cover Sheets'!G292</f>
        <v>19735</v>
      </c>
      <c r="G64" s="2">
        <f>'Fund Cover Sheets'!G288+'Fund Cover Sheets'!G299+'Fund Cover Sheets'!G306+'Fund Cover Sheets'!G293</f>
        <v>3166900</v>
      </c>
      <c r="H64" s="270">
        <v>0</v>
      </c>
      <c r="I64" s="2">
        <v>0</v>
      </c>
      <c r="J64" s="2">
        <f>'Fund Cover Sheets'!G300+'Fund Cover Sheets'!G307</f>
        <v>71570</v>
      </c>
      <c r="K64" s="2">
        <v>0</v>
      </c>
      <c r="L64" s="2">
        <f>SUM(C64:K64)</f>
        <v>3326455</v>
      </c>
    </row>
    <row r="65" spans="1:12" ht="24" customHeight="1">
      <c r="A65" s="52">
        <v>-23</v>
      </c>
      <c r="B65" s="1" t="s">
        <v>631</v>
      </c>
      <c r="C65" s="2">
        <v>0</v>
      </c>
      <c r="D65" s="2">
        <v>0</v>
      </c>
      <c r="E65" s="2">
        <f>'Fund Cover Sheets'!G179</f>
        <v>227675</v>
      </c>
      <c r="F65" s="2">
        <f>'Fund Cover Sheets'!G180</f>
        <v>100000</v>
      </c>
      <c r="G65" s="2">
        <f>'Fund Cover Sheets'!G181</f>
        <v>6885000</v>
      </c>
      <c r="H65" s="270">
        <v>0</v>
      </c>
      <c r="I65" s="2">
        <v>0</v>
      </c>
      <c r="J65" s="2">
        <f>'Fund Cover Sheets'!G182</f>
        <v>316738</v>
      </c>
      <c r="K65" s="2">
        <f>'Fund Cover Sheets'!G185</f>
        <v>104034</v>
      </c>
      <c r="L65" s="2">
        <f>SUM(C65:K65)</f>
        <v>7633447</v>
      </c>
    </row>
    <row r="66" spans="1:12" ht="24" customHeight="1">
      <c r="A66" s="52">
        <v>-24</v>
      </c>
      <c r="B66" s="1" t="s">
        <v>1222</v>
      </c>
      <c r="C66" s="2">
        <f>'Fund Cover Sheets'!G227</f>
        <v>170331</v>
      </c>
      <c r="D66" s="2">
        <f>'Fund Cover Sheets'!G228</f>
        <v>51756</v>
      </c>
      <c r="E66" s="2">
        <f>'Fund Cover Sheets'!G229</f>
        <v>596517</v>
      </c>
      <c r="F66" s="2">
        <f>'Fund Cover Sheets'!G230</f>
        <v>66500</v>
      </c>
      <c r="G66" s="2">
        <f>'Fund Cover Sheets'!G231</f>
        <v>8542000</v>
      </c>
      <c r="H66" s="270">
        <v>0</v>
      </c>
      <c r="I66" s="2">
        <v>0</v>
      </c>
      <c r="J66" s="2">
        <f>'Fund Cover Sheets'!G232</f>
        <v>1910857</v>
      </c>
      <c r="K66" s="2">
        <f>'Fund Cover Sheets'!G235</f>
        <v>0</v>
      </c>
      <c r="L66" s="2">
        <f>SUM(C66:K66)</f>
        <v>11337961</v>
      </c>
    </row>
    <row r="67" spans="1:12">
      <c r="C67" s="2"/>
      <c r="D67" s="2"/>
      <c r="E67" s="2"/>
      <c r="F67" s="2"/>
      <c r="G67" s="2"/>
      <c r="H67" s="270"/>
      <c r="I67" s="2"/>
      <c r="J67" s="2"/>
      <c r="K67" s="2"/>
      <c r="L67" s="2"/>
    </row>
    <row r="68" spans="1:12" ht="24" customHeight="1">
      <c r="A68" s="46" t="s">
        <v>632</v>
      </c>
      <c r="C68" s="2"/>
      <c r="D68" s="2"/>
      <c r="E68" s="2"/>
      <c r="F68" s="2"/>
      <c r="G68" s="2"/>
      <c r="H68" s="270"/>
      <c r="I68" s="2"/>
      <c r="J68" s="2"/>
      <c r="K68" s="2"/>
      <c r="L68" s="2"/>
    </row>
    <row r="69" spans="1:12" ht="24" customHeight="1">
      <c r="A69" s="52">
        <v>-51</v>
      </c>
      <c r="B69" s="1" t="s">
        <v>465</v>
      </c>
      <c r="C69" s="2">
        <f>'Fund Cover Sheets'!G397</f>
        <v>708137</v>
      </c>
      <c r="D69" s="2">
        <f>'Fund Cover Sheets'!G398</f>
        <v>323689</v>
      </c>
      <c r="E69" s="2">
        <f>'Fund Cover Sheets'!G399</f>
        <v>2462031</v>
      </c>
      <c r="F69" s="2">
        <f>'Fund Cover Sheets'!G400</f>
        <v>549390</v>
      </c>
      <c r="G69" s="2">
        <f>'Fund Cover Sheets'!G401</f>
        <v>34343127</v>
      </c>
      <c r="H69" s="270">
        <v>0</v>
      </c>
      <c r="I69" s="2">
        <f>'Fund Cover Sheets'!G402</f>
        <v>0</v>
      </c>
      <c r="J69" s="2">
        <f>'Fund Cover Sheets'!G403</f>
        <v>1451184</v>
      </c>
      <c r="K69" s="2">
        <f>'Fund Cover Sheets'!G406</f>
        <v>368675</v>
      </c>
      <c r="L69" s="2">
        <f>SUM(C69:K69)</f>
        <v>40206233</v>
      </c>
    </row>
    <row r="70" spans="1:12" ht="24" customHeight="1">
      <c r="A70" s="52">
        <v>-52</v>
      </c>
      <c r="B70" s="1" t="s">
        <v>466</v>
      </c>
      <c r="C70" s="2">
        <f>'Fund Cover Sheets'!G446</f>
        <v>409192</v>
      </c>
      <c r="D70" s="2">
        <f>'Fund Cover Sheets'!G447</f>
        <v>186264</v>
      </c>
      <c r="E70" s="2">
        <f>'Fund Cover Sheets'!G448</f>
        <v>289405</v>
      </c>
      <c r="F70" s="2">
        <f>'Fund Cover Sheets'!G449</f>
        <v>99375</v>
      </c>
      <c r="G70" s="2">
        <f>'Fund Cover Sheets'!G450</f>
        <v>3834500</v>
      </c>
      <c r="H70" s="270">
        <v>0</v>
      </c>
      <c r="I70" s="2">
        <f>'Fund Cover Sheets'!G451</f>
        <v>37500</v>
      </c>
      <c r="J70" s="2">
        <f>'Fund Cover Sheets'!G452</f>
        <v>1069096</v>
      </c>
      <c r="K70" s="2">
        <f>'Fund Cover Sheets'!G455</f>
        <v>438200</v>
      </c>
      <c r="L70" s="2">
        <f>SUM(C70:K70)</f>
        <v>6363532</v>
      </c>
    </row>
    <row r="71" spans="1:12">
      <c r="C71" s="2"/>
      <c r="D71" s="2"/>
      <c r="E71" s="2"/>
      <c r="F71" s="2"/>
      <c r="G71" s="2"/>
      <c r="H71" s="270"/>
      <c r="I71" s="2"/>
      <c r="J71" s="2"/>
      <c r="K71" s="2"/>
      <c r="L71" s="2"/>
    </row>
    <row r="72" spans="1:12" ht="24" customHeight="1">
      <c r="A72" s="46" t="s">
        <v>633</v>
      </c>
      <c r="C72" s="2"/>
      <c r="D72" s="2"/>
      <c r="E72" s="2"/>
      <c r="F72" s="2"/>
      <c r="G72" s="2"/>
      <c r="H72" s="270"/>
      <c r="I72" s="2"/>
      <c r="J72" s="2"/>
      <c r="K72" s="2"/>
      <c r="L72" s="2"/>
    </row>
    <row r="73" spans="1:12" ht="24" customHeight="1">
      <c r="A73" s="52">
        <v>-82</v>
      </c>
      <c r="B73" s="1" t="s">
        <v>459</v>
      </c>
      <c r="C73" s="2">
        <f>'Fund Cover Sheets'!G581</f>
        <v>491573</v>
      </c>
      <c r="D73" s="2">
        <f>'Fund Cover Sheets'!G582</f>
        <v>196481</v>
      </c>
      <c r="E73" s="2">
        <f>'Fund Cover Sheets'!G583</f>
        <v>377618</v>
      </c>
      <c r="F73" s="2">
        <f>'Fund Cover Sheets'!G584</f>
        <v>65600</v>
      </c>
      <c r="G73" s="2">
        <v>0</v>
      </c>
      <c r="H73" s="270">
        <v>0</v>
      </c>
      <c r="I73" s="2">
        <v>0</v>
      </c>
      <c r="J73" s="2">
        <f>'Fund Cover Sheets'!G585</f>
        <v>864000</v>
      </c>
      <c r="K73" s="2">
        <v>0</v>
      </c>
      <c r="L73" s="2">
        <f>SUM(C73:K73)</f>
        <v>1995272</v>
      </c>
    </row>
    <row r="74" spans="1:12" ht="24" customHeight="1">
      <c r="A74" s="52">
        <v>-84</v>
      </c>
      <c r="B74" s="1" t="s">
        <v>634</v>
      </c>
      <c r="C74" s="2">
        <v>0</v>
      </c>
      <c r="D74" s="2">
        <v>0</v>
      </c>
      <c r="E74" s="2">
        <f>'Fund Cover Sheets'!G624</f>
        <v>0</v>
      </c>
      <c r="F74" s="2">
        <f>'Fund Cover Sheets'!G625</f>
        <v>49000</v>
      </c>
      <c r="G74" s="2">
        <f>'Fund Cover Sheets'!G626</f>
        <v>500000</v>
      </c>
      <c r="H74" s="270">
        <v>0</v>
      </c>
      <c r="I74" s="2">
        <v>0</v>
      </c>
      <c r="J74" s="2">
        <v>0</v>
      </c>
      <c r="K74" s="2">
        <v>0</v>
      </c>
      <c r="L74" s="2">
        <f>SUM(C74:K74)</f>
        <v>549000</v>
      </c>
    </row>
    <row r="75" spans="1:12">
      <c r="C75" s="2"/>
      <c r="D75" s="2"/>
      <c r="E75" s="2"/>
      <c r="F75" s="2"/>
      <c r="G75" s="2"/>
      <c r="H75" s="270"/>
      <c r="I75" s="2"/>
      <c r="J75" s="2"/>
      <c r="K75" s="2"/>
      <c r="L75" s="2"/>
    </row>
    <row r="76" spans="1:12" ht="24" customHeight="1" thickBot="1">
      <c r="A76" s="6"/>
      <c r="B76" s="47" t="s">
        <v>679</v>
      </c>
      <c r="C76" s="312">
        <f t="shared" ref="C76:I76" si="3">SUM(C49:C75)</f>
        <v>10521958</v>
      </c>
      <c r="D76" s="312">
        <f t="shared" si="3"/>
        <v>5326037</v>
      </c>
      <c r="E76" s="312">
        <f t="shared" si="3"/>
        <v>13553902</v>
      </c>
      <c r="F76" s="312">
        <f t="shared" si="3"/>
        <v>2246210</v>
      </c>
      <c r="G76" s="312">
        <f t="shared" si="3"/>
        <v>59276527</v>
      </c>
      <c r="H76" s="312">
        <f t="shared" si="3"/>
        <v>75000</v>
      </c>
      <c r="I76" s="312">
        <f t="shared" si="3"/>
        <v>37500</v>
      </c>
      <c r="J76" s="312">
        <f>SUM(J49:J75)</f>
        <v>5891967</v>
      </c>
      <c r="K76" s="312">
        <f>SUM(K49:K75)</f>
        <v>5203021</v>
      </c>
      <c r="L76" s="312">
        <f>SUM(L49:L75)</f>
        <v>102132122</v>
      </c>
    </row>
    <row r="77" spans="1:12" ht="14.4" thickTop="1">
      <c r="C77" s="48"/>
      <c r="D77" s="48"/>
      <c r="E77" s="48"/>
      <c r="F77" s="48"/>
      <c r="G77" s="48"/>
      <c r="H77" s="270"/>
      <c r="I77" s="48"/>
    </row>
    <row r="78" spans="1:12">
      <c r="C78" s="48"/>
      <c r="D78" s="48"/>
      <c r="E78" s="48"/>
      <c r="F78" s="48"/>
      <c r="G78" s="48"/>
      <c r="H78" s="270"/>
      <c r="I78" s="48"/>
    </row>
    <row r="79" spans="1:12">
      <c r="C79" s="48"/>
      <c r="D79" s="48"/>
      <c r="E79" s="48"/>
      <c r="F79" s="48"/>
      <c r="G79" s="48"/>
      <c r="H79" s="270"/>
      <c r="I79" s="48"/>
    </row>
    <row r="80" spans="1:12">
      <c r="C80" s="48"/>
      <c r="D80" s="48"/>
      <c r="E80" s="48"/>
      <c r="F80" s="48"/>
      <c r="G80" s="48"/>
      <c r="H80" s="2"/>
      <c r="I80" s="48"/>
    </row>
    <row r="81" spans="3:9">
      <c r="C81" s="48"/>
      <c r="D81" s="48"/>
      <c r="E81" s="48"/>
      <c r="F81" s="48"/>
      <c r="G81" s="48"/>
      <c r="H81" s="2"/>
      <c r="I81" s="48"/>
    </row>
    <row r="82" spans="3:9">
      <c r="C82" s="48"/>
      <c r="D82" s="48"/>
      <c r="E82" s="48"/>
      <c r="F82" s="48"/>
      <c r="G82" s="48"/>
      <c r="H82" s="2"/>
      <c r="I82" s="48"/>
    </row>
    <row r="83" spans="3:9">
      <c r="C83" s="48"/>
      <c r="D83" s="48"/>
      <c r="E83" s="48"/>
      <c r="F83" s="48"/>
      <c r="G83" s="48"/>
      <c r="H83" s="2"/>
      <c r="I83" s="48"/>
    </row>
    <row r="84" spans="3:9">
      <c r="C84" s="48"/>
      <c r="D84" s="48"/>
      <c r="E84" s="48"/>
      <c r="F84" s="48"/>
      <c r="G84" s="48"/>
      <c r="H84" s="2"/>
      <c r="I84" s="48"/>
    </row>
    <row r="85" spans="3:9">
      <c r="C85" s="48"/>
      <c r="D85" s="48"/>
      <c r="E85" s="48"/>
      <c r="F85" s="48"/>
      <c r="G85" s="48"/>
      <c r="H85" s="2"/>
      <c r="I85" s="48"/>
    </row>
    <row r="86" spans="3:9">
      <c r="C86" s="48"/>
      <c r="D86" s="48"/>
      <c r="E86" s="48"/>
      <c r="F86" s="48"/>
      <c r="G86" s="48"/>
      <c r="H86" s="2"/>
      <c r="I86" s="48"/>
    </row>
    <row r="87" spans="3:9">
      <c r="C87" s="48"/>
      <c r="D87" s="48"/>
      <c r="E87" s="48"/>
      <c r="F87" s="48"/>
      <c r="G87" s="48"/>
      <c r="H87" s="2"/>
      <c r="I87" s="48"/>
    </row>
    <row r="88" spans="3:9">
      <c r="C88" s="48"/>
      <c r="D88" s="48"/>
      <c r="E88" s="48"/>
      <c r="F88" s="48"/>
      <c r="G88" s="48"/>
      <c r="H88" s="48"/>
      <c r="I88" s="48"/>
    </row>
    <row r="89" spans="3:9">
      <c r="C89" s="48"/>
      <c r="D89" s="48"/>
      <c r="E89" s="48"/>
      <c r="F89" s="48"/>
      <c r="G89" s="48"/>
      <c r="H89" s="48"/>
      <c r="I89" s="48"/>
    </row>
    <row r="90" spans="3:9">
      <c r="C90" s="48"/>
      <c r="D90" s="48"/>
      <c r="E90" s="48"/>
      <c r="F90" s="48"/>
      <c r="G90" s="48"/>
      <c r="H90" s="48"/>
      <c r="I90" s="48"/>
    </row>
    <row r="91" spans="3:9">
      <c r="C91" s="48"/>
      <c r="D91" s="48"/>
      <c r="E91" s="48"/>
      <c r="F91" s="48"/>
      <c r="G91" s="48"/>
      <c r="H91" s="48"/>
      <c r="I91" s="48"/>
    </row>
    <row r="92" spans="3:9">
      <c r="C92" s="48"/>
      <c r="D92" s="48"/>
      <c r="E92" s="48"/>
      <c r="F92" s="48"/>
      <c r="G92" s="48"/>
      <c r="H92" s="48"/>
      <c r="I92" s="48"/>
    </row>
    <row r="93" spans="3:9">
      <c r="C93" s="48"/>
      <c r="D93" s="48"/>
      <c r="E93" s="48"/>
      <c r="F93" s="48"/>
      <c r="G93" s="48"/>
      <c r="H93" s="48"/>
      <c r="I93" s="48"/>
    </row>
    <row r="94" spans="3:9">
      <c r="C94" s="48"/>
      <c r="D94" s="48"/>
      <c r="E94" s="48"/>
      <c r="F94" s="48"/>
      <c r="G94" s="48"/>
      <c r="H94" s="48"/>
      <c r="I94" s="48"/>
    </row>
    <row r="95" spans="3:9">
      <c r="C95" s="48"/>
      <c r="D95" s="48"/>
      <c r="E95" s="48"/>
      <c r="F95" s="48"/>
      <c r="G95" s="48"/>
      <c r="H95" s="48"/>
      <c r="I95" s="48"/>
    </row>
    <row r="96" spans="3:9">
      <c r="C96" s="48"/>
      <c r="D96" s="48"/>
      <c r="E96" s="48"/>
      <c r="F96" s="48"/>
      <c r="G96" s="48"/>
      <c r="H96" s="48"/>
      <c r="I96" s="48"/>
    </row>
    <row r="97" spans="3:9">
      <c r="C97" s="48"/>
      <c r="D97" s="48"/>
      <c r="E97" s="48"/>
      <c r="F97" s="48"/>
      <c r="G97" s="48"/>
      <c r="H97" s="48"/>
      <c r="I97" s="48"/>
    </row>
    <row r="98" spans="3:9">
      <c r="C98" s="48"/>
      <c r="D98" s="48"/>
      <c r="E98" s="48"/>
      <c r="F98" s="48"/>
      <c r="G98" s="48"/>
      <c r="H98" s="48"/>
      <c r="I98" s="48"/>
    </row>
    <row r="99" spans="3:9">
      <c r="C99" s="48"/>
      <c r="D99" s="48"/>
      <c r="E99" s="48"/>
      <c r="F99" s="48"/>
      <c r="G99" s="48"/>
      <c r="H99" s="48"/>
      <c r="I99" s="48"/>
    </row>
    <row r="100" spans="3:9">
      <c r="C100" s="48"/>
      <c r="D100" s="48"/>
      <c r="E100" s="48"/>
      <c r="F100" s="48"/>
      <c r="G100" s="48"/>
      <c r="H100" s="48"/>
      <c r="I100" s="48"/>
    </row>
    <row r="101" spans="3:9">
      <c r="C101" s="48"/>
      <c r="D101" s="48"/>
      <c r="E101" s="48"/>
      <c r="F101" s="48"/>
      <c r="G101" s="48"/>
      <c r="H101" s="48"/>
      <c r="I101" s="48"/>
    </row>
    <row r="102" spans="3:9">
      <c r="C102" s="48"/>
      <c r="D102" s="48"/>
      <c r="E102" s="48"/>
      <c r="F102" s="48"/>
      <c r="G102" s="48"/>
      <c r="H102" s="48"/>
      <c r="I102" s="48"/>
    </row>
    <row r="103" spans="3:9">
      <c r="C103" s="48"/>
      <c r="D103" s="48"/>
      <c r="E103" s="48"/>
      <c r="F103" s="48"/>
      <c r="G103" s="48"/>
      <c r="H103" s="48"/>
      <c r="I103" s="48"/>
    </row>
    <row r="104" spans="3:9">
      <c r="C104" s="48"/>
      <c r="D104" s="48"/>
      <c r="E104" s="48"/>
      <c r="F104" s="48"/>
      <c r="G104" s="48"/>
      <c r="H104" s="48"/>
      <c r="I104" s="48"/>
    </row>
    <row r="105" spans="3:9">
      <c r="C105" s="48"/>
      <c r="D105" s="48"/>
      <c r="E105" s="48"/>
      <c r="F105" s="48"/>
      <c r="G105" s="48"/>
      <c r="H105" s="48"/>
      <c r="I105" s="48"/>
    </row>
    <row r="106" spans="3:9">
      <c r="C106" s="48"/>
      <c r="D106" s="48"/>
      <c r="E106" s="48"/>
      <c r="F106" s="48"/>
      <c r="G106" s="48"/>
      <c r="H106" s="48"/>
      <c r="I106" s="48"/>
    </row>
    <row r="107" spans="3:9">
      <c r="C107" s="48"/>
      <c r="D107" s="48"/>
      <c r="E107" s="48"/>
      <c r="F107" s="48"/>
      <c r="G107" s="48"/>
      <c r="H107" s="48"/>
      <c r="I107" s="48"/>
    </row>
    <row r="108" spans="3:9">
      <c r="C108" s="48"/>
      <c r="D108" s="48"/>
      <c r="E108" s="48"/>
      <c r="F108" s="48"/>
      <c r="G108" s="48"/>
      <c r="H108" s="48"/>
      <c r="I108" s="48"/>
    </row>
    <row r="109" spans="3:9">
      <c r="C109" s="48"/>
      <c r="D109" s="48"/>
      <c r="E109" s="48"/>
      <c r="F109" s="48"/>
      <c r="G109" s="48"/>
      <c r="H109" s="48"/>
      <c r="I109" s="48"/>
    </row>
    <row r="110" spans="3:9">
      <c r="C110" s="48"/>
      <c r="D110" s="48"/>
      <c r="E110" s="48"/>
      <c r="F110" s="48"/>
      <c r="G110" s="48"/>
      <c r="H110" s="48"/>
      <c r="I110" s="48"/>
    </row>
  </sheetData>
  <mergeCells count="6">
    <mergeCell ref="A40:L40"/>
    <mergeCell ref="A41:L41"/>
    <mergeCell ref="A42:L42"/>
    <mergeCell ref="A1:L1"/>
    <mergeCell ref="A2:L2"/>
    <mergeCell ref="A3:L3"/>
  </mergeCells>
  <printOptions horizontalCentered="1"/>
  <pageMargins left="0" right="0" top="0.25" bottom="0.25" header="0" footer="0"/>
  <pageSetup scale="75" orientation="landscape" r:id="rId1"/>
  <rowBreaks count="1" manualBreakCount="1">
    <brk id="39"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06"/>
  <sheetViews>
    <sheetView zoomScale="75" zoomScaleNormal="75" workbookViewId="0">
      <selection activeCell="M24" sqref="M24"/>
    </sheetView>
  </sheetViews>
  <sheetFormatPr defaultColWidth="10.44140625" defaultRowHeight="13.8"/>
  <cols>
    <col min="1" max="1" width="5.88671875" style="9" customWidth="1"/>
    <col min="2" max="2" width="25.6640625" style="9" customWidth="1"/>
    <col min="3" max="4" width="14.6640625" style="9" customWidth="1"/>
    <col min="5" max="11" width="14.6640625" style="61" customWidth="1"/>
    <col min="12" max="13" width="10.44140625" style="61"/>
    <col min="14" max="14" width="29" style="61" customWidth="1"/>
    <col min="15" max="16384" width="10.44140625" style="61"/>
  </cols>
  <sheetData>
    <row r="1" spans="1:16" ht="24" customHeight="1">
      <c r="A1" s="456" t="s">
        <v>621</v>
      </c>
      <c r="B1" s="456"/>
      <c r="C1" s="456"/>
      <c r="D1" s="456"/>
      <c r="E1" s="456"/>
      <c r="F1" s="456"/>
      <c r="G1" s="456"/>
      <c r="H1" s="456"/>
      <c r="I1" s="456"/>
      <c r="J1" s="456"/>
      <c r="K1" s="456"/>
      <c r="M1" s="74"/>
      <c r="N1" s="73"/>
      <c r="O1" s="73"/>
    </row>
    <row r="2" spans="1:16" ht="24" customHeight="1">
      <c r="A2" s="457" t="s">
        <v>671</v>
      </c>
      <c r="B2" s="457"/>
      <c r="C2" s="457"/>
      <c r="D2" s="457"/>
      <c r="E2" s="457"/>
      <c r="F2" s="457"/>
      <c r="G2" s="457"/>
      <c r="H2" s="457"/>
      <c r="I2" s="457"/>
      <c r="J2" s="457"/>
      <c r="K2" s="457"/>
      <c r="L2" s="62"/>
      <c r="M2" s="62"/>
      <c r="N2" s="62"/>
      <c r="O2" s="62"/>
      <c r="P2" s="62"/>
    </row>
    <row r="3" spans="1:16" ht="24" customHeight="1">
      <c r="A3" s="456" t="s">
        <v>1413</v>
      </c>
      <c r="B3" s="456"/>
      <c r="C3" s="456"/>
      <c r="D3" s="456"/>
      <c r="E3" s="456"/>
      <c r="F3" s="456"/>
      <c r="G3" s="456"/>
      <c r="H3" s="456"/>
      <c r="I3" s="456"/>
      <c r="J3" s="456"/>
      <c r="K3" s="456"/>
    </row>
    <row r="4" spans="1:16" ht="15" customHeight="1">
      <c r="A4" s="63"/>
      <c r="B4" s="63"/>
      <c r="C4" s="63"/>
      <c r="D4" s="63"/>
      <c r="E4" s="63"/>
      <c r="F4" s="63"/>
      <c r="G4" s="63"/>
      <c r="H4" s="63"/>
    </row>
    <row r="5" spans="1:16" ht="15" customHeight="1">
      <c r="B5" s="10"/>
      <c r="C5" s="43"/>
      <c r="D5" s="1"/>
      <c r="E5" s="439" t="str">
        <f>'Budget Detail FY 2022-29'!$N$1</f>
        <v>FY 2024</v>
      </c>
      <c r="F5" s="1"/>
      <c r="G5" s="439" t="str">
        <f>'Budget Detail FY 2022-29'!$P$1</f>
        <v>FY 2025</v>
      </c>
      <c r="H5" s="1"/>
      <c r="I5" s="1"/>
      <c r="J5" s="1"/>
      <c r="K5" s="1"/>
    </row>
    <row r="6" spans="1:16" ht="15" customHeight="1">
      <c r="C6" s="439" t="str">
        <f>'Budget Detail FY 2022-29'!$L$1</f>
        <v>FY 2022</v>
      </c>
      <c r="D6" s="439" t="str">
        <f>'Budget Detail FY 2022-29'!$M$1</f>
        <v>FY 2023</v>
      </c>
      <c r="E6" s="43" t="s">
        <v>567</v>
      </c>
      <c r="F6" s="439" t="str">
        <f>'Budget Detail FY 2022-29'!$O$1</f>
        <v>FY 2024</v>
      </c>
      <c r="G6" s="43" t="s">
        <v>567</v>
      </c>
      <c r="H6" s="439" t="str">
        <f>'Budget Detail FY 2022-29'!$Q$1</f>
        <v>FY 2026</v>
      </c>
      <c r="I6" s="439" t="str">
        <f>'Budget Detail FY 2022-29'!$R$1</f>
        <v>FY 2027</v>
      </c>
      <c r="J6" s="439" t="str">
        <f>'Budget Detail FY 2022-29'!$S$1</f>
        <v>FY 2028</v>
      </c>
      <c r="K6" s="439" t="str">
        <f>'Budget Detail FY 2022-29'!$T$1</f>
        <v>FY 2029</v>
      </c>
    </row>
    <row r="7" spans="1:16" ht="15" customHeight="1" thickBot="1">
      <c r="B7" s="25" t="s">
        <v>622</v>
      </c>
      <c r="C7" s="45" t="s">
        <v>1</v>
      </c>
      <c r="D7" s="45" t="s">
        <v>1</v>
      </c>
      <c r="E7" s="45" t="s">
        <v>537</v>
      </c>
      <c r="F7" s="45" t="s">
        <v>19</v>
      </c>
      <c r="G7" s="45" t="s">
        <v>537</v>
      </c>
      <c r="H7" s="45" t="s">
        <v>19</v>
      </c>
      <c r="I7" s="45" t="s">
        <v>19</v>
      </c>
      <c r="J7" s="45" t="s">
        <v>19</v>
      </c>
      <c r="K7" s="45" t="s">
        <v>19</v>
      </c>
    </row>
    <row r="8" spans="1:16" ht="15" customHeight="1">
      <c r="B8" s="10"/>
      <c r="C8" s="43"/>
      <c r="D8" s="43"/>
      <c r="E8" s="43"/>
      <c r="F8" s="43"/>
      <c r="G8" s="43"/>
      <c r="H8" s="43"/>
      <c r="I8" s="43"/>
      <c r="J8" s="43"/>
      <c r="K8" s="43"/>
    </row>
    <row r="9" spans="1:16" ht="24" customHeight="1">
      <c r="A9" s="123" t="s">
        <v>1291</v>
      </c>
      <c r="C9" s="49">
        <f>'Fund Cover Sheets'!C37</f>
        <v>10627100</v>
      </c>
      <c r="D9" s="49">
        <f>'Fund Cover Sheets'!D37</f>
        <v>10996607</v>
      </c>
      <c r="E9" s="49">
        <f>'Fund Cover Sheets'!E37</f>
        <v>10627100</v>
      </c>
      <c r="F9" s="49">
        <f>'Fund Cover Sheets'!F37</f>
        <v>10996607</v>
      </c>
      <c r="G9" s="49">
        <f>'Fund Cover Sheets'!G37</f>
        <v>10996607</v>
      </c>
      <c r="H9" s="49">
        <f>'Fund Cover Sheets'!H37</f>
        <v>10996607</v>
      </c>
      <c r="I9" s="49">
        <f>'Fund Cover Sheets'!I37</f>
        <v>10996607</v>
      </c>
      <c r="J9" s="49">
        <f>'Fund Cover Sheets'!J37</f>
        <v>10996607</v>
      </c>
      <c r="K9" s="49">
        <f>'Fund Cover Sheets'!K37</f>
        <v>10996607</v>
      </c>
    </row>
    <row r="10" spans="1:16" ht="15" customHeight="1">
      <c r="A10" s="64"/>
      <c r="C10" s="2"/>
      <c r="D10" s="2"/>
      <c r="E10" s="2"/>
      <c r="F10" s="2"/>
      <c r="G10" s="2"/>
      <c r="H10" s="2"/>
      <c r="I10" s="15"/>
      <c r="J10" s="15"/>
      <c r="K10" s="15"/>
    </row>
    <row r="11" spans="1:16" ht="15" customHeight="1">
      <c r="A11" s="64"/>
      <c r="C11" s="2"/>
      <c r="D11" s="2"/>
      <c r="E11" s="2"/>
      <c r="F11" s="2"/>
      <c r="G11" s="2"/>
      <c r="H11" s="2"/>
      <c r="I11" s="15"/>
      <c r="J11" s="15"/>
      <c r="K11" s="15"/>
    </row>
    <row r="12" spans="1:16" ht="15" customHeight="1">
      <c r="A12" s="64"/>
      <c r="C12" s="2"/>
      <c r="D12" s="2"/>
      <c r="E12" s="2"/>
      <c r="F12" s="2"/>
      <c r="G12" s="2"/>
      <c r="H12" s="2"/>
      <c r="I12" s="15"/>
      <c r="J12" s="15"/>
      <c r="K12" s="15"/>
    </row>
    <row r="13" spans="1:16" ht="24" customHeight="1">
      <c r="A13" s="46" t="s">
        <v>624</v>
      </c>
      <c r="B13" s="1"/>
      <c r="C13" s="2"/>
      <c r="D13" s="2"/>
      <c r="E13" s="2"/>
      <c r="F13" s="2"/>
      <c r="G13" s="2"/>
      <c r="H13" s="2"/>
      <c r="I13" s="15"/>
      <c r="J13" s="15"/>
      <c r="K13" s="15"/>
    </row>
    <row r="14" spans="1:16" ht="24" customHeight="1">
      <c r="A14" s="52">
        <v>-15</v>
      </c>
      <c r="B14" s="1" t="s">
        <v>554</v>
      </c>
      <c r="C14" s="2">
        <f>'Fund Cover Sheets'!C142</f>
        <v>269412</v>
      </c>
      <c r="D14" s="2">
        <f>'Fund Cover Sheets'!D142</f>
        <v>319840</v>
      </c>
      <c r="E14" s="2">
        <f>'Fund Cover Sheets'!E142</f>
        <v>3983</v>
      </c>
      <c r="F14" s="2">
        <f>'Fund Cover Sheets'!F142</f>
        <v>248359</v>
      </c>
      <c r="G14" s="2">
        <f>'Fund Cover Sheets'!G142</f>
        <v>125921</v>
      </c>
      <c r="H14" s="2">
        <f>'Fund Cover Sheets'!H142</f>
        <v>2260</v>
      </c>
      <c r="I14" s="2">
        <f>'Fund Cover Sheets'!I142</f>
        <v>4744</v>
      </c>
      <c r="J14" s="2">
        <f>'Fund Cover Sheets'!J142</f>
        <v>4503</v>
      </c>
      <c r="K14" s="2">
        <f>'Fund Cover Sheets'!K142</f>
        <v>1982</v>
      </c>
    </row>
    <row r="15" spans="1:16" ht="24" customHeight="1">
      <c r="A15" s="52">
        <v>-79</v>
      </c>
      <c r="B15" s="1" t="s">
        <v>625</v>
      </c>
      <c r="C15" s="2">
        <f>'Fund Cover Sheets'!C544</f>
        <v>0</v>
      </c>
      <c r="D15" s="2">
        <f>'Fund Cover Sheets'!D544</f>
        <v>243804</v>
      </c>
      <c r="E15" s="2">
        <f>'Fund Cover Sheets'!E544</f>
        <v>0</v>
      </c>
      <c r="F15" s="2">
        <f>'Fund Cover Sheets'!F544</f>
        <v>488756</v>
      </c>
      <c r="G15" s="2">
        <f>'Fund Cover Sheets'!G544</f>
        <v>0</v>
      </c>
      <c r="H15" s="2">
        <f>'Fund Cover Sheets'!H544</f>
        <v>0</v>
      </c>
      <c r="I15" s="2">
        <f>'Fund Cover Sheets'!I544</f>
        <v>0</v>
      </c>
      <c r="J15" s="2">
        <f>'Fund Cover Sheets'!J544</f>
        <v>0</v>
      </c>
      <c r="K15" s="2">
        <f>'Fund Cover Sheets'!K544</f>
        <v>0</v>
      </c>
    </row>
    <row r="16" spans="1:16" ht="24" customHeight="1">
      <c r="A16" s="52">
        <v>-72</v>
      </c>
      <c r="B16" s="1" t="s">
        <v>467</v>
      </c>
      <c r="C16" s="2">
        <f>'Fund Cover Sheets'!C500</f>
        <v>33843</v>
      </c>
      <c r="D16" s="2">
        <f>'Fund Cover Sheets'!D500</f>
        <v>0</v>
      </c>
      <c r="E16" s="2">
        <f>'Fund Cover Sheets'!E500</f>
        <v>0</v>
      </c>
      <c r="F16" s="2">
        <f>'Fund Cover Sheets'!F500</f>
        <v>0</v>
      </c>
      <c r="G16" s="2">
        <f>'Fund Cover Sheets'!G500</f>
        <v>0</v>
      </c>
      <c r="H16" s="2">
        <f>'Fund Cover Sheets'!H500</f>
        <v>0</v>
      </c>
      <c r="I16" s="2">
        <f>'Fund Cover Sheets'!I500</f>
        <v>0</v>
      </c>
      <c r="J16" s="2">
        <f>'Fund Cover Sheets'!J500</f>
        <v>0</v>
      </c>
      <c r="K16" s="2">
        <f>'Fund Cover Sheets'!K500</f>
        <v>0</v>
      </c>
    </row>
    <row r="17" spans="1:11" ht="24" customHeight="1">
      <c r="A17" s="52">
        <v>-87</v>
      </c>
      <c r="B17" s="1" t="s">
        <v>402</v>
      </c>
      <c r="C17" s="2">
        <f>'Fund Cover Sheets'!C668</f>
        <v>-1182815</v>
      </c>
      <c r="D17" s="2">
        <f>'Fund Cover Sheets'!D668</f>
        <v>-1175044</v>
      </c>
      <c r="E17" s="2">
        <f>'Fund Cover Sheets'!E668</f>
        <v>-1175879</v>
      </c>
      <c r="F17" s="2">
        <f>'Fund Cover Sheets'!F668</f>
        <v>-1175347</v>
      </c>
      <c r="G17" s="2">
        <f>'Fund Cover Sheets'!G668</f>
        <v>-1168663</v>
      </c>
      <c r="H17" s="2">
        <f>'Fund Cover Sheets'!H668</f>
        <v>-1313107</v>
      </c>
      <c r="I17" s="2">
        <f>'Fund Cover Sheets'!I668</f>
        <v>-1447322</v>
      </c>
      <c r="J17" s="2">
        <f>'Fund Cover Sheets'!J668</f>
        <v>-1576856</v>
      </c>
      <c r="K17" s="2">
        <f>'Fund Cover Sheets'!K668</f>
        <v>-1700943</v>
      </c>
    </row>
    <row r="18" spans="1:11" ht="24" customHeight="1">
      <c r="A18" s="52">
        <v>-88</v>
      </c>
      <c r="B18" s="1" t="s">
        <v>404</v>
      </c>
      <c r="C18" s="2">
        <f>'Fund Cover Sheets'!C704</f>
        <v>-1639928</v>
      </c>
      <c r="D18" s="2">
        <f>'Fund Cover Sheets'!D704</f>
        <v>-1614928</v>
      </c>
      <c r="E18" s="2">
        <f>'Fund Cover Sheets'!E704</f>
        <v>-1574911</v>
      </c>
      <c r="F18" s="2">
        <f>'Fund Cover Sheets'!F704</f>
        <v>-1562429</v>
      </c>
      <c r="G18" s="2">
        <f>'Fund Cover Sheets'!G704</f>
        <v>-2511902</v>
      </c>
      <c r="H18" s="2">
        <f>'Fund Cover Sheets'!H704</f>
        <v>-2466836</v>
      </c>
      <c r="I18" s="2">
        <f>'Fund Cover Sheets'!I704</f>
        <v>-2422501</v>
      </c>
      <c r="J18" s="2">
        <f>'Fund Cover Sheets'!J704</f>
        <v>-2378134</v>
      </c>
      <c r="K18" s="2">
        <f>'Fund Cover Sheets'!K704</f>
        <v>-2333794</v>
      </c>
    </row>
    <row r="19" spans="1:11" ht="24" customHeight="1">
      <c r="A19" s="52">
        <v>-89</v>
      </c>
      <c r="B19" s="1" t="s">
        <v>983</v>
      </c>
      <c r="C19" s="2">
        <f>'Fund Cover Sheets'!C740</f>
        <v>-6625</v>
      </c>
      <c r="D19" s="2">
        <f>'Fund Cover Sheets'!D740</f>
        <v>87577</v>
      </c>
      <c r="E19" s="2">
        <f>'Fund Cover Sheets'!E740</f>
        <v>198949</v>
      </c>
      <c r="F19" s="2">
        <f>'Fund Cover Sheets'!F740</f>
        <v>224042</v>
      </c>
      <c r="G19" s="2">
        <f>'Fund Cover Sheets'!G740</f>
        <v>351144</v>
      </c>
      <c r="H19" s="2">
        <f>'Fund Cover Sheets'!H740</f>
        <v>481974</v>
      </c>
      <c r="I19" s="2">
        <f>'Fund Cover Sheets'!I740</f>
        <v>616625</v>
      </c>
      <c r="J19" s="2">
        <f>'Fund Cover Sheets'!J740</f>
        <v>755192</v>
      </c>
      <c r="K19" s="2">
        <f>'Fund Cover Sheets'!K740</f>
        <v>897773</v>
      </c>
    </row>
    <row r="20" spans="1:11" ht="24" customHeight="1">
      <c r="A20" s="52">
        <v>-11</v>
      </c>
      <c r="B20" s="1" t="s">
        <v>626</v>
      </c>
      <c r="C20" s="2">
        <f>'Fund Cover Sheets'!C71</f>
        <v>21576</v>
      </c>
      <c r="D20" s="2">
        <f>'Fund Cover Sheets'!D71</f>
        <v>37034</v>
      </c>
      <c r="E20" s="2">
        <f>'Fund Cover Sheets'!E71</f>
        <v>-3563</v>
      </c>
      <c r="F20" s="2">
        <f>'Fund Cover Sheets'!F71</f>
        <v>47411</v>
      </c>
      <c r="G20" s="2">
        <f>'Fund Cover Sheets'!G71</f>
        <v>10771</v>
      </c>
      <c r="H20" s="2">
        <f>'Fund Cover Sheets'!H71</f>
        <v>21131</v>
      </c>
      <c r="I20" s="2">
        <f>'Fund Cover Sheets'!I71</f>
        <v>29763</v>
      </c>
      <c r="J20" s="2">
        <f>'Fund Cover Sheets'!J71</f>
        <v>38395</v>
      </c>
      <c r="K20" s="2">
        <f>'Fund Cover Sheets'!K71</f>
        <v>12027</v>
      </c>
    </row>
    <row r="21" spans="1:11" ht="24" customHeight="1">
      <c r="A21" s="52">
        <v>-12</v>
      </c>
      <c r="B21" s="1" t="s">
        <v>627</v>
      </c>
      <c r="C21" s="2">
        <f>'Fund Cover Sheets'!C106</f>
        <v>2386</v>
      </c>
      <c r="D21" s="2">
        <f>'Fund Cover Sheets'!D106</f>
        <v>11786</v>
      </c>
      <c r="E21" s="2">
        <f>'Fund Cover Sheets'!E106</f>
        <v>10746</v>
      </c>
      <c r="F21" s="2">
        <f>'Fund Cover Sheets'!F106</f>
        <v>11801</v>
      </c>
      <c r="G21" s="2">
        <f>'Fund Cover Sheets'!G106</f>
        <v>9161</v>
      </c>
      <c r="H21" s="2">
        <f>'Fund Cover Sheets'!H106</f>
        <v>11521</v>
      </c>
      <c r="I21" s="2">
        <f>'Fund Cover Sheets'!I106</f>
        <v>12153</v>
      </c>
      <c r="J21" s="2">
        <f>'Fund Cover Sheets'!J106</f>
        <v>12785</v>
      </c>
      <c r="K21" s="2">
        <f>'Fund Cover Sheets'!K106</f>
        <v>13417</v>
      </c>
    </row>
    <row r="22" spans="1:11">
      <c r="A22" s="1"/>
      <c r="B22" s="1"/>
      <c r="C22" s="2"/>
      <c r="D22" s="2"/>
      <c r="E22" s="2"/>
      <c r="F22" s="2"/>
      <c r="G22" s="2"/>
      <c r="H22" s="2"/>
      <c r="I22" s="2"/>
      <c r="J22" s="2"/>
      <c r="K22" s="2"/>
    </row>
    <row r="23" spans="1:11">
      <c r="A23" s="1"/>
      <c r="B23" s="1"/>
      <c r="C23" s="2"/>
      <c r="D23" s="2"/>
      <c r="E23" s="2"/>
      <c r="F23" s="2"/>
      <c r="G23" s="2"/>
      <c r="H23" s="2"/>
      <c r="I23" s="2"/>
      <c r="J23" s="2"/>
      <c r="K23" s="2"/>
    </row>
    <row r="24" spans="1:11">
      <c r="A24" s="1"/>
      <c r="B24" s="1"/>
      <c r="C24" s="2"/>
      <c r="D24" s="2"/>
      <c r="E24" s="2"/>
      <c r="F24" s="2"/>
      <c r="G24" s="2"/>
      <c r="H24" s="2"/>
      <c r="I24" s="2"/>
      <c r="J24" s="2"/>
      <c r="K24" s="2"/>
    </row>
    <row r="25" spans="1:11" ht="24" customHeight="1">
      <c r="A25" s="46" t="s">
        <v>1292</v>
      </c>
      <c r="B25" s="1"/>
      <c r="C25" s="2">
        <f>'Fund Cover Sheets'!C361</f>
        <v>0</v>
      </c>
      <c r="D25" s="2">
        <f>'Fund Cover Sheets'!D361</f>
        <v>0</v>
      </c>
      <c r="E25" s="2">
        <f>'Fund Cover Sheets'!E361</f>
        <v>0</v>
      </c>
      <c r="F25" s="2">
        <f>'Fund Cover Sheets'!F361</f>
        <v>0</v>
      </c>
      <c r="G25" s="2">
        <f>'Fund Cover Sheets'!G361</f>
        <v>0</v>
      </c>
      <c r="H25" s="2">
        <f>'Fund Cover Sheets'!H361</f>
        <v>0</v>
      </c>
      <c r="I25" s="2">
        <f>'Fund Cover Sheets'!I361</f>
        <v>0</v>
      </c>
      <c r="J25" s="2">
        <f>'Fund Cover Sheets'!J361</f>
        <v>0</v>
      </c>
      <c r="K25" s="2">
        <f>'Fund Cover Sheets'!K361</f>
        <v>0</v>
      </c>
    </row>
    <row r="26" spans="1:11">
      <c r="A26" s="46"/>
      <c r="B26" s="1"/>
      <c r="C26" s="2"/>
      <c r="D26" s="2"/>
      <c r="E26" s="2"/>
      <c r="F26" s="2"/>
      <c r="G26" s="2"/>
      <c r="H26" s="2"/>
      <c r="I26" s="2"/>
      <c r="J26" s="2"/>
      <c r="K26" s="2"/>
    </row>
    <row r="27" spans="1:11">
      <c r="A27" s="46"/>
      <c r="B27" s="1"/>
      <c r="C27" s="2"/>
      <c r="D27" s="2"/>
      <c r="E27" s="2"/>
      <c r="F27" s="2"/>
      <c r="G27" s="2"/>
      <c r="H27" s="2"/>
      <c r="I27" s="2"/>
      <c r="J27" s="2"/>
      <c r="K27" s="2"/>
    </row>
    <row r="28" spans="1:11">
      <c r="A28" s="1"/>
      <c r="B28" s="1"/>
      <c r="C28" s="2"/>
      <c r="D28" s="2"/>
      <c r="E28" s="2"/>
      <c r="F28" s="2"/>
      <c r="G28" s="2"/>
      <c r="H28" s="2"/>
      <c r="I28" s="2"/>
      <c r="J28" s="2"/>
      <c r="K28" s="2"/>
    </row>
    <row r="29" spans="1:11" ht="24" customHeight="1">
      <c r="A29" s="46" t="s">
        <v>629</v>
      </c>
      <c r="B29" s="1"/>
      <c r="C29" s="2"/>
      <c r="D29" s="2"/>
      <c r="E29" s="2"/>
      <c r="F29" s="2"/>
      <c r="G29" s="2"/>
      <c r="H29" s="2"/>
      <c r="I29" s="2"/>
      <c r="J29" s="2"/>
      <c r="K29" s="2"/>
    </row>
    <row r="30" spans="1:11" ht="24" customHeight="1">
      <c r="A30" s="52">
        <v>-25</v>
      </c>
      <c r="B30" s="1" t="s">
        <v>725</v>
      </c>
      <c r="C30" s="2">
        <f>'Fund Cover Sheets'!C324</f>
        <v>1391622</v>
      </c>
      <c r="D30" s="2">
        <f>'Fund Cover Sheets'!D324</f>
        <v>1432503</v>
      </c>
      <c r="E30" s="2">
        <f>'Fund Cover Sheets'!E324</f>
        <v>300973</v>
      </c>
      <c r="F30" s="2">
        <f>'Fund Cover Sheets'!F324</f>
        <v>1850956</v>
      </c>
      <c r="G30" s="2">
        <f>'Fund Cover Sheets'!G324</f>
        <v>193275</v>
      </c>
      <c r="H30" s="2">
        <f>'Fund Cover Sheets'!H324</f>
        <v>139875</v>
      </c>
      <c r="I30" s="2">
        <f>'Fund Cover Sheets'!I324</f>
        <v>90475</v>
      </c>
      <c r="J30" s="2">
        <f>'Fund Cover Sheets'!J324</f>
        <v>76526</v>
      </c>
      <c r="K30" s="2">
        <f>'Fund Cover Sheets'!K324</f>
        <v>76526</v>
      </c>
    </row>
    <row r="31" spans="1:11" ht="24" customHeight="1">
      <c r="A31" s="52">
        <v>-23</v>
      </c>
      <c r="B31" s="1" t="s">
        <v>631</v>
      </c>
      <c r="C31" s="2">
        <f>'Fund Cover Sheets'!C190</f>
        <v>2165601</v>
      </c>
      <c r="D31" s="2">
        <f>'Fund Cover Sheets'!D190</f>
        <v>4785053</v>
      </c>
      <c r="E31" s="2">
        <f>'Fund Cover Sheets'!E190</f>
        <v>3276137</v>
      </c>
      <c r="F31" s="2">
        <f>'Fund Cover Sheets'!F190</f>
        <v>5767835</v>
      </c>
      <c r="G31" s="2">
        <f>'Fund Cover Sheets'!G190</f>
        <v>1164373</v>
      </c>
      <c r="H31" s="2">
        <f>'Fund Cover Sheets'!H190</f>
        <v>3822823</v>
      </c>
      <c r="I31" s="2">
        <f>'Fund Cover Sheets'!I190</f>
        <v>1026141</v>
      </c>
      <c r="J31" s="2">
        <f>'Fund Cover Sheets'!J190</f>
        <v>12662</v>
      </c>
      <c r="K31" s="2">
        <f>'Fund Cover Sheets'!K190</f>
        <v>8867</v>
      </c>
    </row>
    <row r="32" spans="1:11" ht="24" customHeight="1">
      <c r="A32" s="52">
        <v>-24</v>
      </c>
      <c r="B32" s="1" t="s">
        <v>1222</v>
      </c>
      <c r="C32" s="2">
        <f>'Fund Cover Sheets'!C240</f>
        <v>10002257</v>
      </c>
      <c r="D32" s="2">
        <f>'Fund Cover Sheets'!D240</f>
        <v>1865907</v>
      </c>
      <c r="E32" s="2">
        <f>'Fund Cover Sheets'!E240</f>
        <v>29728789</v>
      </c>
      <c r="F32" s="2">
        <f>'Fund Cover Sheets'!F240</f>
        <v>2222554</v>
      </c>
      <c r="G32" s="2">
        <f>'Fund Cover Sheets'!G240</f>
        <v>34272751</v>
      </c>
      <c r="H32" s="2">
        <f>'Fund Cover Sheets'!H240</f>
        <v>7345054</v>
      </c>
      <c r="I32" s="2">
        <f>'Fund Cover Sheets'!I240</f>
        <v>1640417</v>
      </c>
      <c r="J32" s="2">
        <f>'Fund Cover Sheets'!J240</f>
        <v>942919</v>
      </c>
      <c r="K32" s="2">
        <f>'Fund Cover Sheets'!K240</f>
        <v>1474340</v>
      </c>
    </row>
    <row r="33" spans="1:11">
      <c r="A33" s="1"/>
      <c r="B33" s="1"/>
      <c r="C33" s="2"/>
      <c r="D33" s="2"/>
      <c r="E33" s="2"/>
      <c r="F33" s="2"/>
      <c r="G33" s="2"/>
      <c r="H33" s="2"/>
      <c r="I33" s="2"/>
      <c r="J33" s="2"/>
      <c r="K33" s="2"/>
    </row>
    <row r="34" spans="1:11">
      <c r="A34" s="1"/>
      <c r="B34" s="1"/>
      <c r="C34" s="2"/>
      <c r="D34" s="2"/>
      <c r="E34" s="2"/>
      <c r="F34" s="2"/>
      <c r="G34" s="2"/>
      <c r="H34" s="2"/>
      <c r="I34" s="2"/>
      <c r="J34" s="2"/>
      <c r="K34" s="2"/>
    </row>
    <row r="35" spans="1:11">
      <c r="A35" s="1"/>
      <c r="B35" s="1"/>
      <c r="C35" s="2"/>
      <c r="D35" s="2"/>
      <c r="E35" s="2"/>
      <c r="F35" s="2"/>
      <c r="G35" s="2"/>
      <c r="H35" s="2"/>
      <c r="I35" s="2"/>
      <c r="J35" s="2"/>
      <c r="K35" s="2"/>
    </row>
    <row r="36" spans="1:11" ht="24" customHeight="1">
      <c r="A36" s="46" t="s">
        <v>672</v>
      </c>
      <c r="B36" s="1"/>
      <c r="C36" s="2"/>
      <c r="D36" s="2"/>
      <c r="E36" s="2"/>
      <c r="F36" s="2"/>
      <c r="G36" s="2"/>
      <c r="H36" s="2"/>
      <c r="I36" s="2"/>
      <c r="J36" s="2"/>
      <c r="K36" s="2"/>
    </row>
    <row r="37" spans="1:11" ht="24" customHeight="1">
      <c r="A37" s="52">
        <v>-51</v>
      </c>
      <c r="B37" s="1" t="s">
        <v>465</v>
      </c>
      <c r="C37" s="2">
        <f>'Fund Cover Sheets'!C411</f>
        <v>3791199</v>
      </c>
      <c r="D37" s="2">
        <f>'Fund Cover Sheets'!D411</f>
        <v>3955973</v>
      </c>
      <c r="E37" s="2">
        <f>'Fund Cover Sheets'!E411</f>
        <v>4085790</v>
      </c>
      <c r="F37" s="2">
        <f>'Fund Cover Sheets'!F411</f>
        <v>9830597</v>
      </c>
      <c r="G37" s="2">
        <f>'Fund Cover Sheets'!G411</f>
        <v>17778651</v>
      </c>
      <c r="H37" s="2">
        <f>'Fund Cover Sheets'!H411</f>
        <v>10075694</v>
      </c>
      <c r="I37" s="2">
        <f>'Fund Cover Sheets'!I411</f>
        <v>10564500</v>
      </c>
      <c r="J37" s="2">
        <f>'Fund Cover Sheets'!J411</f>
        <v>6414925</v>
      </c>
      <c r="K37" s="2">
        <f>'Fund Cover Sheets'!K411</f>
        <v>7779085</v>
      </c>
    </row>
    <row r="38" spans="1:11" ht="24" customHeight="1">
      <c r="A38" s="52">
        <v>-52</v>
      </c>
      <c r="B38" s="1" t="s">
        <v>466</v>
      </c>
      <c r="C38" s="2">
        <f>'Fund Cover Sheets'!C460</f>
        <v>1001491</v>
      </c>
      <c r="D38" s="2">
        <f>'Fund Cover Sheets'!D460</f>
        <v>2517832</v>
      </c>
      <c r="E38" s="2">
        <f>'Fund Cover Sheets'!E460</f>
        <v>2564771</v>
      </c>
      <c r="F38" s="2">
        <f>'Fund Cover Sheets'!F460</f>
        <v>3704713</v>
      </c>
      <c r="G38" s="2">
        <f>'Fund Cover Sheets'!G460</f>
        <v>2811787</v>
      </c>
      <c r="H38" s="2">
        <f>'Fund Cover Sheets'!H460</f>
        <v>2192492</v>
      </c>
      <c r="I38" s="2">
        <f>'Fund Cover Sheets'!I460</f>
        <v>1799168</v>
      </c>
      <c r="J38" s="2">
        <f>'Fund Cover Sheets'!J460</f>
        <v>1590009</v>
      </c>
      <c r="K38" s="2">
        <f>'Fund Cover Sheets'!K460</f>
        <v>1481747</v>
      </c>
    </row>
    <row r="39" spans="1:11">
      <c r="A39" s="1"/>
      <c r="B39" s="1"/>
      <c r="C39" s="2"/>
      <c r="D39" s="2"/>
      <c r="E39" s="2"/>
      <c r="F39" s="2"/>
      <c r="G39" s="2"/>
      <c r="H39" s="2"/>
      <c r="I39" s="2"/>
      <c r="J39" s="2"/>
      <c r="K39" s="2"/>
    </row>
    <row r="40" spans="1:11">
      <c r="A40" s="1"/>
      <c r="B40" s="1"/>
      <c r="C40" s="2"/>
      <c r="D40" s="2"/>
      <c r="E40" s="2"/>
      <c r="F40" s="2"/>
      <c r="G40" s="2"/>
      <c r="H40" s="2"/>
      <c r="I40" s="2"/>
      <c r="J40" s="2"/>
      <c r="K40" s="2"/>
    </row>
    <row r="41" spans="1:11">
      <c r="A41" s="1"/>
      <c r="B41" s="1"/>
      <c r="C41" s="2"/>
      <c r="D41" s="2"/>
      <c r="E41" s="2"/>
      <c r="F41" s="2"/>
      <c r="G41" s="2"/>
      <c r="H41" s="2"/>
      <c r="I41" s="2"/>
      <c r="J41" s="2"/>
      <c r="K41" s="2"/>
    </row>
    <row r="42" spans="1:11" ht="24" customHeight="1">
      <c r="A42" s="46" t="s">
        <v>633</v>
      </c>
      <c r="B42" s="1"/>
      <c r="C42" s="2"/>
      <c r="D42" s="2"/>
      <c r="E42" s="2"/>
      <c r="F42" s="2"/>
      <c r="G42" s="2"/>
      <c r="H42" s="2"/>
      <c r="I42" s="2"/>
      <c r="J42" s="2"/>
      <c r="K42" s="2"/>
    </row>
    <row r="43" spans="1:11" ht="24" customHeight="1">
      <c r="A43" s="52">
        <v>-82</v>
      </c>
      <c r="B43" s="1" t="s">
        <v>459</v>
      </c>
      <c r="C43" s="2">
        <f>'Fund Cover Sheets'!C590</f>
        <v>746897</v>
      </c>
      <c r="D43" s="2">
        <f>'Fund Cover Sheets'!D590</f>
        <v>793959</v>
      </c>
      <c r="E43" s="2">
        <f>'Fund Cover Sheets'!E590</f>
        <v>716219</v>
      </c>
      <c r="F43" s="2">
        <f>'Fund Cover Sheets'!F590</f>
        <v>868580</v>
      </c>
      <c r="G43" s="2">
        <f>'Fund Cover Sheets'!G590</f>
        <v>835892</v>
      </c>
      <c r="H43" s="2">
        <f>'Fund Cover Sheets'!H590</f>
        <v>942522</v>
      </c>
      <c r="I43" s="2">
        <f>'Fund Cover Sheets'!I590</f>
        <v>1057533</v>
      </c>
      <c r="J43" s="2">
        <f>'Fund Cover Sheets'!J590</f>
        <v>1187350</v>
      </c>
      <c r="K43" s="2">
        <f>'Fund Cover Sheets'!K590</f>
        <v>1325102</v>
      </c>
    </row>
    <row r="44" spans="1:11" ht="24" customHeight="1">
      <c r="A44" s="52">
        <v>-84</v>
      </c>
      <c r="B44" s="1" t="s">
        <v>634</v>
      </c>
      <c r="C44" s="2">
        <f>'Fund Cover Sheets'!C631</f>
        <v>176662</v>
      </c>
      <c r="D44" s="2">
        <f>'Fund Cover Sheets'!D631</f>
        <v>251559</v>
      </c>
      <c r="E44" s="2">
        <f>'Fund Cover Sheets'!E631</f>
        <v>170497</v>
      </c>
      <c r="F44" s="2">
        <f>'Fund Cover Sheets'!F631</f>
        <v>336801</v>
      </c>
      <c r="G44" s="2">
        <f>'Fund Cover Sheets'!G631</f>
        <v>-161999</v>
      </c>
      <c r="H44" s="2">
        <f>'Fund Cover Sheets'!H631</f>
        <v>-294299</v>
      </c>
      <c r="I44" s="2">
        <f>'Fund Cover Sheets'!I631</f>
        <v>-357599</v>
      </c>
      <c r="J44" s="2">
        <f>'Fund Cover Sheets'!J631</f>
        <v>-467399</v>
      </c>
      <c r="K44" s="2">
        <f>'Fund Cover Sheets'!K631</f>
        <v>-594199</v>
      </c>
    </row>
    <row r="45" spans="1:11">
      <c r="A45" s="46"/>
      <c r="B45" s="1"/>
      <c r="C45" s="2"/>
      <c r="D45" s="2"/>
      <c r="E45" s="2"/>
      <c r="F45" s="2"/>
      <c r="G45" s="2"/>
      <c r="H45" s="2"/>
      <c r="I45" s="2"/>
      <c r="J45" s="2"/>
      <c r="K45" s="2"/>
    </row>
    <row r="46" spans="1:11">
      <c r="B46" s="1"/>
      <c r="C46" s="65"/>
      <c r="D46" s="65"/>
      <c r="E46" s="65"/>
      <c r="F46" s="65"/>
      <c r="G46" s="2"/>
      <c r="H46" s="2"/>
      <c r="I46" s="15"/>
      <c r="J46" s="15"/>
      <c r="K46" s="15"/>
    </row>
    <row r="47" spans="1:11" ht="24" customHeight="1" thickBot="1">
      <c r="B47" s="58" t="s">
        <v>670</v>
      </c>
      <c r="C47" s="313">
        <f>SUM(C9:C46)</f>
        <v>27400678</v>
      </c>
      <c r="D47" s="313">
        <f t="shared" ref="D47:K47" si="0">SUM(D9:D46)</f>
        <v>24509462</v>
      </c>
      <c r="E47" s="313">
        <f t="shared" si="0"/>
        <v>48929601</v>
      </c>
      <c r="F47" s="313">
        <f t="shared" si="0"/>
        <v>33861236</v>
      </c>
      <c r="G47" s="313">
        <f t="shared" si="0"/>
        <v>64707769</v>
      </c>
      <c r="H47" s="313">
        <f t="shared" si="0"/>
        <v>31957711</v>
      </c>
      <c r="I47" s="313">
        <f t="shared" si="0"/>
        <v>23610704</v>
      </c>
      <c r="J47" s="313">
        <f t="shared" si="0"/>
        <v>17609484</v>
      </c>
      <c r="K47" s="313">
        <f t="shared" si="0"/>
        <v>19438537</v>
      </c>
    </row>
    <row r="48" spans="1:11" ht="14.4" thickTop="1">
      <c r="B48" s="1"/>
      <c r="C48" s="15"/>
      <c r="D48" s="15"/>
      <c r="E48" s="15"/>
      <c r="F48" s="15"/>
      <c r="G48" s="15"/>
      <c r="H48" s="15"/>
      <c r="I48" s="15"/>
      <c r="J48" s="15"/>
      <c r="K48" s="15"/>
    </row>
    <row r="49" spans="1:11">
      <c r="A49" s="66" t="s">
        <v>673</v>
      </c>
      <c r="B49" s="67" t="s">
        <v>735</v>
      </c>
      <c r="C49" s="15"/>
      <c r="D49" s="15"/>
      <c r="E49" s="15"/>
      <c r="F49" s="15"/>
      <c r="G49" s="15"/>
      <c r="H49" s="15"/>
      <c r="I49" s="15"/>
      <c r="J49" s="15"/>
      <c r="K49" s="15"/>
    </row>
    <row r="50" spans="1:11">
      <c r="B50" s="1"/>
      <c r="C50" s="15"/>
      <c r="D50" s="15"/>
      <c r="E50" s="15"/>
      <c r="F50" s="15"/>
      <c r="G50" s="15"/>
      <c r="H50" s="15"/>
      <c r="I50" s="15"/>
      <c r="J50" s="15"/>
      <c r="K50" s="15"/>
    </row>
    <row r="51" spans="1:11">
      <c r="B51" s="1"/>
      <c r="C51" s="15"/>
      <c r="D51" s="15"/>
      <c r="E51" s="15"/>
      <c r="F51" s="15"/>
      <c r="G51" s="15"/>
      <c r="H51" s="15"/>
      <c r="I51" s="15"/>
      <c r="J51" s="15"/>
      <c r="K51" s="15"/>
    </row>
    <row r="52" spans="1:11">
      <c r="B52" s="1"/>
      <c r="C52" s="15"/>
      <c r="D52" s="15"/>
      <c r="E52" s="15"/>
      <c r="F52" s="15"/>
      <c r="G52" s="15"/>
      <c r="H52" s="15"/>
      <c r="I52" s="15"/>
      <c r="J52" s="15"/>
      <c r="K52" s="15"/>
    </row>
    <row r="53" spans="1:11">
      <c r="B53" s="1"/>
      <c r="C53" s="15"/>
      <c r="D53" s="15"/>
      <c r="E53" s="15"/>
      <c r="F53" s="15"/>
      <c r="G53" s="15"/>
      <c r="H53" s="15"/>
      <c r="I53" s="15"/>
      <c r="J53" s="15"/>
      <c r="K53" s="15"/>
    </row>
    <row r="54" spans="1:11">
      <c r="C54" s="15"/>
      <c r="D54" s="15"/>
      <c r="E54" s="15"/>
      <c r="F54" s="15"/>
      <c r="G54" s="15"/>
      <c r="H54" s="15"/>
      <c r="I54" s="15"/>
      <c r="J54" s="15"/>
      <c r="K54" s="15"/>
    </row>
    <row r="55" spans="1:11">
      <c r="C55" s="15"/>
      <c r="D55" s="15"/>
      <c r="E55" s="15"/>
      <c r="F55" s="15"/>
      <c r="G55" s="15"/>
      <c r="H55" s="15"/>
      <c r="I55" s="15"/>
      <c r="J55" s="15"/>
      <c r="K55" s="15"/>
    </row>
    <row r="56" spans="1:11">
      <c r="C56" s="15"/>
      <c r="D56" s="15"/>
      <c r="E56" s="15"/>
      <c r="F56" s="15"/>
      <c r="G56" s="15"/>
      <c r="H56" s="15"/>
      <c r="I56" s="15"/>
      <c r="J56" s="15"/>
      <c r="K56" s="15"/>
    </row>
    <row r="57" spans="1:11">
      <c r="C57" s="15"/>
      <c r="D57" s="15"/>
      <c r="E57" s="15"/>
      <c r="F57" s="15"/>
      <c r="G57" s="15"/>
      <c r="H57" s="15"/>
      <c r="I57" s="15"/>
      <c r="J57" s="15"/>
      <c r="K57" s="15"/>
    </row>
    <row r="58" spans="1:11">
      <c r="C58" s="15"/>
      <c r="D58" s="15"/>
      <c r="E58" s="15"/>
      <c r="F58" s="15"/>
      <c r="G58" s="15"/>
      <c r="H58" s="15"/>
      <c r="I58" s="15"/>
      <c r="J58" s="15"/>
      <c r="K58" s="15"/>
    </row>
    <row r="59" spans="1:11">
      <c r="C59" s="15"/>
      <c r="D59" s="15"/>
      <c r="E59" s="15"/>
      <c r="F59" s="15"/>
      <c r="G59" s="15"/>
      <c r="H59" s="15"/>
      <c r="I59" s="15"/>
      <c r="J59" s="15"/>
      <c r="K59" s="15"/>
    </row>
    <row r="60" spans="1:11">
      <c r="C60" s="15"/>
      <c r="D60" s="15"/>
      <c r="E60" s="15"/>
      <c r="F60" s="15"/>
      <c r="G60" s="15"/>
      <c r="H60" s="15"/>
      <c r="I60" s="15"/>
      <c r="J60" s="15"/>
      <c r="K60" s="15"/>
    </row>
    <row r="61" spans="1:11">
      <c r="C61" s="15"/>
      <c r="D61" s="15"/>
      <c r="E61" s="15"/>
      <c r="F61" s="15"/>
      <c r="G61" s="15"/>
      <c r="H61" s="15"/>
      <c r="I61" s="15"/>
      <c r="J61" s="15"/>
      <c r="K61" s="15"/>
    </row>
    <row r="62" spans="1:11">
      <c r="A62" s="61"/>
      <c r="B62" s="61"/>
      <c r="C62" s="15"/>
      <c r="D62" s="15"/>
      <c r="E62" s="15"/>
      <c r="F62" s="15"/>
      <c r="G62" s="15"/>
      <c r="H62" s="15"/>
      <c r="I62" s="15"/>
      <c r="J62" s="15"/>
      <c r="K62" s="15"/>
    </row>
    <row r="63" spans="1:11">
      <c r="A63" s="61"/>
      <c r="B63" s="61"/>
      <c r="C63" s="15"/>
      <c r="D63" s="15"/>
      <c r="E63" s="15"/>
      <c r="F63" s="15"/>
      <c r="G63" s="15"/>
      <c r="H63" s="15"/>
      <c r="I63" s="15"/>
      <c r="J63" s="15"/>
      <c r="K63" s="15"/>
    </row>
    <row r="64" spans="1:11">
      <c r="A64" s="61"/>
      <c r="B64" s="61"/>
      <c r="C64" s="15"/>
      <c r="D64" s="15"/>
      <c r="E64" s="15"/>
      <c r="F64" s="15"/>
      <c r="G64" s="15"/>
      <c r="H64" s="15"/>
      <c r="I64" s="15"/>
      <c r="J64" s="15"/>
      <c r="K64" s="15"/>
    </row>
    <row r="65" spans="1:11">
      <c r="A65" s="61"/>
      <c r="B65" s="61"/>
      <c r="C65" s="15"/>
      <c r="D65" s="15"/>
      <c r="E65" s="15"/>
      <c r="F65" s="15"/>
      <c r="G65" s="15"/>
      <c r="H65" s="15"/>
      <c r="I65" s="15"/>
      <c r="J65" s="15"/>
      <c r="K65" s="15"/>
    </row>
    <row r="66" spans="1:11">
      <c r="A66" s="61"/>
      <c r="B66" s="61"/>
      <c r="C66" s="15"/>
      <c r="D66" s="15"/>
      <c r="E66" s="15"/>
      <c r="F66" s="15"/>
      <c r="G66" s="15"/>
      <c r="H66" s="15"/>
      <c r="I66" s="15"/>
      <c r="J66" s="15"/>
      <c r="K66" s="15"/>
    </row>
    <row r="67" spans="1:11">
      <c r="A67" s="61"/>
      <c r="B67" s="61"/>
      <c r="C67" s="15"/>
      <c r="D67" s="15"/>
      <c r="E67" s="15"/>
      <c r="F67" s="15"/>
      <c r="G67" s="15"/>
      <c r="H67" s="15"/>
      <c r="I67" s="15"/>
      <c r="J67" s="15"/>
      <c r="K67" s="15"/>
    </row>
    <row r="68" spans="1:11">
      <c r="A68" s="61"/>
      <c r="B68" s="61"/>
      <c r="C68" s="15"/>
      <c r="D68" s="15"/>
      <c r="E68" s="15"/>
      <c r="F68" s="15"/>
      <c r="G68" s="15"/>
      <c r="H68" s="15"/>
      <c r="I68" s="15"/>
      <c r="J68" s="15"/>
      <c r="K68" s="15"/>
    </row>
    <row r="69" spans="1:11">
      <c r="A69" s="61"/>
      <c r="B69" s="61"/>
      <c r="C69" s="15"/>
      <c r="D69" s="15"/>
      <c r="E69" s="15"/>
      <c r="F69" s="15"/>
      <c r="G69" s="15"/>
      <c r="H69" s="15"/>
      <c r="I69" s="15"/>
      <c r="J69" s="15"/>
      <c r="K69" s="15"/>
    </row>
    <row r="70" spans="1:11">
      <c r="A70" s="61"/>
      <c r="B70" s="61"/>
      <c r="C70" s="15"/>
      <c r="D70" s="15"/>
      <c r="E70" s="15"/>
      <c r="F70" s="15"/>
      <c r="G70" s="15"/>
      <c r="H70" s="15"/>
      <c r="I70" s="15"/>
      <c r="J70" s="15"/>
      <c r="K70" s="15"/>
    </row>
    <row r="71" spans="1:11">
      <c r="A71" s="61"/>
      <c r="B71" s="61"/>
      <c r="C71" s="15"/>
      <c r="D71" s="15"/>
      <c r="E71" s="15"/>
      <c r="F71" s="15"/>
      <c r="G71" s="15"/>
      <c r="H71" s="15"/>
      <c r="I71" s="15"/>
      <c r="J71" s="15"/>
      <c r="K71" s="15"/>
    </row>
    <row r="72" spans="1:11">
      <c r="A72" s="61"/>
      <c r="B72" s="61"/>
      <c r="C72" s="15"/>
      <c r="D72" s="15"/>
      <c r="E72" s="15"/>
      <c r="F72" s="15"/>
      <c r="G72" s="15"/>
      <c r="H72" s="15"/>
      <c r="I72" s="15"/>
      <c r="J72" s="15"/>
      <c r="K72" s="15"/>
    </row>
    <row r="73" spans="1:11">
      <c r="A73" s="61"/>
      <c r="B73" s="61"/>
      <c r="C73" s="15"/>
      <c r="D73" s="15"/>
      <c r="E73" s="15"/>
      <c r="F73" s="15"/>
      <c r="G73" s="15"/>
      <c r="H73" s="15"/>
      <c r="I73" s="15"/>
      <c r="J73" s="15"/>
      <c r="K73" s="15"/>
    </row>
    <row r="74" spans="1:11">
      <c r="A74" s="61"/>
      <c r="B74" s="61"/>
      <c r="E74" s="9"/>
      <c r="F74" s="9"/>
      <c r="G74" s="9"/>
      <c r="H74" s="9"/>
      <c r="I74" s="9"/>
      <c r="J74" s="9"/>
      <c r="K74" s="9"/>
    </row>
    <row r="75" spans="1:11">
      <c r="A75" s="61"/>
      <c r="B75" s="61"/>
      <c r="E75" s="9"/>
      <c r="F75" s="9"/>
      <c r="G75" s="9"/>
      <c r="H75" s="9"/>
      <c r="I75" s="9"/>
      <c r="J75" s="9"/>
      <c r="K75" s="9"/>
    </row>
    <row r="76" spans="1:11">
      <c r="A76" s="61"/>
      <c r="B76" s="61"/>
      <c r="E76" s="9"/>
      <c r="F76" s="9"/>
      <c r="G76" s="9"/>
      <c r="H76" s="9"/>
      <c r="I76" s="9"/>
      <c r="J76" s="9"/>
      <c r="K76" s="9"/>
    </row>
    <row r="77" spans="1:11">
      <c r="A77" s="61"/>
      <c r="B77" s="61"/>
      <c r="E77" s="9"/>
      <c r="F77" s="9"/>
      <c r="G77" s="9"/>
      <c r="H77" s="9"/>
      <c r="I77" s="9"/>
      <c r="J77" s="9"/>
      <c r="K77" s="9"/>
    </row>
    <row r="78" spans="1:11">
      <c r="A78" s="61"/>
      <c r="B78" s="61"/>
      <c r="C78" s="61"/>
      <c r="D78" s="61"/>
      <c r="E78" s="9"/>
      <c r="F78" s="9"/>
      <c r="G78" s="9"/>
      <c r="H78" s="9"/>
      <c r="I78" s="9"/>
      <c r="J78" s="9"/>
      <c r="K78" s="9"/>
    </row>
    <row r="79" spans="1:11">
      <c r="A79" s="61"/>
      <c r="B79" s="61"/>
      <c r="C79" s="61"/>
      <c r="D79" s="61"/>
      <c r="E79" s="9"/>
      <c r="F79" s="9"/>
      <c r="G79" s="9"/>
      <c r="H79" s="9"/>
      <c r="I79" s="9"/>
      <c r="J79" s="9"/>
      <c r="K79" s="9"/>
    </row>
    <row r="80" spans="1:11">
      <c r="A80" s="61"/>
      <c r="B80" s="61"/>
      <c r="C80" s="61"/>
      <c r="D80" s="61"/>
      <c r="E80" s="9"/>
      <c r="F80" s="9"/>
      <c r="G80" s="9"/>
      <c r="H80" s="9"/>
      <c r="I80" s="9"/>
      <c r="J80" s="9"/>
      <c r="K80" s="9"/>
    </row>
    <row r="81" spans="1:11">
      <c r="A81" s="61"/>
      <c r="B81" s="61"/>
      <c r="C81" s="61"/>
      <c r="D81" s="61"/>
      <c r="E81" s="9"/>
      <c r="F81" s="9"/>
      <c r="G81" s="9"/>
      <c r="H81" s="9"/>
      <c r="I81" s="9"/>
      <c r="J81" s="9"/>
      <c r="K81" s="9"/>
    </row>
    <row r="82" spans="1:11">
      <c r="A82" s="61"/>
      <c r="B82" s="61"/>
      <c r="C82" s="61"/>
      <c r="D82" s="61"/>
      <c r="E82" s="9"/>
      <c r="F82" s="9"/>
      <c r="G82" s="9"/>
      <c r="H82" s="9"/>
      <c r="I82" s="9"/>
      <c r="J82" s="9"/>
      <c r="K82" s="9"/>
    </row>
    <row r="83" spans="1:11">
      <c r="A83" s="61"/>
      <c r="B83" s="61"/>
      <c r="C83" s="61"/>
      <c r="D83" s="61"/>
      <c r="E83" s="9"/>
      <c r="F83" s="9"/>
      <c r="G83" s="9"/>
      <c r="H83" s="9"/>
      <c r="I83" s="9"/>
      <c r="J83" s="9"/>
      <c r="K83" s="9"/>
    </row>
    <row r="84" spans="1:11">
      <c r="A84" s="61"/>
      <c r="B84" s="61"/>
      <c r="C84" s="61"/>
      <c r="D84" s="61"/>
      <c r="E84" s="9"/>
      <c r="F84" s="9"/>
      <c r="G84" s="9"/>
      <c r="H84" s="9"/>
      <c r="I84" s="9"/>
      <c r="J84" s="9"/>
      <c r="K84" s="9"/>
    </row>
    <row r="85" spans="1:11">
      <c r="A85" s="61"/>
      <c r="B85" s="61"/>
      <c r="C85" s="61"/>
      <c r="D85" s="61"/>
      <c r="E85" s="9"/>
      <c r="F85" s="9"/>
      <c r="G85" s="9"/>
      <c r="H85" s="9"/>
      <c r="I85" s="9"/>
      <c r="J85" s="9"/>
      <c r="K85" s="9"/>
    </row>
    <row r="86" spans="1:11">
      <c r="A86" s="61"/>
      <c r="B86" s="61"/>
      <c r="C86" s="61"/>
      <c r="D86" s="61"/>
      <c r="E86" s="9"/>
      <c r="F86" s="9"/>
      <c r="G86" s="9"/>
      <c r="H86" s="9"/>
      <c r="I86" s="9"/>
      <c r="J86" s="9"/>
      <c r="K86" s="9"/>
    </row>
    <row r="87" spans="1:11">
      <c r="A87" s="61"/>
      <c r="B87" s="61"/>
      <c r="C87" s="61"/>
      <c r="D87" s="61"/>
      <c r="E87" s="9"/>
      <c r="F87" s="9"/>
      <c r="G87" s="9"/>
      <c r="H87" s="9"/>
      <c r="I87" s="9"/>
      <c r="J87" s="9"/>
      <c r="K87" s="9"/>
    </row>
    <row r="88" spans="1:11">
      <c r="A88" s="61"/>
      <c r="B88" s="61"/>
      <c r="C88" s="61"/>
      <c r="D88" s="61"/>
      <c r="E88" s="9"/>
      <c r="F88" s="9"/>
      <c r="G88" s="9"/>
      <c r="H88" s="9"/>
      <c r="I88" s="9"/>
      <c r="J88" s="9"/>
      <c r="K88" s="9"/>
    </row>
    <row r="89" spans="1:11">
      <c r="A89" s="61"/>
      <c r="B89" s="61"/>
      <c r="C89" s="61"/>
      <c r="D89" s="61"/>
      <c r="E89" s="9"/>
      <c r="F89" s="9"/>
      <c r="G89" s="9"/>
      <c r="H89" s="9"/>
      <c r="I89" s="9"/>
      <c r="J89" s="9"/>
      <c r="K89" s="9"/>
    </row>
    <row r="90" spans="1:11">
      <c r="A90" s="61"/>
      <c r="B90" s="61"/>
      <c r="C90" s="61"/>
      <c r="D90" s="61"/>
      <c r="E90" s="9"/>
      <c r="F90" s="9"/>
      <c r="G90" s="9"/>
      <c r="H90" s="9"/>
      <c r="I90" s="9"/>
      <c r="J90" s="9"/>
      <c r="K90" s="9"/>
    </row>
    <row r="91" spans="1:11">
      <c r="A91" s="61"/>
      <c r="B91" s="61"/>
      <c r="C91" s="61"/>
      <c r="D91" s="61"/>
      <c r="E91" s="9"/>
      <c r="F91" s="9"/>
      <c r="G91" s="9"/>
      <c r="H91" s="9"/>
      <c r="I91" s="9"/>
      <c r="J91" s="9"/>
      <c r="K91" s="9"/>
    </row>
    <row r="92" spans="1:11">
      <c r="A92" s="61"/>
      <c r="B92" s="61"/>
      <c r="C92" s="61"/>
      <c r="D92" s="61"/>
      <c r="E92" s="9"/>
      <c r="F92" s="9"/>
      <c r="G92" s="9"/>
      <c r="H92" s="9"/>
      <c r="I92" s="9"/>
      <c r="J92" s="9"/>
      <c r="K92" s="9"/>
    </row>
    <row r="93" spans="1:11">
      <c r="A93" s="61"/>
      <c r="B93" s="61"/>
      <c r="C93" s="61"/>
      <c r="D93" s="61"/>
      <c r="E93" s="9"/>
      <c r="F93" s="9"/>
      <c r="G93" s="9"/>
      <c r="H93" s="9"/>
      <c r="I93" s="9"/>
      <c r="J93" s="9"/>
      <c r="K93" s="9"/>
    </row>
    <row r="94" spans="1:11">
      <c r="A94" s="61"/>
      <c r="B94" s="61"/>
      <c r="C94" s="61"/>
      <c r="D94" s="61"/>
      <c r="E94" s="9"/>
      <c r="F94" s="9"/>
      <c r="G94" s="9"/>
      <c r="H94" s="9"/>
      <c r="I94" s="9"/>
      <c r="J94" s="9"/>
      <c r="K94" s="9"/>
    </row>
    <row r="95" spans="1:11">
      <c r="A95" s="61"/>
      <c r="B95" s="61"/>
      <c r="C95" s="61"/>
      <c r="D95" s="61"/>
      <c r="E95" s="9"/>
      <c r="F95" s="9"/>
      <c r="G95" s="9"/>
      <c r="H95" s="9"/>
      <c r="I95" s="9"/>
      <c r="J95" s="9"/>
      <c r="K95" s="9"/>
    </row>
    <row r="96" spans="1:11">
      <c r="A96" s="61"/>
      <c r="B96" s="61"/>
      <c r="C96" s="61"/>
      <c r="D96" s="61"/>
      <c r="E96" s="9"/>
      <c r="F96" s="9"/>
      <c r="G96" s="9"/>
      <c r="H96" s="9"/>
      <c r="I96" s="9"/>
      <c r="J96" s="9"/>
      <c r="K96" s="9"/>
    </row>
    <row r="97" spans="1:11">
      <c r="A97" s="61"/>
      <c r="B97" s="61"/>
      <c r="C97" s="61"/>
      <c r="D97" s="61"/>
      <c r="E97" s="9"/>
      <c r="F97" s="9"/>
      <c r="G97" s="9"/>
      <c r="H97" s="9"/>
      <c r="I97" s="9"/>
      <c r="J97" s="9"/>
      <c r="K97" s="9"/>
    </row>
    <row r="98" spans="1:11">
      <c r="A98" s="61"/>
      <c r="B98" s="61"/>
      <c r="C98" s="61"/>
      <c r="D98" s="61"/>
      <c r="E98" s="9"/>
      <c r="F98" s="9"/>
      <c r="G98" s="9"/>
      <c r="H98" s="9"/>
      <c r="I98" s="9"/>
      <c r="J98" s="9"/>
      <c r="K98" s="9"/>
    </row>
    <row r="99" spans="1:11">
      <c r="A99" s="61"/>
      <c r="B99" s="61"/>
      <c r="C99" s="61"/>
      <c r="D99" s="61"/>
      <c r="E99" s="9"/>
      <c r="F99" s="9"/>
      <c r="G99" s="9"/>
      <c r="H99" s="9"/>
      <c r="I99" s="9"/>
      <c r="J99" s="9"/>
      <c r="K99" s="9"/>
    </row>
    <row r="100" spans="1:11">
      <c r="A100" s="61"/>
      <c r="B100" s="61"/>
      <c r="C100" s="61"/>
      <c r="D100" s="61"/>
      <c r="E100" s="9"/>
      <c r="F100" s="9"/>
      <c r="G100" s="9"/>
      <c r="H100" s="9"/>
      <c r="I100" s="9"/>
      <c r="J100" s="9"/>
      <c r="K100" s="9"/>
    </row>
    <row r="404" spans="17:22">
      <c r="Q404" s="61">
        <v>6000</v>
      </c>
      <c r="R404" s="61">
        <v>6000</v>
      </c>
      <c r="S404" s="61">
        <v>6000</v>
      </c>
      <c r="T404" s="61">
        <v>6000</v>
      </c>
      <c r="U404" s="61">
        <v>6000</v>
      </c>
    </row>
    <row r="406" spans="17:22">
      <c r="V406" s="61" t="s">
        <v>1070</v>
      </c>
    </row>
  </sheetData>
  <mergeCells count="3">
    <mergeCell ref="A1:K1"/>
    <mergeCell ref="A2:K2"/>
    <mergeCell ref="A3:K3"/>
  </mergeCells>
  <printOptions horizontalCentered="1"/>
  <pageMargins left="0" right="0" top="0.5" bottom="0.25" header="0" footer="0"/>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99"/>
  <sheetViews>
    <sheetView zoomScale="75" zoomScaleNormal="75" workbookViewId="0">
      <selection activeCell="Q2" sqref="Q2"/>
    </sheetView>
  </sheetViews>
  <sheetFormatPr defaultColWidth="10.44140625" defaultRowHeight="13.8"/>
  <cols>
    <col min="1" max="1" width="2.6640625" style="9" customWidth="1"/>
    <col min="2" max="2" width="26.6640625" style="9" customWidth="1"/>
    <col min="3" max="3" width="2.6640625" style="9" customWidth="1"/>
    <col min="4" max="4" width="13.6640625" style="9" customWidth="1"/>
    <col min="5" max="5" width="2.6640625" style="9" customWidth="1"/>
    <col min="6" max="6" width="13.6640625" style="9" customWidth="1"/>
    <col min="7" max="7" width="2.6640625" style="9" customWidth="1"/>
    <col min="8" max="8" width="15.109375" style="9" bestFit="1" customWidth="1"/>
    <col min="9" max="9" width="2.6640625" style="9" customWidth="1"/>
    <col min="10" max="10" width="13.6640625" style="9" customWidth="1"/>
    <col min="11" max="11" width="2.6640625" style="9" customWidth="1"/>
    <col min="12" max="12" width="15.88671875" style="9" bestFit="1" customWidth="1"/>
    <col min="13" max="13" width="2.6640625" style="9" customWidth="1"/>
    <col min="14" max="14" width="14.6640625" style="9" bestFit="1" customWidth="1"/>
    <col min="15" max="15" width="6.88671875" style="43" customWidth="1"/>
    <col min="16" max="16384" width="10.44140625" style="9"/>
  </cols>
  <sheetData>
    <row r="1" spans="1:15" ht="17.399999999999999">
      <c r="A1" s="456" t="s">
        <v>621</v>
      </c>
      <c r="B1" s="456"/>
      <c r="C1" s="456"/>
      <c r="D1" s="456"/>
      <c r="E1" s="456"/>
      <c r="F1" s="456"/>
      <c r="G1" s="456"/>
      <c r="H1" s="456"/>
      <c r="I1" s="456"/>
      <c r="J1" s="456"/>
      <c r="K1" s="456"/>
      <c r="L1" s="456"/>
      <c r="M1" s="456"/>
      <c r="N1" s="456"/>
    </row>
    <row r="2" spans="1:15" ht="22.8">
      <c r="A2" s="457" t="s">
        <v>1412</v>
      </c>
      <c r="B2" s="457"/>
      <c r="C2" s="457"/>
      <c r="D2" s="457"/>
      <c r="E2" s="457"/>
      <c r="F2" s="457"/>
      <c r="G2" s="457"/>
      <c r="H2" s="457"/>
      <c r="I2" s="457"/>
      <c r="J2" s="457"/>
      <c r="K2" s="457"/>
      <c r="L2" s="457"/>
      <c r="M2" s="457"/>
      <c r="N2" s="457"/>
    </row>
    <row r="3" spans="1:15" ht="17.399999999999999">
      <c r="A3" s="456" t="s">
        <v>662</v>
      </c>
      <c r="B3" s="456"/>
      <c r="C3" s="456"/>
      <c r="D3" s="456"/>
      <c r="E3" s="456"/>
      <c r="F3" s="456"/>
      <c r="G3" s="456"/>
      <c r="H3" s="456"/>
      <c r="I3" s="456"/>
      <c r="J3" s="456"/>
      <c r="K3" s="456"/>
      <c r="L3" s="456"/>
      <c r="M3" s="456"/>
      <c r="N3" s="456"/>
    </row>
    <row r="4" spans="1:15">
      <c r="B4" s="10"/>
      <c r="C4" s="10"/>
      <c r="D4" s="10"/>
      <c r="E4" s="10"/>
      <c r="F4" s="10"/>
      <c r="G4" s="10"/>
      <c r="H4" s="10"/>
      <c r="I4" s="10"/>
      <c r="J4" s="10" t="s">
        <v>664</v>
      </c>
      <c r="K4" s="10"/>
      <c r="L4" s="10"/>
      <c r="M4" s="10"/>
      <c r="N4" s="54"/>
    </row>
    <row r="5" spans="1:15">
      <c r="C5" s="10"/>
      <c r="D5" s="10" t="s">
        <v>663</v>
      </c>
      <c r="E5" s="10"/>
      <c r="F5" s="10" t="s">
        <v>664</v>
      </c>
      <c r="G5" s="10"/>
      <c r="H5" s="10" t="s">
        <v>665</v>
      </c>
      <c r="I5" s="10"/>
      <c r="J5" s="10" t="s">
        <v>643</v>
      </c>
      <c r="K5" s="10"/>
      <c r="L5" s="10" t="s">
        <v>666</v>
      </c>
      <c r="M5" s="10"/>
      <c r="N5" s="10" t="s">
        <v>667</v>
      </c>
    </row>
    <row r="6" spans="1:15" ht="14.4" thickBot="1">
      <c r="B6" s="25" t="s">
        <v>622</v>
      </c>
      <c r="C6" s="55"/>
      <c r="D6" s="55" t="s">
        <v>411</v>
      </c>
      <c r="E6" s="25"/>
      <c r="F6" s="25" t="s">
        <v>668</v>
      </c>
      <c r="G6" s="25"/>
      <c r="H6" s="25" t="s">
        <v>408</v>
      </c>
      <c r="I6" s="25"/>
      <c r="J6" s="25" t="s">
        <v>1166</v>
      </c>
      <c r="K6" s="25"/>
      <c r="L6" s="25" t="s">
        <v>669</v>
      </c>
      <c r="M6" s="25"/>
      <c r="N6" s="25" t="s">
        <v>411</v>
      </c>
    </row>
    <row r="7" spans="1:15">
      <c r="B7" s="10"/>
      <c r="C7" s="56"/>
      <c r="D7" s="56"/>
      <c r="E7" s="10"/>
      <c r="F7" s="10"/>
      <c r="G7" s="10"/>
      <c r="H7" s="10"/>
      <c r="I7" s="10"/>
      <c r="J7" s="10"/>
      <c r="K7" s="10"/>
      <c r="L7" s="10"/>
      <c r="M7" s="10"/>
      <c r="N7" s="10"/>
    </row>
    <row r="8" spans="1:15" ht="24" customHeight="1">
      <c r="A8" s="46" t="s">
        <v>623</v>
      </c>
      <c r="B8" s="1"/>
      <c r="C8" s="48"/>
      <c r="D8" s="49">
        <f>'Fund Cover Sheets'!F37</f>
        <v>10996607</v>
      </c>
      <c r="E8" s="49"/>
      <c r="F8" s="49">
        <f>'Fund Cover Sheets'!G19</f>
        <v>24269791</v>
      </c>
      <c r="G8" s="49"/>
      <c r="H8" s="49">
        <f>'Fund Cover Sheets'!G30</f>
        <v>19977679</v>
      </c>
      <c r="I8" s="49"/>
      <c r="J8" s="49">
        <f>'Fund Cover Sheets'!G21-'Fund Cover Sheets'!G32</f>
        <v>-4292112</v>
      </c>
      <c r="K8" s="49"/>
      <c r="L8" s="49">
        <f>F8-H8+J8</f>
        <v>0</v>
      </c>
      <c r="M8" s="49"/>
      <c r="N8" s="49">
        <f>D8+L8</f>
        <v>10996607</v>
      </c>
      <c r="O8" s="52"/>
    </row>
    <row r="9" spans="1:15">
      <c r="A9" s="46"/>
      <c r="B9" s="1"/>
      <c r="C9" s="5"/>
      <c r="D9" s="2"/>
      <c r="E9" s="2"/>
      <c r="F9" s="2"/>
      <c r="G9" s="2"/>
      <c r="H9" s="2"/>
      <c r="I9" s="2"/>
      <c r="J9" s="2"/>
      <c r="K9" s="2"/>
      <c r="L9" s="2"/>
      <c r="M9" s="2"/>
      <c r="N9" s="2"/>
      <c r="O9" s="52"/>
    </row>
    <row r="10" spans="1:15" ht="24" customHeight="1">
      <c r="A10" s="46" t="s">
        <v>624</v>
      </c>
      <c r="B10" s="1"/>
      <c r="C10" s="5"/>
      <c r="D10" s="2"/>
      <c r="E10" s="2"/>
      <c r="F10" s="2"/>
      <c r="G10" s="2"/>
      <c r="H10" s="2"/>
      <c r="I10" s="2"/>
      <c r="J10" s="2"/>
      <c r="K10" s="2"/>
      <c r="L10" s="2"/>
      <c r="M10" s="2"/>
      <c r="N10" s="2"/>
      <c r="O10" s="52"/>
    </row>
    <row r="11" spans="1:15" ht="24" customHeight="1">
      <c r="A11" s="46"/>
      <c r="B11" s="1" t="s">
        <v>554</v>
      </c>
      <c r="C11" s="5"/>
      <c r="D11" s="2">
        <f>'Fund Cover Sheets'!F142</f>
        <v>248359</v>
      </c>
      <c r="E11" s="2"/>
      <c r="F11" s="2">
        <f>'Fund Cover Sheets'!G133</f>
        <v>1067562</v>
      </c>
      <c r="G11" s="2"/>
      <c r="H11" s="2">
        <f>'Fund Cover Sheets'!G138</f>
        <v>1190000</v>
      </c>
      <c r="I11" s="2"/>
      <c r="J11" s="2">
        <v>0</v>
      </c>
      <c r="K11" s="2"/>
      <c r="L11" s="2">
        <f t="shared" ref="L11:L20" si="0">F11-H11+J11</f>
        <v>-122438</v>
      </c>
      <c r="M11" s="2"/>
      <c r="N11" s="2">
        <f t="shared" ref="N11:N18" si="1">D11+L11</f>
        <v>125921</v>
      </c>
      <c r="O11" s="52"/>
    </row>
    <row r="12" spans="1:15" ht="24" customHeight="1">
      <c r="A12" s="1"/>
      <c r="B12" s="1" t="s">
        <v>625</v>
      </c>
      <c r="C12" s="5"/>
      <c r="D12" s="2">
        <f>'Fund Cover Sheets'!F544</f>
        <v>488756</v>
      </c>
      <c r="E12" s="2"/>
      <c r="F12" s="2">
        <f>'Fund Cover Sheets'!G530</f>
        <v>1007919</v>
      </c>
      <c r="G12" s="2"/>
      <c r="H12" s="2">
        <f>'Fund Cover Sheets'!G540</f>
        <v>3854403</v>
      </c>
      <c r="I12" s="2"/>
      <c r="J12" s="2">
        <f>'Fund Cover Sheets'!G532</f>
        <v>2357728</v>
      </c>
      <c r="K12" s="2"/>
      <c r="L12" s="2">
        <f t="shared" si="0"/>
        <v>-488756</v>
      </c>
      <c r="M12" s="2"/>
      <c r="N12" s="2">
        <f t="shared" si="1"/>
        <v>0</v>
      </c>
      <c r="O12" s="52"/>
    </row>
    <row r="13" spans="1:15" ht="24" customHeight="1">
      <c r="A13" s="1"/>
      <c r="B13" s="1" t="s">
        <v>467</v>
      </c>
      <c r="C13" s="5"/>
      <c r="D13" s="2">
        <f>'Fund Cover Sheets'!F500</f>
        <v>0</v>
      </c>
      <c r="E13" s="2"/>
      <c r="F13" s="2">
        <f>'Fund Cover Sheets'!G489</f>
        <v>0</v>
      </c>
      <c r="G13" s="2"/>
      <c r="H13" s="2">
        <f>'Fund Cover Sheets'!G493</f>
        <v>0</v>
      </c>
      <c r="I13" s="2"/>
      <c r="J13" s="2">
        <v>0</v>
      </c>
      <c r="K13" s="2"/>
      <c r="L13" s="2">
        <f t="shared" si="0"/>
        <v>0</v>
      </c>
      <c r="M13" s="2"/>
      <c r="N13" s="2">
        <f t="shared" si="1"/>
        <v>0</v>
      </c>
      <c r="O13" s="52"/>
    </row>
    <row r="14" spans="1:15" ht="24" customHeight="1">
      <c r="A14" s="1"/>
      <c r="B14" s="1" t="s">
        <v>402</v>
      </c>
      <c r="C14" s="5"/>
      <c r="D14" s="2">
        <f>'Fund Cover Sheets'!F668</f>
        <v>-1175347</v>
      </c>
      <c r="E14" s="7"/>
      <c r="F14" s="2">
        <f>'Fund Cover Sheets'!G659</f>
        <v>232465</v>
      </c>
      <c r="G14" s="7"/>
      <c r="H14" s="2">
        <f>'Fund Cover Sheets'!G664</f>
        <v>225781</v>
      </c>
      <c r="I14" s="7"/>
      <c r="J14" s="2">
        <v>0</v>
      </c>
      <c r="K14" s="7"/>
      <c r="L14" s="2">
        <f t="shared" si="0"/>
        <v>6684</v>
      </c>
      <c r="M14" s="7"/>
      <c r="N14" s="2">
        <f t="shared" si="1"/>
        <v>-1168663</v>
      </c>
      <c r="O14" s="52"/>
    </row>
    <row r="15" spans="1:15" ht="24" customHeight="1">
      <c r="A15" s="1"/>
      <c r="B15" s="1" t="s">
        <v>404</v>
      </c>
      <c r="C15" s="5"/>
      <c r="D15" s="2">
        <f>'Fund Cover Sheets'!F704</f>
        <v>-1562429</v>
      </c>
      <c r="E15" s="57"/>
      <c r="F15" s="2">
        <f>'Fund Cover Sheets'!G694</f>
        <v>124494</v>
      </c>
      <c r="G15" s="57"/>
      <c r="H15" s="2">
        <f>'Fund Cover Sheets'!G700</f>
        <v>1073967</v>
      </c>
      <c r="I15" s="57"/>
      <c r="J15" s="57">
        <v>0</v>
      </c>
      <c r="K15" s="57"/>
      <c r="L15" s="2">
        <f t="shared" si="0"/>
        <v>-949473</v>
      </c>
      <c r="M15" s="57"/>
      <c r="N15" s="2">
        <f t="shared" si="1"/>
        <v>-2511902</v>
      </c>
      <c r="O15" s="52"/>
    </row>
    <row r="16" spans="1:15" ht="24" customHeight="1">
      <c r="A16" s="1"/>
      <c r="B16" s="1" t="s">
        <v>983</v>
      </c>
      <c r="C16" s="5"/>
      <c r="D16" s="2">
        <f>'Fund Cover Sheets'!F740</f>
        <v>224042</v>
      </c>
      <c r="E16" s="57"/>
      <c r="F16" s="2">
        <f>'Fund Cover Sheets'!G730</f>
        <v>149102</v>
      </c>
      <c r="G16" s="57"/>
      <c r="H16" s="2">
        <f>'Fund Cover Sheets'!G736</f>
        <v>22000</v>
      </c>
      <c r="I16" s="57"/>
      <c r="J16" s="57">
        <v>0</v>
      </c>
      <c r="K16" s="57"/>
      <c r="L16" s="2">
        <f t="shared" si="0"/>
        <v>127102</v>
      </c>
      <c r="M16" s="57"/>
      <c r="N16" s="2">
        <f t="shared" si="1"/>
        <v>351144</v>
      </c>
      <c r="O16" s="52"/>
    </row>
    <row r="17" spans="1:15" ht="24" customHeight="1">
      <c r="A17" s="1"/>
      <c r="B17" s="1" t="s">
        <v>626</v>
      </c>
      <c r="C17" s="5"/>
      <c r="D17" s="2">
        <f>'Fund Cover Sheets'!F71</f>
        <v>47411</v>
      </c>
      <c r="E17" s="2"/>
      <c r="F17" s="2">
        <f>'Fund Cover Sheets'!G63</f>
        <v>24000</v>
      </c>
      <c r="G17" s="2"/>
      <c r="H17" s="2">
        <f>'Fund Cover Sheets'!G67</f>
        <v>60640</v>
      </c>
      <c r="I17" s="2"/>
      <c r="J17" s="2">
        <v>0</v>
      </c>
      <c r="K17" s="2"/>
      <c r="L17" s="2">
        <f t="shared" si="0"/>
        <v>-36640</v>
      </c>
      <c r="M17" s="2"/>
      <c r="N17" s="2">
        <f t="shared" si="1"/>
        <v>10771</v>
      </c>
      <c r="O17" s="52"/>
    </row>
    <row r="18" spans="1:15" ht="24" customHeight="1">
      <c r="A18" s="1"/>
      <c r="B18" s="1" t="s">
        <v>627</v>
      </c>
      <c r="C18" s="5"/>
      <c r="D18" s="2">
        <f>'Fund Cover Sheets'!F106</f>
        <v>11801</v>
      </c>
      <c r="E18" s="7"/>
      <c r="F18" s="2">
        <f>'Fund Cover Sheets'!G98</f>
        <v>21000</v>
      </c>
      <c r="G18" s="7"/>
      <c r="H18" s="2">
        <f>'Fund Cover Sheets'!G102</f>
        <v>23640</v>
      </c>
      <c r="I18" s="7"/>
      <c r="J18" s="2">
        <v>0</v>
      </c>
      <c r="K18" s="7"/>
      <c r="L18" s="2">
        <f t="shared" si="0"/>
        <v>-2640</v>
      </c>
      <c r="M18" s="7"/>
      <c r="N18" s="2">
        <f t="shared" si="1"/>
        <v>9161</v>
      </c>
      <c r="O18" s="52"/>
    </row>
    <row r="19" spans="1:15">
      <c r="A19" s="1"/>
      <c r="B19" s="1"/>
      <c r="C19" s="5"/>
      <c r="D19" s="2"/>
      <c r="E19" s="2"/>
      <c r="F19" s="2"/>
      <c r="G19" s="2"/>
      <c r="H19" s="2"/>
      <c r="I19" s="2"/>
      <c r="J19" s="2"/>
      <c r="K19" s="2"/>
      <c r="L19" s="2"/>
      <c r="M19" s="2"/>
      <c r="N19" s="2"/>
      <c r="O19" s="52"/>
    </row>
    <row r="20" spans="1:15" ht="24" customHeight="1">
      <c r="A20" s="46" t="s">
        <v>628</v>
      </c>
      <c r="B20" s="1"/>
      <c r="C20" s="5"/>
      <c r="D20" s="2">
        <f>'Fund Cover Sheets'!F361</f>
        <v>0</v>
      </c>
      <c r="E20" s="2"/>
      <c r="F20" s="2">
        <f>'Fund Cover Sheets'!G349</f>
        <v>0</v>
      </c>
      <c r="G20" s="2"/>
      <c r="H20" s="2">
        <f>'Fund Cover Sheets'!G357</f>
        <v>0</v>
      </c>
      <c r="I20" s="2"/>
      <c r="J20" s="2">
        <f>'Fund Cover Sheets'!G351</f>
        <v>0</v>
      </c>
      <c r="K20" s="2"/>
      <c r="L20" s="2">
        <f t="shared" si="0"/>
        <v>0</v>
      </c>
      <c r="M20" s="2"/>
      <c r="N20" s="2">
        <f>D20+L20</f>
        <v>0</v>
      </c>
      <c r="O20" s="52"/>
    </row>
    <row r="21" spans="1:15">
      <c r="A21" s="1"/>
      <c r="B21" s="1"/>
      <c r="C21" s="5"/>
      <c r="D21" s="2"/>
      <c r="E21" s="57"/>
      <c r="F21" s="2"/>
      <c r="G21" s="57"/>
      <c r="H21" s="57"/>
      <c r="I21" s="57"/>
      <c r="J21" s="57"/>
      <c r="K21" s="57"/>
      <c r="L21" s="2"/>
      <c r="M21" s="57"/>
      <c r="N21" s="2"/>
      <c r="O21" s="52"/>
    </row>
    <row r="22" spans="1:15" ht="24" customHeight="1">
      <c r="A22" s="46" t="s">
        <v>629</v>
      </c>
      <c r="B22" s="1"/>
      <c r="C22" s="5"/>
      <c r="D22" s="2"/>
      <c r="E22" s="2"/>
      <c r="F22" s="2"/>
      <c r="G22" s="2"/>
      <c r="H22" s="2"/>
      <c r="I22" s="2"/>
      <c r="J22" s="2"/>
      <c r="K22" s="2"/>
      <c r="L22" s="2"/>
      <c r="M22" s="2"/>
      <c r="N22" s="2"/>
      <c r="O22" s="52"/>
    </row>
    <row r="23" spans="1:15" ht="24" customHeight="1">
      <c r="A23" s="1"/>
      <c r="B23" s="1" t="s">
        <v>725</v>
      </c>
      <c r="C23" s="5"/>
      <c r="D23" s="2">
        <f>'Fund Cover Sheets'!F324</f>
        <v>1850956</v>
      </c>
      <c r="E23" s="2"/>
      <c r="F23" s="2">
        <f>'Fund Cover Sheets'!G275</f>
        <v>1570774</v>
      </c>
      <c r="G23" s="2"/>
      <c r="H23" s="2">
        <f>'Fund Cover Sheets'!G310</f>
        <v>3326455</v>
      </c>
      <c r="I23" s="2"/>
      <c r="J23" s="2">
        <f>'Fund Cover Sheets'!G277</f>
        <v>98000</v>
      </c>
      <c r="K23" s="2"/>
      <c r="L23" s="2">
        <f>F23-H23+J23</f>
        <v>-1657681</v>
      </c>
      <c r="M23" s="2"/>
      <c r="N23" s="2">
        <f>D23+L23</f>
        <v>193275</v>
      </c>
      <c r="O23" s="52"/>
    </row>
    <row r="24" spans="1:15" ht="24" customHeight="1">
      <c r="A24" s="1"/>
      <c r="B24" s="1" t="s">
        <v>631</v>
      </c>
      <c r="C24" s="5"/>
      <c r="D24" s="2">
        <f>'Fund Cover Sheets'!F190</f>
        <v>5767835</v>
      </c>
      <c r="E24" s="2"/>
      <c r="F24" s="2">
        <f>'Fund Cover Sheets'!G173</f>
        <v>2580343</v>
      </c>
      <c r="G24" s="2">
        <f>'Fund Cover Sheets'!G183</f>
        <v>7529413</v>
      </c>
      <c r="H24" s="2">
        <f>'Fund Cover Sheets'!G183</f>
        <v>7529413</v>
      </c>
      <c r="I24" s="2"/>
      <c r="J24" s="2">
        <f>'Fund Cover Sheets'!G175-'Fund Cover Sheets'!G185</f>
        <v>345608</v>
      </c>
      <c r="K24" s="2"/>
      <c r="L24" s="2">
        <f>F24-H24+J24</f>
        <v>-4603462</v>
      </c>
      <c r="M24" s="2"/>
      <c r="N24" s="2">
        <f>D24+L24</f>
        <v>1164373</v>
      </c>
      <c r="O24" s="52"/>
    </row>
    <row r="25" spans="1:15" ht="24" customHeight="1">
      <c r="A25" s="1"/>
      <c r="B25" s="1" t="s">
        <v>1222</v>
      </c>
      <c r="C25" s="5"/>
      <c r="D25" s="2">
        <f>'Fund Cover Sheets'!F240</f>
        <v>2222554</v>
      </c>
      <c r="E25" s="2"/>
      <c r="F25" s="2">
        <f>'Fund Cover Sheets'!G221</f>
        <v>1464447</v>
      </c>
      <c r="G25" s="2"/>
      <c r="H25" s="2">
        <f>'Budget Detail FY 2022-29'!P467</f>
        <v>11337961</v>
      </c>
      <c r="I25" s="2"/>
      <c r="J25" s="2">
        <f>'Fund Cover Sheets'!G223-'Fund Cover Sheets'!G235</f>
        <v>41923711</v>
      </c>
      <c r="K25" s="2"/>
      <c r="L25" s="2">
        <f>F25-H25+J25</f>
        <v>32050197</v>
      </c>
      <c r="M25" s="2"/>
      <c r="N25" s="2">
        <f>D25+L25</f>
        <v>34272751</v>
      </c>
      <c r="O25" s="52"/>
    </row>
    <row r="26" spans="1:15">
      <c r="A26" s="1"/>
      <c r="B26" s="1"/>
      <c r="C26" s="5"/>
      <c r="D26" s="2"/>
      <c r="E26" s="2"/>
      <c r="F26" s="2"/>
      <c r="G26" s="2"/>
      <c r="H26" s="2"/>
      <c r="I26" s="2"/>
      <c r="J26" s="2"/>
      <c r="K26" s="2"/>
      <c r="L26" s="2"/>
      <c r="M26" s="2"/>
      <c r="N26" s="2"/>
      <c r="O26" s="52"/>
    </row>
    <row r="27" spans="1:15" ht="24" customHeight="1">
      <c r="A27" s="46" t="s">
        <v>672</v>
      </c>
      <c r="B27" s="1"/>
      <c r="C27" s="5"/>
      <c r="D27" s="2"/>
      <c r="E27" s="2"/>
      <c r="F27" s="2"/>
      <c r="G27" s="2"/>
      <c r="H27" s="2"/>
      <c r="I27" s="2"/>
      <c r="J27" s="2"/>
      <c r="K27" s="2"/>
      <c r="L27" s="2"/>
      <c r="M27" s="2"/>
      <c r="N27" s="2"/>
      <c r="O27" s="52"/>
    </row>
    <row r="28" spans="1:15" ht="24" customHeight="1">
      <c r="A28" s="1"/>
      <c r="B28" s="1" t="s">
        <v>465</v>
      </c>
      <c r="C28" s="5"/>
      <c r="D28" s="2">
        <f>'Fund Cover Sheets'!F411</f>
        <v>9830597</v>
      </c>
      <c r="E28" s="2"/>
      <c r="F28" s="2">
        <f>'Fund Cover Sheets'!G391</f>
        <v>19406893</v>
      </c>
      <c r="G28" s="2"/>
      <c r="H28" s="2">
        <f>'Fund Cover Sheets'!G404</f>
        <v>39837558</v>
      </c>
      <c r="I28" s="2"/>
      <c r="J28" s="2">
        <f>'Fund Cover Sheets'!G393-'Fund Cover Sheets'!G406</f>
        <v>28378719</v>
      </c>
      <c r="K28" s="2"/>
      <c r="L28" s="2">
        <f>F28-H28+J28</f>
        <v>7948054</v>
      </c>
      <c r="M28" s="2"/>
      <c r="N28" s="2">
        <f>D28+L28</f>
        <v>17778651</v>
      </c>
      <c r="O28" s="52"/>
    </row>
    <row r="29" spans="1:15" ht="24" customHeight="1">
      <c r="A29" s="1"/>
      <c r="B29" s="1" t="s">
        <v>466</v>
      </c>
      <c r="C29" s="5"/>
      <c r="D29" s="2">
        <f>'Fund Cover Sheets'!F460</f>
        <v>3704713</v>
      </c>
      <c r="E29" s="2"/>
      <c r="F29" s="2">
        <f>'Fund Cover Sheets'!G440</f>
        <v>4401510</v>
      </c>
      <c r="G29" s="2"/>
      <c r="H29" s="2">
        <f>'Fund Cover Sheets'!G453</f>
        <v>5925332</v>
      </c>
      <c r="I29" s="2"/>
      <c r="J29" s="2">
        <f>'Fund Cover Sheets'!G442-'Fund Cover Sheets'!G455</f>
        <v>630896</v>
      </c>
      <c r="K29" s="2"/>
      <c r="L29" s="2">
        <f>F29-H29+J29</f>
        <v>-892926</v>
      </c>
      <c r="M29" s="2"/>
      <c r="N29" s="2">
        <f>D29+L29</f>
        <v>2811787</v>
      </c>
      <c r="O29" s="52"/>
    </row>
    <row r="30" spans="1:15" ht="30" customHeight="1">
      <c r="A30" s="1"/>
      <c r="B30" s="1"/>
      <c r="C30" s="5"/>
      <c r="D30" s="2"/>
      <c r="E30" s="2"/>
      <c r="F30" s="2"/>
      <c r="G30" s="2"/>
      <c r="H30" s="2"/>
      <c r="I30" s="2"/>
      <c r="J30" s="2"/>
      <c r="K30" s="2"/>
      <c r="L30" s="2"/>
      <c r="M30" s="2"/>
      <c r="N30" s="2"/>
      <c r="O30" s="52"/>
    </row>
    <row r="31" spans="1:15" ht="24" customHeight="1">
      <c r="A31" s="46" t="s">
        <v>633</v>
      </c>
      <c r="B31" s="1"/>
      <c r="C31" s="5"/>
      <c r="D31" s="2"/>
      <c r="E31" s="2"/>
      <c r="F31" s="2"/>
      <c r="G31" s="2"/>
      <c r="H31" s="2"/>
      <c r="I31" s="2"/>
      <c r="J31" s="2"/>
      <c r="K31" s="2"/>
      <c r="L31" s="2"/>
      <c r="M31" s="2"/>
      <c r="N31" s="2"/>
      <c r="O31" s="52"/>
    </row>
    <row r="32" spans="1:15" ht="24" customHeight="1">
      <c r="A32" s="46"/>
      <c r="B32" s="1" t="s">
        <v>459</v>
      </c>
      <c r="C32" s="5"/>
      <c r="D32" s="2">
        <f>'Fund Cover Sheets'!F590</f>
        <v>868580</v>
      </c>
      <c r="E32" s="2"/>
      <c r="F32" s="2">
        <f>'Fund Cover Sheets'!G575</f>
        <v>1934282</v>
      </c>
      <c r="G32" s="2"/>
      <c r="H32" s="2">
        <f>'Fund Cover Sheets'!G586</f>
        <v>1995272</v>
      </c>
      <c r="I32" s="2"/>
      <c r="J32" s="2">
        <f>'Fund Cover Sheets'!G577</f>
        <v>28302</v>
      </c>
      <c r="K32" s="2"/>
      <c r="L32" s="2">
        <f>F32-H32+J32</f>
        <v>-32688</v>
      </c>
      <c r="M32" s="2"/>
      <c r="N32" s="2">
        <f>D32+L32</f>
        <v>835892</v>
      </c>
      <c r="O32" s="52"/>
    </row>
    <row r="33" spans="1:15" ht="24" customHeight="1">
      <c r="A33" s="46"/>
      <c r="B33" s="1" t="s">
        <v>634</v>
      </c>
      <c r="C33" s="5"/>
      <c r="D33" s="2">
        <f>'Fund Cover Sheets'!F631</f>
        <v>336801</v>
      </c>
      <c r="E33" s="2"/>
      <c r="F33" s="2">
        <f>'Fund Cover Sheets'!G621</f>
        <v>50200</v>
      </c>
      <c r="G33" s="2"/>
      <c r="H33" s="2">
        <f>'Fund Cover Sheets'!G627</f>
        <v>549000</v>
      </c>
      <c r="I33" s="2"/>
      <c r="J33" s="2">
        <v>0</v>
      </c>
      <c r="K33" s="2"/>
      <c r="L33" s="2">
        <f>F33-H33+J33</f>
        <v>-498800</v>
      </c>
      <c r="M33" s="2"/>
      <c r="N33" s="2">
        <f>D33+L33</f>
        <v>-161999</v>
      </c>
      <c r="O33" s="52"/>
    </row>
    <row r="34" spans="1:15" ht="24" customHeight="1">
      <c r="A34" s="46"/>
      <c r="B34" s="1"/>
      <c r="C34" s="5"/>
      <c r="D34" s="2"/>
      <c r="E34" s="2"/>
      <c r="F34" s="2"/>
      <c r="G34" s="2"/>
      <c r="H34" s="2"/>
      <c r="I34" s="2"/>
      <c r="J34" s="2"/>
      <c r="K34" s="2"/>
      <c r="L34" s="2"/>
      <c r="M34" s="2"/>
      <c r="N34" s="2"/>
      <c r="O34" s="52"/>
    </row>
    <row r="35" spans="1:15" ht="15" customHeight="1" thickBot="1">
      <c r="A35" s="1"/>
      <c r="B35" s="58" t="s">
        <v>670</v>
      </c>
      <c r="C35" s="59"/>
      <c r="D35" s="313">
        <f>SUM(D8:D34)</f>
        <v>33861236</v>
      </c>
      <c r="E35" s="313"/>
      <c r="F35" s="313">
        <f>SUM(F8:F34)</f>
        <v>58304782</v>
      </c>
      <c r="G35" s="313"/>
      <c r="H35" s="313">
        <f>SUM(H8:H34)</f>
        <v>96929101</v>
      </c>
      <c r="I35" s="313"/>
      <c r="J35" s="313">
        <f>SUM(J8:J34)</f>
        <v>69470852</v>
      </c>
      <c r="K35" s="313"/>
      <c r="L35" s="313">
        <f>SUM(L8:L34)</f>
        <v>30846533</v>
      </c>
      <c r="M35" s="313"/>
      <c r="N35" s="313">
        <f>SUM(N8:N34)</f>
        <v>64707769</v>
      </c>
      <c r="O35" s="52"/>
    </row>
    <row r="36" spans="1:15" ht="24" customHeight="1" thickTop="1">
      <c r="A36" s="1"/>
      <c r="B36" s="1"/>
      <c r="C36" s="48"/>
      <c r="D36" s="2"/>
      <c r="E36" s="2"/>
      <c r="F36" s="2"/>
      <c r="G36" s="2"/>
      <c r="H36" s="2"/>
      <c r="I36" s="2"/>
      <c r="J36" s="2"/>
      <c r="K36" s="2"/>
      <c r="L36" s="2"/>
      <c r="M36" s="2"/>
      <c r="N36" s="2"/>
      <c r="O36" s="52"/>
    </row>
    <row r="37" spans="1:15" ht="15" customHeight="1">
      <c r="A37" s="66" t="s">
        <v>673</v>
      </c>
      <c r="B37" s="67" t="s">
        <v>735</v>
      </c>
      <c r="C37" s="5"/>
      <c r="D37" s="2"/>
      <c r="E37" s="2"/>
      <c r="F37" s="2"/>
      <c r="G37" s="2"/>
      <c r="H37" s="2"/>
      <c r="I37" s="2"/>
      <c r="J37" s="2"/>
      <c r="K37" s="2"/>
      <c r="L37" s="2"/>
      <c r="M37" s="2"/>
      <c r="N37" s="2"/>
      <c r="O37" s="52"/>
    </row>
    <row r="38" spans="1:15" ht="15" customHeight="1">
      <c r="O38" s="2"/>
    </row>
    <row r="39" spans="1:15" ht="12" customHeight="1">
      <c r="A39" s="1"/>
      <c r="B39" s="1"/>
      <c r="C39" s="48"/>
      <c r="D39" s="2"/>
      <c r="E39" s="2"/>
      <c r="F39" s="2"/>
      <c r="G39" s="2"/>
      <c r="H39" s="2"/>
      <c r="I39" s="2"/>
      <c r="J39" s="2"/>
      <c r="K39" s="2"/>
      <c r="L39" s="2"/>
      <c r="M39" s="2"/>
      <c r="N39" s="2"/>
      <c r="O39" s="52"/>
    </row>
    <row r="40" spans="1:15" ht="12" customHeight="1">
      <c r="A40" s="1"/>
      <c r="B40" s="1"/>
      <c r="C40" s="48"/>
      <c r="D40" s="2"/>
      <c r="E40" s="2"/>
      <c r="F40" s="2"/>
      <c r="G40" s="2"/>
      <c r="H40" s="2"/>
      <c r="I40" s="2"/>
      <c r="J40" s="2"/>
      <c r="K40" s="2"/>
      <c r="L40" s="2"/>
      <c r="M40" s="2"/>
      <c r="N40" s="2"/>
      <c r="O40" s="52"/>
    </row>
    <row r="41" spans="1:15">
      <c r="A41" s="1"/>
      <c r="B41" s="8"/>
      <c r="C41" s="75"/>
      <c r="D41" s="75"/>
      <c r="E41" s="75"/>
      <c r="F41" s="75"/>
      <c r="G41" s="75"/>
      <c r="H41" s="75"/>
      <c r="I41" s="75"/>
      <c r="J41" s="75"/>
      <c r="K41" s="75"/>
      <c r="L41" s="75"/>
      <c r="M41" s="75"/>
      <c r="N41" s="8"/>
      <c r="O41" s="76"/>
    </row>
    <row r="42" spans="1:15">
      <c r="A42" s="1"/>
      <c r="B42" s="8"/>
      <c r="C42" s="75"/>
      <c r="D42" s="75"/>
      <c r="E42" s="75"/>
      <c r="F42" s="75"/>
      <c r="G42" s="75"/>
      <c r="H42" s="75"/>
      <c r="I42" s="75"/>
      <c r="J42" s="75"/>
      <c r="K42" s="75"/>
      <c r="L42" s="75"/>
      <c r="M42" s="75"/>
      <c r="N42" s="8"/>
      <c r="O42" s="76"/>
    </row>
    <row r="43" spans="1:15">
      <c r="A43" s="1"/>
      <c r="B43" s="8"/>
      <c r="C43" s="75"/>
      <c r="D43" s="75"/>
      <c r="E43" s="75"/>
      <c r="F43" s="75"/>
      <c r="G43" s="75"/>
      <c r="H43" s="75"/>
      <c r="I43" s="75"/>
      <c r="J43" s="75"/>
      <c r="K43" s="75"/>
      <c r="L43" s="75"/>
      <c r="M43" s="75"/>
      <c r="N43" s="8"/>
      <c r="O43" s="76"/>
    </row>
    <row r="44" spans="1:15">
      <c r="A44" s="1"/>
      <c r="B44" s="8"/>
      <c r="C44" s="75"/>
      <c r="D44" s="75"/>
      <c r="E44" s="75"/>
      <c r="F44" s="75"/>
      <c r="G44" s="75"/>
      <c r="H44" s="75"/>
      <c r="I44" s="75"/>
      <c r="J44" s="75"/>
      <c r="K44" s="75"/>
      <c r="L44" s="75"/>
      <c r="M44" s="75"/>
      <c r="N44" s="8"/>
      <c r="O44" s="76"/>
    </row>
    <row r="45" spans="1:15">
      <c r="A45" s="1"/>
      <c r="B45" s="1"/>
      <c r="C45" s="48"/>
      <c r="D45" s="48"/>
      <c r="E45" s="48"/>
      <c r="F45" s="48"/>
      <c r="G45" s="48"/>
      <c r="H45" s="48"/>
      <c r="I45" s="48"/>
      <c r="J45" s="48"/>
      <c r="K45" s="48"/>
      <c r="L45" s="48"/>
      <c r="M45" s="48"/>
      <c r="N45" s="1"/>
    </row>
    <row r="46" spans="1:15">
      <c r="C46" s="60"/>
      <c r="D46" s="60"/>
      <c r="E46" s="60"/>
      <c r="F46" s="60"/>
      <c r="G46" s="60"/>
      <c r="H46" s="60"/>
      <c r="I46" s="60"/>
      <c r="J46" s="60"/>
      <c r="K46" s="60"/>
      <c r="L46" s="60"/>
      <c r="M46" s="60"/>
    </row>
    <row r="47" spans="1:15">
      <c r="C47" s="60"/>
      <c r="D47" s="60"/>
      <c r="E47" s="60"/>
      <c r="F47" s="60"/>
      <c r="G47" s="60"/>
      <c r="H47" s="60"/>
      <c r="I47" s="60"/>
      <c r="J47" s="60"/>
      <c r="K47" s="60"/>
      <c r="L47" s="60"/>
      <c r="M47" s="60"/>
    </row>
    <row r="48" spans="1:15">
      <c r="C48" s="60"/>
      <c r="D48" s="60"/>
      <c r="E48" s="60"/>
      <c r="F48" s="60"/>
      <c r="G48" s="60"/>
      <c r="H48" s="60"/>
      <c r="I48" s="60"/>
      <c r="J48" s="60"/>
      <c r="K48" s="60"/>
      <c r="L48" s="60"/>
      <c r="M48" s="60"/>
    </row>
    <row r="49" spans="3:13">
      <c r="C49" s="60"/>
      <c r="D49" s="60"/>
      <c r="E49" s="60"/>
      <c r="F49" s="60"/>
      <c r="G49" s="60"/>
      <c r="H49" s="60"/>
      <c r="I49" s="60"/>
      <c r="J49" s="60"/>
      <c r="K49" s="60"/>
      <c r="L49" s="60"/>
      <c r="M49" s="60"/>
    </row>
    <row r="50" spans="3:13">
      <c r="C50" s="60"/>
      <c r="D50" s="60"/>
      <c r="E50" s="60"/>
      <c r="F50" s="60"/>
      <c r="G50" s="60"/>
      <c r="H50" s="60"/>
      <c r="I50" s="60"/>
      <c r="J50" s="60"/>
      <c r="K50" s="60"/>
      <c r="L50" s="60"/>
      <c r="M50" s="60"/>
    </row>
    <row r="51" spans="3:13">
      <c r="C51" s="60"/>
      <c r="D51" s="60"/>
      <c r="E51" s="60"/>
      <c r="F51" s="60"/>
      <c r="G51" s="60"/>
      <c r="H51" s="60"/>
      <c r="I51" s="60"/>
      <c r="J51" s="60"/>
      <c r="K51" s="60"/>
      <c r="L51" s="60"/>
      <c r="M51" s="60"/>
    </row>
    <row r="52" spans="3:13">
      <c r="C52" s="60"/>
      <c r="D52" s="60"/>
      <c r="E52" s="60"/>
      <c r="F52" s="60"/>
      <c r="G52" s="60"/>
      <c r="H52" s="60"/>
      <c r="I52" s="60"/>
      <c r="J52" s="60"/>
      <c r="K52" s="60"/>
      <c r="L52" s="60"/>
      <c r="M52" s="60"/>
    </row>
    <row r="53" spans="3:13">
      <c r="C53" s="60"/>
      <c r="D53" s="60"/>
      <c r="E53" s="60"/>
      <c r="F53" s="60"/>
      <c r="G53" s="60"/>
      <c r="H53" s="60"/>
      <c r="I53" s="60"/>
      <c r="J53" s="60"/>
      <c r="K53" s="60"/>
      <c r="L53" s="60"/>
      <c r="M53" s="60"/>
    </row>
    <row r="54" spans="3:13">
      <c r="C54" s="60"/>
      <c r="D54" s="60"/>
      <c r="E54" s="60"/>
      <c r="F54" s="60"/>
      <c r="G54" s="60"/>
      <c r="H54" s="60"/>
      <c r="I54" s="60"/>
      <c r="J54" s="60"/>
      <c r="K54" s="60"/>
      <c r="L54" s="60"/>
      <c r="M54" s="60"/>
    </row>
    <row r="55" spans="3:13">
      <c r="C55" s="60"/>
      <c r="D55" s="60"/>
      <c r="E55" s="60"/>
      <c r="F55" s="60"/>
      <c r="G55" s="60"/>
      <c r="H55" s="60"/>
      <c r="I55" s="60"/>
      <c r="J55" s="60"/>
      <c r="K55" s="60"/>
      <c r="L55" s="60"/>
      <c r="M55" s="60"/>
    </row>
    <row r="56" spans="3:13">
      <c r="C56" s="60"/>
      <c r="D56" s="60"/>
      <c r="E56" s="60"/>
      <c r="F56" s="60"/>
      <c r="G56" s="60"/>
      <c r="H56" s="60"/>
      <c r="I56" s="60"/>
      <c r="J56" s="60"/>
      <c r="K56" s="60"/>
      <c r="L56" s="60"/>
      <c r="M56" s="60"/>
    </row>
    <row r="57" spans="3:13">
      <c r="C57" s="60"/>
      <c r="D57" s="60"/>
      <c r="E57" s="60"/>
      <c r="F57" s="60"/>
      <c r="G57" s="60"/>
      <c r="H57" s="60"/>
      <c r="I57" s="60"/>
      <c r="J57" s="60"/>
      <c r="K57" s="60"/>
      <c r="L57" s="60"/>
      <c r="M57" s="60"/>
    </row>
    <row r="58" spans="3:13">
      <c r="C58" s="60"/>
      <c r="D58" s="60"/>
      <c r="E58" s="60"/>
      <c r="F58" s="60"/>
      <c r="G58" s="60"/>
      <c r="H58" s="60"/>
      <c r="I58" s="60"/>
      <c r="J58" s="60"/>
      <c r="K58" s="60"/>
      <c r="L58" s="60"/>
      <c r="M58" s="60"/>
    </row>
    <row r="59" spans="3:13">
      <c r="C59" s="60"/>
      <c r="D59" s="60"/>
      <c r="E59" s="60"/>
      <c r="F59" s="60"/>
      <c r="G59" s="60"/>
      <c r="H59" s="60"/>
      <c r="I59" s="60"/>
      <c r="J59" s="60"/>
      <c r="K59" s="60"/>
      <c r="L59" s="60"/>
      <c r="M59" s="60"/>
    </row>
    <row r="60" spans="3:13">
      <c r="C60" s="60"/>
      <c r="D60" s="60"/>
      <c r="E60" s="60"/>
      <c r="F60" s="60"/>
      <c r="G60" s="60"/>
      <c r="H60" s="60"/>
      <c r="I60" s="60"/>
      <c r="J60" s="60"/>
      <c r="K60" s="60"/>
      <c r="L60" s="60"/>
      <c r="M60" s="60"/>
    </row>
    <row r="61" spans="3:13">
      <c r="C61" s="60"/>
      <c r="D61" s="60"/>
      <c r="E61" s="60"/>
      <c r="F61" s="60"/>
      <c r="G61" s="60"/>
      <c r="H61" s="60"/>
      <c r="I61" s="60"/>
      <c r="J61" s="60"/>
      <c r="K61" s="60"/>
      <c r="L61" s="60"/>
      <c r="M61" s="60"/>
    </row>
    <row r="62" spans="3:13">
      <c r="C62" s="60"/>
      <c r="D62" s="60"/>
      <c r="E62" s="60"/>
      <c r="F62" s="60"/>
      <c r="G62" s="60"/>
      <c r="H62" s="60"/>
      <c r="I62" s="60"/>
      <c r="J62" s="60"/>
      <c r="K62" s="60"/>
      <c r="L62" s="60"/>
      <c r="M62" s="60"/>
    </row>
    <row r="63" spans="3:13">
      <c r="C63" s="60"/>
      <c r="D63" s="60"/>
      <c r="E63" s="60"/>
      <c r="F63" s="60"/>
      <c r="G63" s="60"/>
      <c r="H63" s="60"/>
      <c r="I63" s="60"/>
      <c r="J63" s="60"/>
      <c r="K63" s="60"/>
      <c r="L63" s="60"/>
      <c r="M63" s="60"/>
    </row>
    <row r="64" spans="3:13">
      <c r="C64" s="60"/>
      <c r="D64" s="60"/>
      <c r="E64" s="60"/>
      <c r="F64" s="60"/>
      <c r="G64" s="60"/>
      <c r="H64" s="60"/>
      <c r="I64" s="60"/>
      <c r="J64" s="60"/>
      <c r="K64" s="60"/>
      <c r="L64" s="60"/>
      <c r="M64" s="60"/>
    </row>
    <row r="397" spans="16:20">
      <c r="P397" s="9">
        <v>6000</v>
      </c>
      <c r="Q397" s="9">
        <v>6000</v>
      </c>
      <c r="R397" s="9">
        <v>6000</v>
      </c>
      <c r="S397" s="9">
        <v>6000</v>
      </c>
    </row>
    <row r="399" spans="16:20">
      <c r="T399" s="9" t="s">
        <v>1070</v>
      </c>
    </row>
  </sheetData>
  <mergeCells count="3">
    <mergeCell ref="A1:N1"/>
    <mergeCell ref="A2:N2"/>
    <mergeCell ref="A3:N3"/>
  </mergeCells>
  <printOptions horizontalCentered="1"/>
  <pageMargins left="0" right="0.1" top="0.5" bottom="0"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69"/>
  <sheetViews>
    <sheetView zoomScale="75" zoomScaleNormal="75" zoomScaleSheetLayoutView="75" workbookViewId="0">
      <selection activeCell="G817" sqref="G817"/>
    </sheetView>
  </sheetViews>
  <sheetFormatPr defaultColWidth="9.109375" defaultRowHeight="13.8"/>
  <cols>
    <col min="1" max="1" width="3.6640625" style="89" customWidth="1"/>
    <col min="2" max="2" width="33" style="89" customWidth="1"/>
    <col min="3" max="11" width="15.6640625" style="109" customWidth="1"/>
    <col min="12" max="12" width="9.109375" style="451"/>
    <col min="13" max="16384" width="9.109375" style="89"/>
  </cols>
  <sheetData>
    <row r="1" spans="1:11" ht="17.399999999999999">
      <c r="A1" s="1"/>
      <c r="B1" s="458" t="s">
        <v>565</v>
      </c>
      <c r="C1" s="458"/>
      <c r="D1" s="458"/>
      <c r="E1" s="458"/>
      <c r="F1" s="458"/>
      <c r="G1" s="458"/>
      <c r="H1" s="458"/>
      <c r="I1" s="458"/>
      <c r="J1" s="458"/>
      <c r="K1" s="458"/>
    </row>
    <row r="2" spans="1:11" ht="7.5" customHeight="1">
      <c r="A2" s="1"/>
      <c r="B2" s="43"/>
      <c r="C2" s="2"/>
      <c r="D2" s="2"/>
      <c r="E2" s="2"/>
      <c r="F2" s="2"/>
      <c r="G2" s="2"/>
      <c r="H2" s="2"/>
      <c r="I2" s="2"/>
      <c r="J2" s="2"/>
      <c r="K2" s="2"/>
    </row>
    <row r="3" spans="1:11" ht="15" customHeight="1">
      <c r="A3" s="1"/>
      <c r="B3" s="460" t="s">
        <v>566</v>
      </c>
      <c r="C3" s="460"/>
      <c r="D3" s="460"/>
      <c r="E3" s="460"/>
      <c r="F3" s="460"/>
      <c r="G3" s="460"/>
      <c r="H3" s="460"/>
      <c r="I3" s="460"/>
      <c r="J3" s="460"/>
      <c r="K3" s="460"/>
    </row>
    <row r="4" spans="1:11">
      <c r="A4" s="1"/>
      <c r="B4" s="460"/>
      <c r="C4" s="460"/>
      <c r="D4" s="460"/>
      <c r="E4" s="460"/>
      <c r="F4" s="460"/>
      <c r="G4" s="460"/>
      <c r="H4" s="460"/>
      <c r="I4" s="460"/>
      <c r="J4" s="460"/>
      <c r="K4" s="460"/>
    </row>
    <row r="5" spans="1:11" ht="7.5" customHeight="1">
      <c r="A5" s="1"/>
      <c r="B5" s="19"/>
      <c r="C5" s="16"/>
      <c r="D5" s="16"/>
      <c r="E5" s="16"/>
      <c r="F5" s="16"/>
      <c r="G5" s="16"/>
      <c r="H5" s="2"/>
      <c r="I5" s="2"/>
      <c r="J5" s="2"/>
      <c r="K5" s="2"/>
    </row>
    <row r="6" spans="1:11">
      <c r="A6" s="1"/>
      <c r="B6" s="4"/>
      <c r="C6" s="43"/>
      <c r="D6" s="1"/>
      <c r="E6" s="43" t="s">
        <v>793</v>
      </c>
      <c r="F6" s="1"/>
      <c r="G6" s="43" t="s">
        <v>794</v>
      </c>
      <c r="H6" s="1"/>
      <c r="I6" s="1"/>
      <c r="J6" s="1"/>
      <c r="K6" s="1"/>
    </row>
    <row r="7" spans="1:11">
      <c r="A7" s="1"/>
      <c r="B7" s="43"/>
      <c r="C7" s="43" t="s">
        <v>791</v>
      </c>
      <c r="D7" s="43" t="s">
        <v>792</v>
      </c>
      <c r="E7" s="43" t="s">
        <v>567</v>
      </c>
      <c r="F7" s="43" t="s">
        <v>793</v>
      </c>
      <c r="G7" s="43" t="s">
        <v>567</v>
      </c>
      <c r="H7" s="43" t="s">
        <v>795</v>
      </c>
      <c r="I7" s="43" t="s">
        <v>796</v>
      </c>
      <c r="J7" s="43" t="s">
        <v>797</v>
      </c>
      <c r="K7" s="43" t="s">
        <v>798</v>
      </c>
    </row>
    <row r="8" spans="1:11" ht="14.4" thickBot="1">
      <c r="A8" s="1"/>
      <c r="B8" s="44"/>
      <c r="C8" s="45" t="s">
        <v>1</v>
      </c>
      <c r="D8" s="45" t="s">
        <v>1</v>
      </c>
      <c r="E8" s="45" t="s">
        <v>537</v>
      </c>
      <c r="F8" s="45" t="s">
        <v>19</v>
      </c>
      <c r="G8" s="45" t="s">
        <v>537</v>
      </c>
      <c r="H8" s="45" t="s">
        <v>19</v>
      </c>
      <c r="I8" s="45" t="s">
        <v>19</v>
      </c>
      <c r="J8" s="45" t="s">
        <v>19</v>
      </c>
      <c r="K8" s="45" t="s">
        <v>19</v>
      </c>
    </row>
    <row r="9" spans="1:11">
      <c r="A9" s="1"/>
      <c r="B9" s="1"/>
      <c r="C9" s="52"/>
      <c r="D9" s="2"/>
      <c r="E9" s="2"/>
      <c r="F9" s="2"/>
      <c r="G9" s="2"/>
      <c r="H9" s="2"/>
      <c r="I9" s="2"/>
      <c r="J9" s="2"/>
      <c r="K9" s="2"/>
    </row>
    <row r="10" spans="1:11">
      <c r="A10" s="1"/>
      <c r="B10" s="80" t="s">
        <v>668</v>
      </c>
      <c r="C10" s="2"/>
      <c r="D10" s="2"/>
      <c r="E10" s="2"/>
      <c r="F10" s="2"/>
      <c r="G10" s="2"/>
      <c r="H10" s="2"/>
      <c r="I10" s="2"/>
      <c r="J10" s="2"/>
      <c r="K10" s="2"/>
    </row>
    <row r="11" spans="1:11" ht="20.100000000000001" customHeight="1">
      <c r="A11" s="1"/>
      <c r="B11" s="124" t="s">
        <v>568</v>
      </c>
      <c r="C11" s="49">
        <f>SUM('Budget Detail FY 2022-29'!L6:L22)</f>
        <v>14350349</v>
      </c>
      <c r="D11" s="49">
        <f>SUM('Budget Detail FY 2022-29'!M6:M22)</f>
        <v>15255097</v>
      </c>
      <c r="E11" s="49">
        <f>SUM('Budget Detail FY 2022-29'!N6:N22)</f>
        <v>15483617</v>
      </c>
      <c r="F11" s="49">
        <f>SUM('Budget Detail FY 2022-29'!O6:O22)</f>
        <v>15530223</v>
      </c>
      <c r="G11" s="49">
        <f>SUM('Budget Detail FY 2022-29'!P6:P22)</f>
        <v>15974368</v>
      </c>
      <c r="H11" s="49">
        <f>SUM('Budget Detail FY 2022-29'!Q6:Q22)</f>
        <v>16266720</v>
      </c>
      <c r="I11" s="49">
        <f>SUM('Budget Detail FY 2022-29'!R6:R22)</f>
        <v>16559429</v>
      </c>
      <c r="J11" s="49">
        <f>SUM('Budget Detail FY 2022-29'!S6:S22)</f>
        <v>16631698</v>
      </c>
      <c r="K11" s="49">
        <f>SUM('Budget Detail FY 2022-29'!T6:T22)</f>
        <v>16933572</v>
      </c>
    </row>
    <row r="12" spans="1:11" ht="20.100000000000001" customHeight="1">
      <c r="A12" s="1"/>
      <c r="B12" s="124" t="s">
        <v>569</v>
      </c>
      <c r="C12" s="2">
        <f>SUM('Budget Detail FY 2022-29'!L23:L31)</f>
        <v>5630190</v>
      </c>
      <c r="D12" s="2">
        <f>SUM('Budget Detail FY 2022-29'!M23:M31)</f>
        <v>5916027</v>
      </c>
      <c r="E12" s="2">
        <f>SUM('Budget Detail FY 2022-29'!N23:N31)</f>
        <v>4486700</v>
      </c>
      <c r="F12" s="2">
        <f>SUM('Budget Detail FY 2022-29'!O23:O31)</f>
        <v>4700029</v>
      </c>
      <c r="G12" s="2">
        <f>SUM('Budget Detail FY 2022-29'!P23:P31)</f>
        <v>4839133</v>
      </c>
      <c r="H12" s="2">
        <f>SUM('Budget Detail FY 2022-29'!Q23:Q31)</f>
        <v>4935920</v>
      </c>
      <c r="I12" s="2">
        <f>SUM('Budget Detail FY 2022-29'!R23:R31)</f>
        <v>5706137</v>
      </c>
      <c r="J12" s="2">
        <f>SUM('Budget Detail FY 2022-29'!S23:S31)</f>
        <v>5815687</v>
      </c>
      <c r="K12" s="2">
        <f>SUM('Budget Detail FY 2022-29'!T23:T31)</f>
        <v>5930486</v>
      </c>
    </row>
    <row r="13" spans="1:11" ht="20.100000000000001" customHeight="1">
      <c r="A13" s="1"/>
      <c r="B13" s="125" t="s">
        <v>570</v>
      </c>
      <c r="C13" s="2">
        <f>SUM('Budget Detail FY 2022-29'!L32:L34)</f>
        <v>834170</v>
      </c>
      <c r="D13" s="2">
        <f>SUM('Budget Detail FY 2022-29'!M32:M34)</f>
        <v>832548</v>
      </c>
      <c r="E13" s="2">
        <f>SUM('Budget Detail FY 2022-29'!N32:N34)</f>
        <v>589000</v>
      </c>
      <c r="F13" s="2">
        <f>SUM('Budget Detail FY 2022-29'!O32:O34)</f>
        <v>929000</v>
      </c>
      <c r="G13" s="2">
        <f>SUM('Budget Detail FY 2022-29'!P32:P34)</f>
        <v>695000</v>
      </c>
      <c r="H13" s="2">
        <f>SUM('Budget Detail FY 2022-29'!Q32:Q34)</f>
        <v>595000</v>
      </c>
      <c r="I13" s="2">
        <f>SUM('Budget Detail FY 2022-29'!R32:R34)</f>
        <v>595000</v>
      </c>
      <c r="J13" s="2">
        <f>SUM('Budget Detail FY 2022-29'!S32:S34)</f>
        <v>545000</v>
      </c>
      <c r="K13" s="2">
        <f>SUM('Budget Detail FY 2022-29'!T32:T34)</f>
        <v>545000</v>
      </c>
    </row>
    <row r="14" spans="1:11" ht="20.100000000000001" customHeight="1">
      <c r="A14" s="1"/>
      <c r="B14" s="125" t="s">
        <v>571</v>
      </c>
      <c r="C14" s="2">
        <f>SUM('Budget Detail FY 2022-29'!L35:L38)</f>
        <v>197158</v>
      </c>
      <c r="D14" s="2">
        <f>SUM('Budget Detail FY 2022-29'!M35:M38)</f>
        <v>100782</v>
      </c>
      <c r="E14" s="2">
        <f>SUM('Budget Detail FY 2022-29'!N35:N38)</f>
        <v>95350</v>
      </c>
      <c r="F14" s="2">
        <f>SUM('Budget Detail FY 2022-29'!O35:O38)</f>
        <v>101400</v>
      </c>
      <c r="G14" s="2">
        <f>SUM('Budget Detail FY 2022-29'!P35:P38)</f>
        <v>98400</v>
      </c>
      <c r="H14" s="2">
        <f>SUM('Budget Detail FY 2022-29'!Q35:Q38)</f>
        <v>98400</v>
      </c>
      <c r="I14" s="2">
        <f>SUM('Budget Detail FY 2022-29'!R35:R38)</f>
        <v>98400</v>
      </c>
      <c r="J14" s="2">
        <f>SUM('Budget Detail FY 2022-29'!S35:S38)</f>
        <v>98400</v>
      </c>
      <c r="K14" s="2">
        <f>SUM('Budget Detail FY 2022-29'!T35:T38)</f>
        <v>98400</v>
      </c>
    </row>
    <row r="15" spans="1:11" ht="20.100000000000001" customHeight="1">
      <c r="A15" s="1"/>
      <c r="B15" s="125" t="s">
        <v>572</v>
      </c>
      <c r="C15" s="2">
        <f>SUM('Budget Detail FY 2022-29'!L39:L43)</f>
        <v>1902362</v>
      </c>
      <c r="D15" s="2">
        <f>SUM('Budget Detail FY 2022-29'!M39:M43)</f>
        <v>2067245</v>
      </c>
      <c r="E15" s="2">
        <f>SUM('Budget Detail FY 2022-29'!N39:N43)</f>
        <v>2155298</v>
      </c>
      <c r="F15" s="2">
        <f>SUM('Budget Detail FY 2022-29'!O39:O43)</f>
        <v>2177338</v>
      </c>
      <c r="G15" s="2">
        <f>SUM('Budget Detail FY 2022-29'!P39:P43)</f>
        <v>2243973</v>
      </c>
      <c r="H15" s="2">
        <f>SUM('Budget Detail FY 2022-29'!Q39:Q43)</f>
        <v>2387230</v>
      </c>
      <c r="I15" s="2">
        <f>SUM('Budget Detail FY 2022-29'!R39:R43)</f>
        <v>2541151</v>
      </c>
      <c r="J15" s="2">
        <f>SUM('Budget Detail FY 2022-29'!S39:S43)</f>
        <v>2700130</v>
      </c>
      <c r="K15" s="2">
        <f>SUM('Budget Detail FY 2022-29'!T39:T43)</f>
        <v>2869787</v>
      </c>
    </row>
    <row r="16" spans="1:11" ht="20.100000000000001" customHeight="1">
      <c r="A16" s="1"/>
      <c r="B16" s="125" t="s">
        <v>573</v>
      </c>
      <c r="C16" s="2">
        <f>'Budget Detail FY 2022-29'!L44+'Budget Detail FY 2022-29'!L45</f>
        <v>-33857</v>
      </c>
      <c r="D16" s="2">
        <f>'Budget Detail FY 2022-29'!M44+'Budget Detail FY 2022-29'!M45</f>
        <v>288828</v>
      </c>
      <c r="E16" s="2">
        <f>'Budget Detail FY 2022-29'!N44+'Budget Detail FY 2022-29'!N45</f>
        <v>150000</v>
      </c>
      <c r="F16" s="2">
        <f>'Budget Detail FY 2022-29'!O44+'Budget Detail FY 2022-29'!O45</f>
        <v>630000</v>
      </c>
      <c r="G16" s="2">
        <f>'Budget Detail FY 2022-29'!P44+'Budget Detail FY 2022-29'!P45</f>
        <v>350000</v>
      </c>
      <c r="H16" s="2">
        <f>'Budget Detail FY 2022-29'!Q44+'Budget Detail FY 2022-29'!Q45</f>
        <v>315000</v>
      </c>
      <c r="I16" s="2">
        <f>'Budget Detail FY 2022-29'!R44+'Budget Detail FY 2022-29'!R45</f>
        <v>275000</v>
      </c>
      <c r="J16" s="2">
        <f>'Budget Detail FY 2022-29'!S44+'Budget Detail FY 2022-29'!S45</f>
        <v>275000</v>
      </c>
      <c r="K16" s="2">
        <f>'Budget Detail FY 2022-29'!T44+'Budget Detail FY 2022-29'!T45</f>
        <v>275000</v>
      </c>
    </row>
    <row r="17" spans="1:11" ht="20.100000000000001" customHeight="1">
      <c r="A17" s="1"/>
      <c r="B17" s="125" t="s">
        <v>574</v>
      </c>
      <c r="C17" s="2">
        <f>SUM('Budget Detail FY 2022-29'!L46:L48)</f>
        <v>80473</v>
      </c>
      <c r="D17" s="2">
        <f>SUM('Budget Detail FY 2022-29'!M46:M48)</f>
        <v>24071</v>
      </c>
      <c r="E17" s="2">
        <f>SUM('Budget Detail FY 2022-29'!N46:N48)</f>
        <v>30000</v>
      </c>
      <c r="F17" s="2">
        <f>SUM('Budget Detail FY 2022-29'!O46:O48)</f>
        <v>30312</v>
      </c>
      <c r="G17" s="2">
        <f>SUM('Budget Detail FY 2022-29'!P46:P48)</f>
        <v>20000</v>
      </c>
      <c r="H17" s="2">
        <f>SUM('Budget Detail FY 2022-29'!Q46:Q48)</f>
        <v>20000</v>
      </c>
      <c r="I17" s="2">
        <f>SUM('Budget Detail FY 2022-29'!R46:R48)</f>
        <v>39167</v>
      </c>
      <c r="J17" s="2">
        <f>SUM('Budget Detail FY 2022-29'!S46:S48)</f>
        <v>39167</v>
      </c>
      <c r="K17" s="2">
        <f>SUM('Budget Detail FY 2022-29'!T46:T48)</f>
        <v>39167</v>
      </c>
    </row>
    <row r="18" spans="1:11" ht="20.100000000000001" customHeight="1">
      <c r="A18" s="1"/>
      <c r="B18" s="376" t="s">
        <v>575</v>
      </c>
      <c r="C18" s="65">
        <f>SUM('Budget Detail FY 2022-29'!L49:L50)</f>
        <v>157102</v>
      </c>
      <c r="D18" s="65">
        <f>SUM('Budget Detail FY 2022-29'!M49:M50)</f>
        <v>45016</v>
      </c>
      <c r="E18" s="65">
        <f>SUM('Budget Detail FY 2022-29'!N49:N50)</f>
        <v>28000</v>
      </c>
      <c r="F18" s="65">
        <f>SUM('Budget Detail FY 2022-29'!O49:O50)</f>
        <v>28000</v>
      </c>
      <c r="G18" s="65">
        <f>SUM('Budget Detail FY 2022-29'!P49:P50)</f>
        <v>48917</v>
      </c>
      <c r="H18" s="65">
        <f>SUM('Budget Detail FY 2022-29'!Q49:Q50)</f>
        <v>44750</v>
      </c>
      <c r="I18" s="65">
        <f>SUM('Budget Detail FY 2022-29'!R49:R50)</f>
        <v>31000</v>
      </c>
      <c r="J18" s="65">
        <f>SUM('Budget Detail FY 2022-29'!S49:S50)</f>
        <v>31000</v>
      </c>
      <c r="K18" s="65">
        <f>SUM('Budget Detail FY 2022-29'!T49:T50)</f>
        <v>31000</v>
      </c>
    </row>
    <row r="19" spans="1:11" ht="20.100000000000001" customHeight="1">
      <c r="A19" s="1"/>
      <c r="B19" s="379" t="s">
        <v>1143</v>
      </c>
      <c r="C19" s="378">
        <f t="shared" ref="C19:K19" si="0">SUM(C11:C18)</f>
        <v>23117947</v>
      </c>
      <c r="D19" s="378">
        <f t="shared" si="0"/>
        <v>24529614</v>
      </c>
      <c r="E19" s="378">
        <f t="shared" si="0"/>
        <v>23017965</v>
      </c>
      <c r="F19" s="378">
        <f t="shared" si="0"/>
        <v>24126302</v>
      </c>
      <c r="G19" s="378">
        <f t="shared" si="0"/>
        <v>24269791</v>
      </c>
      <c r="H19" s="378">
        <f t="shared" si="0"/>
        <v>24663020</v>
      </c>
      <c r="I19" s="378">
        <f t="shared" si="0"/>
        <v>25845284</v>
      </c>
      <c r="J19" s="378">
        <f t="shared" si="0"/>
        <v>26136082</v>
      </c>
      <c r="K19" s="378">
        <f t="shared" si="0"/>
        <v>26722412</v>
      </c>
    </row>
    <row r="20" spans="1:11" ht="6.9" customHeight="1">
      <c r="A20" s="1"/>
      <c r="B20" s="125"/>
      <c r="C20" s="2"/>
      <c r="D20" s="2"/>
      <c r="E20" s="2"/>
      <c r="F20" s="2"/>
      <c r="G20" s="2"/>
      <c r="H20" s="2"/>
      <c r="I20" s="2"/>
      <c r="J20" s="2"/>
      <c r="K20" s="2"/>
    </row>
    <row r="21" spans="1:11" ht="20.100000000000001" customHeight="1">
      <c r="A21" s="1"/>
      <c r="B21" s="125" t="s">
        <v>576</v>
      </c>
      <c r="C21" s="2">
        <f>SUM('Budget Detail FY 2022-29'!L53:L53)</f>
        <v>21231</v>
      </c>
      <c r="D21" s="2">
        <f>SUM('Budget Detail FY 2022-29'!M53:M53)</f>
        <v>0</v>
      </c>
      <c r="E21" s="2">
        <f>SUM('Budget Detail FY 2022-29'!N53:N53)</f>
        <v>0</v>
      </c>
      <c r="F21" s="2">
        <f>SUM('Budget Detail FY 2022-29'!O53:O53)</f>
        <v>0</v>
      </c>
      <c r="G21" s="2">
        <f>SUM('Budget Detail FY 2022-29'!P53:P53)</f>
        <v>0</v>
      </c>
      <c r="H21" s="2">
        <f>SUM('Budget Detail FY 2022-29'!Q53:Q53)</f>
        <v>0</v>
      </c>
      <c r="I21" s="2">
        <f>SUM('Budget Detail FY 2022-29'!R53:R53)</f>
        <v>0</v>
      </c>
      <c r="J21" s="2">
        <f>SUM('Budget Detail FY 2022-29'!S53:S53)</f>
        <v>0</v>
      </c>
      <c r="K21" s="2">
        <f>SUM('Budget Detail FY 2022-29'!T53:T53)</f>
        <v>0</v>
      </c>
    </row>
    <row r="22" spans="1:11" ht="20.100000000000001" customHeight="1" thickBot="1">
      <c r="A22" s="1"/>
      <c r="B22" s="79" t="s">
        <v>1145</v>
      </c>
      <c r="C22" s="314">
        <f t="shared" ref="C22:K22" si="1">C19+C21</f>
        <v>23139178</v>
      </c>
      <c r="D22" s="314">
        <f t="shared" si="1"/>
        <v>24529614</v>
      </c>
      <c r="E22" s="314">
        <f t="shared" si="1"/>
        <v>23017965</v>
      </c>
      <c r="F22" s="314">
        <f t="shared" si="1"/>
        <v>24126302</v>
      </c>
      <c r="G22" s="314">
        <f t="shared" si="1"/>
        <v>24269791</v>
      </c>
      <c r="H22" s="314">
        <f t="shared" si="1"/>
        <v>24663020</v>
      </c>
      <c r="I22" s="314">
        <f t="shared" si="1"/>
        <v>25845284</v>
      </c>
      <c r="J22" s="314">
        <f t="shared" si="1"/>
        <v>26136082</v>
      </c>
      <c r="K22" s="314">
        <f t="shared" si="1"/>
        <v>26722412</v>
      </c>
    </row>
    <row r="23" spans="1:11" ht="7.5" customHeight="1">
      <c r="A23" s="1"/>
      <c r="B23" s="1"/>
      <c r="C23" s="2"/>
      <c r="D23" s="2"/>
      <c r="E23" s="2"/>
      <c r="F23" s="2"/>
      <c r="G23" s="2"/>
      <c r="H23" s="2"/>
      <c r="I23" s="2"/>
      <c r="J23" s="2"/>
      <c r="K23" s="2"/>
    </row>
    <row r="24" spans="1:11">
      <c r="A24" s="1"/>
      <c r="B24" s="80" t="s">
        <v>408</v>
      </c>
      <c r="C24" s="2"/>
      <c r="D24" s="89"/>
      <c r="E24" s="89"/>
      <c r="F24" s="89"/>
      <c r="G24" s="89"/>
      <c r="H24" s="89"/>
      <c r="I24" s="89"/>
      <c r="J24" s="89"/>
      <c r="K24" s="89"/>
    </row>
    <row r="25" spans="1:11" ht="20.100000000000001" customHeight="1">
      <c r="A25" s="1"/>
      <c r="B25" s="125" t="s">
        <v>578</v>
      </c>
      <c r="C25" s="49">
        <f>'Gen Fd Cover Sheets'!C12+'Gen Fd Cover Sheets'!C43+'Gen Fd Cover Sheets'!C71+'Gen Fd Cover Sheets'!C104+'Gen Fd Cover Sheets'!C132+'Gen Fd Cover Sheets'!C162</f>
        <v>5341401</v>
      </c>
      <c r="D25" s="49">
        <f>'Gen Fd Cover Sheets'!D12+'Gen Fd Cover Sheets'!D43+'Gen Fd Cover Sheets'!D71+'Gen Fd Cover Sheets'!D104+'Gen Fd Cover Sheets'!D132+'Gen Fd Cover Sheets'!D162</f>
        <v>5686617</v>
      </c>
      <c r="E25" s="49">
        <f>'Gen Fd Cover Sheets'!E12+'Gen Fd Cover Sheets'!E43+'Gen Fd Cover Sheets'!E71+'Gen Fd Cover Sheets'!E104+'Gen Fd Cover Sheets'!E132+'Gen Fd Cover Sheets'!E162</f>
        <v>6359779</v>
      </c>
      <c r="F25" s="49">
        <f>'Gen Fd Cover Sheets'!F12+'Gen Fd Cover Sheets'!F43+'Gen Fd Cover Sheets'!F71+'Gen Fd Cover Sheets'!F104+'Gen Fd Cover Sheets'!F132+'Gen Fd Cover Sheets'!F162</f>
        <v>6033641</v>
      </c>
      <c r="G25" s="49">
        <f>'Gen Fd Cover Sheets'!G12+'Gen Fd Cover Sheets'!G43+'Gen Fd Cover Sheets'!G71+'Gen Fd Cover Sheets'!G104+'Gen Fd Cover Sheets'!G132+'Gen Fd Cover Sheets'!G162</f>
        <v>6978481</v>
      </c>
      <c r="H25" s="49">
        <f>'Gen Fd Cover Sheets'!H12+'Gen Fd Cover Sheets'!H43+'Gen Fd Cover Sheets'!H71+'Gen Fd Cover Sheets'!H104+'Gen Fd Cover Sheets'!H132+'Gen Fd Cover Sheets'!H162</f>
        <v>7258177</v>
      </c>
      <c r="I25" s="49">
        <f>'Gen Fd Cover Sheets'!I12+'Gen Fd Cover Sheets'!I43+'Gen Fd Cover Sheets'!I71+'Gen Fd Cover Sheets'!I104+'Gen Fd Cover Sheets'!I132+'Gen Fd Cover Sheets'!I162</f>
        <v>7637792</v>
      </c>
      <c r="J25" s="49">
        <f>'Gen Fd Cover Sheets'!J12+'Gen Fd Cover Sheets'!J43+'Gen Fd Cover Sheets'!J71+'Gen Fd Cover Sheets'!J104+'Gen Fd Cover Sheets'!J132+'Gen Fd Cover Sheets'!J162</f>
        <v>7856785</v>
      </c>
      <c r="K25" s="49">
        <f>'Gen Fd Cover Sheets'!K12+'Gen Fd Cover Sheets'!K43+'Gen Fd Cover Sheets'!K71+'Gen Fd Cover Sheets'!K104+'Gen Fd Cover Sheets'!K132+'Gen Fd Cover Sheets'!K162</f>
        <v>8082336</v>
      </c>
    </row>
    <row r="26" spans="1:11" ht="20.100000000000001" customHeight="1">
      <c r="A26" s="1"/>
      <c r="B26" s="125" t="s">
        <v>579</v>
      </c>
      <c r="C26" s="2">
        <f>'Gen Fd Cover Sheets'!C13+'Gen Fd Cover Sheets'!C44+'Gen Fd Cover Sheets'!C72+'Gen Fd Cover Sheets'!C105+'Gen Fd Cover Sheets'!C133+'Gen Fd Cover Sheets'!C163</f>
        <v>3293296</v>
      </c>
      <c r="D26" s="2">
        <f>'Gen Fd Cover Sheets'!D13+'Gen Fd Cover Sheets'!D44+'Gen Fd Cover Sheets'!D72+'Gen Fd Cover Sheets'!D105+'Gen Fd Cover Sheets'!D133+'Gen Fd Cover Sheets'!D163</f>
        <v>3443027</v>
      </c>
      <c r="E26" s="2">
        <f>'Gen Fd Cover Sheets'!E13+'Gen Fd Cover Sheets'!E44+'Gen Fd Cover Sheets'!E72+'Gen Fd Cover Sheets'!E105+'Gen Fd Cover Sheets'!E133+'Gen Fd Cover Sheets'!E163</f>
        <v>3749289</v>
      </c>
      <c r="F26" s="2">
        <f>'Gen Fd Cover Sheets'!F13+'Gen Fd Cover Sheets'!F44+'Gen Fd Cover Sheets'!F72+'Gen Fd Cover Sheets'!F105+'Gen Fd Cover Sheets'!F133+'Gen Fd Cover Sheets'!F163</f>
        <v>3549742</v>
      </c>
      <c r="G26" s="2">
        <f>'Gen Fd Cover Sheets'!G13+'Gen Fd Cover Sheets'!G44+'Gen Fd Cover Sheets'!G72+'Gen Fd Cover Sheets'!G105+'Gen Fd Cover Sheets'!G133+'Gen Fd Cover Sheets'!G163</f>
        <v>3930229</v>
      </c>
      <c r="H26" s="2">
        <f>'Gen Fd Cover Sheets'!H13+'Gen Fd Cover Sheets'!H44+'Gen Fd Cover Sheets'!H72+'Gen Fd Cover Sheets'!H105+'Gen Fd Cover Sheets'!H133+'Gen Fd Cover Sheets'!H163</f>
        <v>4150997</v>
      </c>
      <c r="I26" s="2">
        <f>'Gen Fd Cover Sheets'!I13+'Gen Fd Cover Sheets'!I44+'Gen Fd Cover Sheets'!I72+'Gen Fd Cover Sheets'!I105+'Gen Fd Cover Sheets'!I133+'Gen Fd Cover Sheets'!I163</f>
        <v>4386591</v>
      </c>
      <c r="J26" s="2">
        <f>'Gen Fd Cover Sheets'!J13+'Gen Fd Cover Sheets'!J44+'Gen Fd Cover Sheets'!J72+'Gen Fd Cover Sheets'!J105+'Gen Fd Cover Sheets'!J133+'Gen Fd Cover Sheets'!J163</f>
        <v>4617263</v>
      </c>
      <c r="K26" s="2">
        <f>'Gen Fd Cover Sheets'!K13+'Gen Fd Cover Sheets'!K44+'Gen Fd Cover Sheets'!K72+'Gen Fd Cover Sheets'!K105+'Gen Fd Cover Sheets'!K133+'Gen Fd Cover Sheets'!K163</f>
        <v>4859976</v>
      </c>
    </row>
    <row r="27" spans="1:11" ht="20.100000000000001" customHeight="1">
      <c r="A27" s="1"/>
      <c r="B27" s="125" t="s">
        <v>580</v>
      </c>
      <c r="C27" s="2">
        <f>'Gen Fd Cover Sheets'!C14+'Gen Fd Cover Sheets'!C45+'Gen Fd Cover Sheets'!C73+'Gen Fd Cover Sheets'!C106+'Gen Fd Cover Sheets'!C134+'Gen Fd Cover Sheets'!C164</f>
        <v>5977511</v>
      </c>
      <c r="D27" s="2">
        <f>'Gen Fd Cover Sheets'!D14+'Gen Fd Cover Sheets'!D45+'Gen Fd Cover Sheets'!D73+'Gen Fd Cover Sheets'!D106+'Gen Fd Cover Sheets'!D134+'Gen Fd Cover Sheets'!D164</f>
        <v>6820753</v>
      </c>
      <c r="E27" s="2">
        <f>'Gen Fd Cover Sheets'!E14+'Gen Fd Cover Sheets'!E45+'Gen Fd Cover Sheets'!E73+'Gen Fd Cover Sheets'!E106+'Gen Fd Cover Sheets'!E134+'Gen Fd Cover Sheets'!E164</f>
        <v>8231466</v>
      </c>
      <c r="F27" s="2">
        <f>'Gen Fd Cover Sheets'!F14+'Gen Fd Cover Sheets'!F45+'Gen Fd Cover Sheets'!F73+'Gen Fd Cover Sheets'!F106+'Gen Fd Cover Sheets'!F134+'Gen Fd Cover Sheets'!F164</f>
        <v>7921672</v>
      </c>
      <c r="G27" s="2">
        <f>'Gen Fd Cover Sheets'!G14+'Gen Fd Cover Sheets'!G45+'Gen Fd Cover Sheets'!G73+'Gen Fd Cover Sheets'!G106+'Gen Fd Cover Sheets'!G134+'Gen Fd Cover Sheets'!G164</f>
        <v>8618849</v>
      </c>
      <c r="H27" s="2">
        <f>'Gen Fd Cover Sheets'!H14+'Gen Fd Cover Sheets'!H45+'Gen Fd Cover Sheets'!H73+'Gen Fd Cover Sheets'!H106+'Gen Fd Cover Sheets'!H134+'Gen Fd Cover Sheets'!H164</f>
        <v>7615160</v>
      </c>
      <c r="I27" s="2">
        <f>'Gen Fd Cover Sheets'!I14+'Gen Fd Cover Sheets'!I45+'Gen Fd Cover Sheets'!I73+'Gen Fd Cover Sheets'!I106+'Gen Fd Cover Sheets'!I134+'Gen Fd Cover Sheets'!I164</f>
        <v>7889908</v>
      </c>
      <c r="J27" s="2">
        <f>'Gen Fd Cover Sheets'!J14+'Gen Fd Cover Sheets'!J45+'Gen Fd Cover Sheets'!J73+'Gen Fd Cover Sheets'!J106+'Gen Fd Cover Sheets'!J134+'Gen Fd Cover Sheets'!J164</f>
        <v>8054962</v>
      </c>
      <c r="K27" s="2">
        <f>'Gen Fd Cover Sheets'!K14+'Gen Fd Cover Sheets'!K45+'Gen Fd Cover Sheets'!K73+'Gen Fd Cover Sheets'!K106+'Gen Fd Cover Sheets'!K134+'Gen Fd Cover Sheets'!K164</f>
        <v>6914398</v>
      </c>
    </row>
    <row r="28" spans="1:11" ht="20.100000000000001" customHeight="1">
      <c r="A28" s="1"/>
      <c r="B28" s="125" t="s">
        <v>581</v>
      </c>
      <c r="C28" s="2">
        <f>'Gen Fd Cover Sheets'!C15+'Gen Fd Cover Sheets'!C46+'Gen Fd Cover Sheets'!C74+'Gen Fd Cover Sheets'!C107+'Gen Fd Cover Sheets'!C135+'Gen Fd Cover Sheets'!C165</f>
        <v>275185</v>
      </c>
      <c r="D28" s="2">
        <f>'Gen Fd Cover Sheets'!D15+'Gen Fd Cover Sheets'!D46+'Gen Fd Cover Sheets'!D74+'Gen Fd Cover Sheets'!D107+'Gen Fd Cover Sheets'!D135+'Gen Fd Cover Sheets'!D165</f>
        <v>319849</v>
      </c>
      <c r="E28" s="2">
        <f>'Gen Fd Cover Sheets'!E15+'Gen Fd Cover Sheets'!E46+'Gen Fd Cover Sheets'!E74+'Gen Fd Cover Sheets'!E107+'Gen Fd Cover Sheets'!E135+'Gen Fd Cover Sheets'!E165</f>
        <v>361347</v>
      </c>
      <c r="F28" s="2">
        <f>'Gen Fd Cover Sheets'!F15+'Gen Fd Cover Sheets'!F46+'Gen Fd Cover Sheets'!F74+'Gen Fd Cover Sheets'!F107+'Gen Fd Cover Sheets'!F135+'Gen Fd Cover Sheets'!F165</f>
        <v>346203</v>
      </c>
      <c r="G28" s="2">
        <f>'Gen Fd Cover Sheets'!G15+'Gen Fd Cover Sheets'!G46+'Gen Fd Cover Sheets'!G74+'Gen Fd Cover Sheets'!G107+'Gen Fd Cover Sheets'!G135+'Gen Fd Cover Sheets'!G165</f>
        <v>375120</v>
      </c>
      <c r="H28" s="2">
        <f>'Gen Fd Cover Sheets'!H15+'Gen Fd Cover Sheets'!H46+'Gen Fd Cover Sheets'!H74+'Gen Fd Cover Sheets'!H107+'Gen Fd Cover Sheets'!H135+'Gen Fd Cover Sheets'!H165</f>
        <v>351405</v>
      </c>
      <c r="I28" s="2">
        <f>'Gen Fd Cover Sheets'!I15+'Gen Fd Cover Sheets'!I46+'Gen Fd Cover Sheets'!I74+'Gen Fd Cover Sheets'!I107+'Gen Fd Cover Sheets'!I135+'Gen Fd Cover Sheets'!I165</f>
        <v>362217</v>
      </c>
      <c r="J28" s="2">
        <f>'Gen Fd Cover Sheets'!J15+'Gen Fd Cover Sheets'!J46+'Gen Fd Cover Sheets'!J74+'Gen Fd Cover Sheets'!J107+'Gen Fd Cover Sheets'!J135+'Gen Fd Cover Sheets'!J165</f>
        <v>371041</v>
      </c>
      <c r="K28" s="2">
        <f>'Gen Fd Cover Sheets'!K15+'Gen Fd Cover Sheets'!K46+'Gen Fd Cover Sheets'!K74+'Gen Fd Cover Sheets'!K107+'Gen Fd Cover Sheets'!K135+'Gen Fd Cover Sheets'!K165</f>
        <v>386699</v>
      </c>
    </row>
    <row r="29" spans="1:11" ht="20.100000000000001" customHeight="1">
      <c r="A29" s="1"/>
      <c r="B29" s="125" t="s">
        <v>1078</v>
      </c>
      <c r="C29" s="2">
        <f>'Gen Fd Cover Sheets'!C166</f>
        <v>0</v>
      </c>
      <c r="D29" s="2">
        <f>'Gen Fd Cover Sheets'!D166</f>
        <v>0</v>
      </c>
      <c r="E29" s="2">
        <f>'Gen Fd Cover Sheets'!E166</f>
        <v>75000</v>
      </c>
      <c r="F29" s="2">
        <f>'Gen Fd Cover Sheets'!F166</f>
        <v>100000</v>
      </c>
      <c r="G29" s="2">
        <f>'Gen Fd Cover Sheets'!G166</f>
        <v>75000</v>
      </c>
      <c r="H29" s="2">
        <f>'Gen Fd Cover Sheets'!H166</f>
        <v>75000</v>
      </c>
      <c r="I29" s="2">
        <f>'Gen Fd Cover Sheets'!I166</f>
        <v>75000</v>
      </c>
      <c r="J29" s="2">
        <f>'Gen Fd Cover Sheets'!J166</f>
        <v>75000</v>
      </c>
      <c r="K29" s="2">
        <f>'Gen Fd Cover Sheets'!K166</f>
        <v>75000</v>
      </c>
    </row>
    <row r="30" spans="1:11" ht="20.100000000000001" customHeight="1">
      <c r="A30" s="1"/>
      <c r="B30" s="379" t="s">
        <v>584</v>
      </c>
      <c r="C30" s="378">
        <f t="shared" ref="C30:K30" si="2">SUM(C25:C29)</f>
        <v>14887393</v>
      </c>
      <c r="D30" s="378">
        <f t="shared" si="2"/>
        <v>16270246</v>
      </c>
      <c r="E30" s="378">
        <f t="shared" si="2"/>
        <v>18776881</v>
      </c>
      <c r="F30" s="378">
        <f t="shared" si="2"/>
        <v>17951258</v>
      </c>
      <c r="G30" s="378">
        <f t="shared" si="2"/>
        <v>19977679</v>
      </c>
      <c r="H30" s="378">
        <f t="shared" si="2"/>
        <v>19450739</v>
      </c>
      <c r="I30" s="378">
        <f t="shared" si="2"/>
        <v>20351508</v>
      </c>
      <c r="J30" s="378">
        <f t="shared" si="2"/>
        <v>20975051</v>
      </c>
      <c r="K30" s="378">
        <f t="shared" si="2"/>
        <v>20318409</v>
      </c>
    </row>
    <row r="31" spans="1:11" ht="6.9" customHeight="1">
      <c r="A31" s="1"/>
      <c r="B31" s="125"/>
      <c r="C31" s="2"/>
      <c r="D31" s="2"/>
      <c r="E31" s="2"/>
      <c r="F31" s="2"/>
      <c r="G31" s="2"/>
      <c r="H31" s="2"/>
      <c r="I31" s="2"/>
      <c r="J31" s="2"/>
      <c r="K31" s="2"/>
    </row>
    <row r="32" spans="1:11" ht="20.100000000000001" customHeight="1">
      <c r="A32" s="1"/>
      <c r="B32" s="125" t="s">
        <v>583</v>
      </c>
      <c r="C32" s="2">
        <f>'Gen Fd Cover Sheets'!C169</f>
        <v>6797039</v>
      </c>
      <c r="D32" s="2">
        <f>'Gen Fd Cover Sheets'!D169</f>
        <v>7889863</v>
      </c>
      <c r="E32" s="2">
        <f>'Gen Fd Cover Sheets'!E169</f>
        <v>4241084</v>
      </c>
      <c r="F32" s="2">
        <f>'Gen Fd Cover Sheets'!F169</f>
        <v>6175044</v>
      </c>
      <c r="G32" s="2">
        <f>'Gen Fd Cover Sheets'!G169</f>
        <v>4292112</v>
      </c>
      <c r="H32" s="2">
        <f>'Gen Fd Cover Sheets'!H169</f>
        <v>5212281</v>
      </c>
      <c r="I32" s="2">
        <f>'Gen Fd Cover Sheets'!I169</f>
        <v>5493776</v>
      </c>
      <c r="J32" s="2">
        <f>'Gen Fd Cover Sheets'!J169</f>
        <v>5161031</v>
      </c>
      <c r="K32" s="2">
        <f>'Gen Fd Cover Sheets'!K169</f>
        <v>6404003</v>
      </c>
    </row>
    <row r="33" spans="1:12" ht="20.100000000000001" customHeight="1" thickBot="1">
      <c r="A33" s="1"/>
      <c r="B33" s="79" t="s">
        <v>1144</v>
      </c>
      <c r="C33" s="314">
        <f t="shared" ref="C33:K33" si="3">C30+C32</f>
        <v>21684432</v>
      </c>
      <c r="D33" s="314">
        <f t="shared" si="3"/>
        <v>24160109</v>
      </c>
      <c r="E33" s="314">
        <f t="shared" si="3"/>
        <v>23017965</v>
      </c>
      <c r="F33" s="314">
        <f t="shared" si="3"/>
        <v>24126302</v>
      </c>
      <c r="G33" s="314">
        <f t="shared" si="3"/>
        <v>24269791</v>
      </c>
      <c r="H33" s="314">
        <f t="shared" si="3"/>
        <v>24663020</v>
      </c>
      <c r="I33" s="314">
        <f t="shared" si="3"/>
        <v>25845284</v>
      </c>
      <c r="J33" s="314">
        <f t="shared" si="3"/>
        <v>26136082</v>
      </c>
      <c r="K33" s="314">
        <f t="shared" si="3"/>
        <v>26722412</v>
      </c>
    </row>
    <row r="34" spans="1:12" s="111" customFormat="1">
      <c r="B34" s="80"/>
      <c r="C34" s="2"/>
      <c r="D34" s="2"/>
      <c r="E34" s="2"/>
      <c r="F34" s="2"/>
      <c r="G34" s="2"/>
      <c r="H34" s="2"/>
      <c r="I34" s="2"/>
      <c r="J34" s="2"/>
      <c r="K34" s="2"/>
      <c r="L34" s="451"/>
    </row>
    <row r="35" spans="1:12" ht="20.100000000000001" customHeight="1">
      <c r="A35" s="1"/>
      <c r="B35" s="124" t="s">
        <v>585</v>
      </c>
      <c r="C35" s="49">
        <f t="shared" ref="C35:K35" si="4">+C22-C33</f>
        <v>1454746</v>
      </c>
      <c r="D35" s="49">
        <f t="shared" si="4"/>
        <v>369505</v>
      </c>
      <c r="E35" s="49">
        <f t="shared" si="4"/>
        <v>0</v>
      </c>
      <c r="F35" s="49">
        <f t="shared" si="4"/>
        <v>0</v>
      </c>
      <c r="G35" s="49">
        <f t="shared" si="4"/>
        <v>0</v>
      </c>
      <c r="H35" s="49">
        <f t="shared" si="4"/>
        <v>0</v>
      </c>
      <c r="I35" s="49">
        <f t="shared" si="4"/>
        <v>0</v>
      </c>
      <c r="J35" s="49">
        <f t="shared" si="4"/>
        <v>0</v>
      </c>
      <c r="K35" s="49">
        <f t="shared" si="4"/>
        <v>0</v>
      </c>
    </row>
    <row r="36" spans="1:12">
      <c r="A36" s="1"/>
      <c r="B36" s="81"/>
      <c r="C36" s="2"/>
      <c r="D36" s="2"/>
      <c r="E36" s="2"/>
      <c r="F36" s="2"/>
      <c r="G36" s="2"/>
      <c r="H36" s="2"/>
      <c r="I36" s="2"/>
      <c r="J36" s="2"/>
      <c r="K36" s="2"/>
    </row>
    <row r="37" spans="1:12" ht="20.100000000000001" customHeight="1" thickBot="1">
      <c r="A37" s="1"/>
      <c r="B37" s="78" t="s">
        <v>586</v>
      </c>
      <c r="C37" s="312">
        <v>10627100</v>
      </c>
      <c r="D37" s="312">
        <v>10996607</v>
      </c>
      <c r="E37" s="312">
        <v>10627100</v>
      </c>
      <c r="F37" s="312">
        <f>D37+F35</f>
        <v>10996607</v>
      </c>
      <c r="G37" s="312">
        <f>F37+G35</f>
        <v>10996607</v>
      </c>
      <c r="H37" s="312">
        <f>G37+H35</f>
        <v>10996607</v>
      </c>
      <c r="I37" s="312">
        <f>H37+I35</f>
        <v>10996607</v>
      </c>
      <c r="J37" s="312">
        <f>I37+J35</f>
        <v>10996607</v>
      </c>
      <c r="K37" s="312">
        <f>J37+K35</f>
        <v>10996607</v>
      </c>
    </row>
    <row r="38" spans="1:12" ht="14.4" thickTop="1">
      <c r="A38" s="1"/>
      <c r="B38" s="4"/>
      <c r="C38" s="82">
        <f t="shared" ref="C38:K38" si="5">+C37/C33</f>
        <v>0.49007970326361328</v>
      </c>
      <c r="D38" s="82">
        <f t="shared" si="5"/>
        <v>0.45515552102848544</v>
      </c>
      <c r="E38" s="82">
        <f t="shared" si="5"/>
        <v>0.46168720823061465</v>
      </c>
      <c r="F38" s="82">
        <f t="shared" si="5"/>
        <v>0.45579330806685581</v>
      </c>
      <c r="G38" s="82">
        <f t="shared" si="5"/>
        <v>0.45309854543040773</v>
      </c>
      <c r="H38" s="82">
        <f t="shared" si="5"/>
        <v>0.44587430898567976</v>
      </c>
      <c r="I38" s="82">
        <f t="shared" si="5"/>
        <v>0.42547828067975574</v>
      </c>
      <c r="J38" s="82">
        <f t="shared" si="5"/>
        <v>0.42074427988097068</v>
      </c>
      <c r="K38" s="82">
        <f t="shared" si="5"/>
        <v>0.41151251616059209</v>
      </c>
    </row>
    <row r="39" spans="1:12" ht="8.1" customHeight="1">
      <c r="A39" s="1"/>
      <c r="B39" s="4"/>
      <c r="C39" s="53"/>
      <c r="D39" s="53"/>
      <c r="E39" s="53"/>
      <c r="F39" s="53"/>
      <c r="G39" s="53"/>
      <c r="H39" s="53"/>
      <c r="I39" s="53"/>
      <c r="J39" s="53"/>
      <c r="K39" s="53"/>
    </row>
    <row r="40" spans="1:12">
      <c r="A40" s="1"/>
      <c r="B40" s="1"/>
      <c r="C40" s="2"/>
      <c r="D40" s="2"/>
      <c r="E40" s="2"/>
      <c r="F40" s="2"/>
      <c r="G40" s="2"/>
      <c r="H40" s="2"/>
      <c r="I40" s="2"/>
      <c r="J40" s="2"/>
      <c r="K40" s="2"/>
    </row>
    <row r="41" spans="1:12">
      <c r="A41" s="1"/>
      <c r="B41" s="1"/>
      <c r="C41" s="2"/>
      <c r="D41" s="2"/>
      <c r="E41" s="2"/>
      <c r="F41" s="2"/>
      <c r="G41" s="2"/>
      <c r="H41" s="2"/>
      <c r="I41" s="2"/>
      <c r="J41" s="2"/>
      <c r="K41" s="2"/>
    </row>
    <row r="42" spans="1:12">
      <c r="A42" s="1"/>
      <c r="B42" s="1"/>
      <c r="C42" s="2"/>
      <c r="D42" s="2"/>
      <c r="E42" s="2"/>
      <c r="F42" s="2"/>
      <c r="G42" s="2"/>
      <c r="H42" s="2"/>
      <c r="I42" s="2"/>
      <c r="J42" s="2"/>
      <c r="K42" s="2"/>
    </row>
    <row r="43" spans="1:12">
      <c r="A43" s="1"/>
      <c r="B43" s="1"/>
      <c r="C43" s="2"/>
      <c r="D43" s="2"/>
      <c r="E43" s="2"/>
      <c r="F43" s="2"/>
      <c r="G43" s="2"/>
      <c r="H43" s="2"/>
      <c r="I43" s="2"/>
      <c r="J43" s="2"/>
      <c r="K43" s="2"/>
    </row>
    <row r="44" spans="1:12">
      <c r="A44" s="1"/>
      <c r="B44" s="1"/>
      <c r="C44" s="2"/>
      <c r="D44" s="2"/>
      <c r="E44" s="2"/>
      <c r="F44" s="2"/>
      <c r="G44" s="2"/>
      <c r="H44" s="2"/>
      <c r="I44" s="2"/>
      <c r="J44" s="2"/>
      <c r="K44" s="2"/>
    </row>
    <row r="45" spans="1:12">
      <c r="A45" s="1"/>
      <c r="B45" s="1"/>
      <c r="C45" s="2"/>
      <c r="D45" s="2"/>
      <c r="E45" s="2"/>
      <c r="F45" s="2"/>
      <c r="G45" s="2"/>
      <c r="H45" s="2"/>
      <c r="I45" s="2"/>
      <c r="J45" s="2"/>
      <c r="K45" s="2"/>
    </row>
    <row r="46" spans="1:12">
      <c r="A46" s="1"/>
      <c r="B46" s="1"/>
      <c r="C46" s="2"/>
      <c r="D46" s="2"/>
      <c r="E46" s="2"/>
      <c r="F46" s="2"/>
      <c r="G46" s="2"/>
      <c r="H46" s="2"/>
      <c r="I46" s="2"/>
      <c r="J46" s="2"/>
      <c r="K46" s="2"/>
    </row>
    <row r="47" spans="1:12">
      <c r="A47" s="1"/>
      <c r="B47" s="1"/>
      <c r="C47" s="2"/>
      <c r="D47" s="2"/>
      <c r="E47" s="2"/>
      <c r="F47" s="2"/>
      <c r="G47" s="2"/>
      <c r="H47" s="2"/>
      <c r="I47" s="2"/>
      <c r="J47" s="2"/>
      <c r="K47" s="2"/>
    </row>
    <row r="48" spans="1:12">
      <c r="A48" s="1"/>
      <c r="B48" s="1"/>
      <c r="C48" s="2"/>
      <c r="D48" s="2"/>
      <c r="E48" s="2"/>
      <c r="F48" s="2"/>
      <c r="G48" s="2"/>
      <c r="H48" s="2"/>
      <c r="I48" s="2"/>
      <c r="J48" s="2"/>
      <c r="K48" s="2"/>
    </row>
    <row r="49" spans="1:11">
      <c r="A49" s="1"/>
      <c r="B49" s="1"/>
      <c r="C49" s="2"/>
      <c r="D49" s="2"/>
      <c r="E49" s="2"/>
      <c r="F49" s="2"/>
      <c r="G49" s="2"/>
      <c r="H49" s="2"/>
      <c r="I49" s="2"/>
      <c r="J49" s="2"/>
      <c r="K49" s="2"/>
    </row>
    <row r="52" spans="1:11" ht="17.399999999999999">
      <c r="B52" s="458" t="s">
        <v>587</v>
      </c>
      <c r="C52" s="458"/>
      <c r="D52" s="458"/>
      <c r="E52" s="458"/>
      <c r="F52" s="458"/>
      <c r="G52" s="458"/>
      <c r="H52" s="458"/>
      <c r="I52" s="458"/>
      <c r="J52" s="458"/>
      <c r="K52" s="458"/>
    </row>
    <row r="53" spans="1:11">
      <c r="B53" s="43"/>
      <c r="C53" s="2"/>
      <c r="D53" s="2"/>
      <c r="E53" s="2"/>
      <c r="F53" s="2"/>
      <c r="G53" s="2"/>
      <c r="H53" s="2"/>
      <c r="I53" s="2"/>
      <c r="J53" s="2"/>
      <c r="K53" s="2"/>
    </row>
    <row r="54" spans="1:11" ht="12.75" customHeight="1">
      <c r="B54" s="460" t="s">
        <v>588</v>
      </c>
      <c r="C54" s="460"/>
      <c r="D54" s="460"/>
      <c r="E54" s="460"/>
      <c r="F54" s="460"/>
      <c r="G54" s="460"/>
      <c r="H54" s="460"/>
      <c r="I54" s="460"/>
      <c r="J54" s="460"/>
      <c r="K54" s="460"/>
    </row>
    <row r="55" spans="1:11" ht="17.25" customHeight="1">
      <c r="B55" s="460"/>
      <c r="C55" s="460"/>
      <c r="D55" s="460"/>
      <c r="E55" s="460"/>
      <c r="F55" s="460"/>
      <c r="G55" s="460"/>
      <c r="H55" s="460"/>
      <c r="I55" s="460"/>
      <c r="J55" s="460"/>
      <c r="K55" s="460"/>
    </row>
    <row r="56" spans="1:11" ht="17.25" customHeight="1">
      <c r="B56" s="19"/>
      <c r="C56" s="19"/>
      <c r="D56" s="19"/>
      <c r="E56" s="19"/>
      <c r="F56" s="19"/>
      <c r="G56" s="19"/>
      <c r="H56" s="19"/>
      <c r="I56" s="19"/>
      <c r="J56" s="19"/>
      <c r="K56" s="89"/>
    </row>
    <row r="57" spans="1:11">
      <c r="B57" s="4"/>
      <c r="C57" s="43"/>
      <c r="D57" s="1"/>
      <c r="E57" s="43" t="s">
        <v>793</v>
      </c>
      <c r="F57" s="1"/>
      <c r="G57" s="43" t="s">
        <v>794</v>
      </c>
      <c r="H57" s="1"/>
      <c r="I57" s="1"/>
      <c r="J57" s="1"/>
      <c r="K57" s="1"/>
    </row>
    <row r="58" spans="1:11">
      <c r="B58" s="43"/>
      <c r="C58" s="43" t="s">
        <v>791</v>
      </c>
      <c r="D58" s="43" t="s">
        <v>792</v>
      </c>
      <c r="E58" s="43" t="s">
        <v>567</v>
      </c>
      <c r="F58" s="43" t="s">
        <v>793</v>
      </c>
      <c r="G58" s="43" t="s">
        <v>567</v>
      </c>
      <c r="H58" s="43" t="s">
        <v>795</v>
      </c>
      <c r="I58" s="43" t="s">
        <v>796</v>
      </c>
      <c r="J58" s="43" t="s">
        <v>797</v>
      </c>
      <c r="K58" s="43" t="s">
        <v>798</v>
      </c>
    </row>
    <row r="59" spans="1:11" ht="14.4" thickBot="1">
      <c r="B59" s="44"/>
      <c r="C59" s="45" t="s">
        <v>1</v>
      </c>
      <c r="D59" s="45" t="s">
        <v>1</v>
      </c>
      <c r="E59" s="45" t="s">
        <v>537</v>
      </c>
      <c r="F59" s="45" t="s">
        <v>19</v>
      </c>
      <c r="G59" s="45" t="s">
        <v>537</v>
      </c>
      <c r="H59" s="45" t="s">
        <v>19</v>
      </c>
      <c r="I59" s="45" t="s">
        <v>19</v>
      </c>
      <c r="J59" s="45" t="s">
        <v>19</v>
      </c>
      <c r="K59" s="45" t="s">
        <v>19</v>
      </c>
    </row>
    <row r="60" spans="1:11">
      <c r="B60" s="1"/>
      <c r="C60" s="52"/>
      <c r="D60" s="2"/>
      <c r="E60" s="2"/>
      <c r="F60" s="2"/>
      <c r="G60" s="2"/>
      <c r="H60" s="2"/>
      <c r="I60" s="2"/>
      <c r="J60" s="2"/>
      <c r="K60" s="2"/>
    </row>
    <row r="61" spans="1:11">
      <c r="B61" s="80" t="s">
        <v>668</v>
      </c>
      <c r="C61" s="2"/>
      <c r="D61" s="2"/>
      <c r="E61" s="2"/>
      <c r="F61" s="2"/>
      <c r="G61" s="2"/>
      <c r="H61" s="2"/>
      <c r="I61" s="2"/>
      <c r="J61" s="2"/>
      <c r="K61" s="2"/>
    </row>
    <row r="62" spans="1:11" ht="20.100000000000001" customHeight="1">
      <c r="B62" s="124" t="s">
        <v>568</v>
      </c>
      <c r="C62" s="49">
        <f>'Budget Detail FY 2022-29'!L276</f>
        <v>16034</v>
      </c>
      <c r="D62" s="49">
        <f>'Budget Detail FY 2022-29'!M276</f>
        <v>21501</v>
      </c>
      <c r="E62" s="49">
        <f>'Budget Detail FY 2022-29'!N276</f>
        <v>24000</v>
      </c>
      <c r="F62" s="49">
        <f>'Budget Detail FY 2022-29'!O276</f>
        <v>24017</v>
      </c>
      <c r="G62" s="49">
        <f>'Budget Detail FY 2022-29'!P276</f>
        <v>24000</v>
      </c>
      <c r="H62" s="49">
        <f>'Budget Detail FY 2022-29'!Q276</f>
        <v>24000</v>
      </c>
      <c r="I62" s="49">
        <f>'Budget Detail FY 2022-29'!R276</f>
        <v>24000</v>
      </c>
      <c r="J62" s="49">
        <f>'Budget Detail FY 2022-29'!S276</f>
        <v>24000</v>
      </c>
      <c r="K62" s="49">
        <f>'Budget Detail FY 2022-29'!T276</f>
        <v>24000</v>
      </c>
    </row>
    <row r="63" spans="1:11" ht="20.100000000000001" customHeight="1" thickBot="1">
      <c r="B63" s="79" t="s">
        <v>1143</v>
      </c>
      <c r="C63" s="314">
        <f t="shared" ref="C63:K63" si="6">SUM(C62:C62)</f>
        <v>16034</v>
      </c>
      <c r="D63" s="314">
        <f t="shared" si="6"/>
        <v>21501</v>
      </c>
      <c r="E63" s="314">
        <f t="shared" si="6"/>
        <v>24000</v>
      </c>
      <c r="F63" s="314">
        <f t="shared" si="6"/>
        <v>24017</v>
      </c>
      <c r="G63" s="314">
        <f t="shared" si="6"/>
        <v>24000</v>
      </c>
      <c r="H63" s="314">
        <f t="shared" si="6"/>
        <v>24000</v>
      </c>
      <c r="I63" s="314">
        <f t="shared" si="6"/>
        <v>24000</v>
      </c>
      <c r="J63" s="314">
        <f t="shared" si="6"/>
        <v>24000</v>
      </c>
      <c r="K63" s="314">
        <f t="shared" si="6"/>
        <v>24000</v>
      </c>
    </row>
    <row r="64" spans="1:11">
      <c r="B64" s="1"/>
      <c r="C64" s="2"/>
      <c r="D64" s="2"/>
      <c r="E64" s="2"/>
      <c r="F64" s="2"/>
      <c r="G64" s="2"/>
      <c r="H64" s="2"/>
      <c r="I64" s="2"/>
      <c r="J64" s="2"/>
      <c r="K64" s="2"/>
    </row>
    <row r="65" spans="2:11">
      <c r="B65" s="80" t="s">
        <v>408</v>
      </c>
      <c r="C65" s="2"/>
      <c r="D65" s="2"/>
      <c r="E65" s="2"/>
      <c r="F65" s="2"/>
      <c r="G65" s="2"/>
      <c r="H65" s="2"/>
      <c r="I65" s="2"/>
      <c r="J65" s="2"/>
      <c r="K65" s="2"/>
    </row>
    <row r="66" spans="2:11" ht="20.100000000000001" customHeight="1">
      <c r="B66" s="125" t="s">
        <v>580</v>
      </c>
      <c r="C66" s="49">
        <f>SUM('Budget Detail FY 2022-29'!L280:L280)</f>
        <v>4688</v>
      </c>
      <c r="D66" s="49">
        <f>SUM('Budget Detail FY 2022-29'!M280:M280)</f>
        <v>6043</v>
      </c>
      <c r="E66" s="49">
        <f>SUM('Budget Detail FY 2022-29'!N280:N280)</f>
        <v>60640</v>
      </c>
      <c r="F66" s="49">
        <f>SUM('Budget Detail FY 2022-29'!O280:O280)</f>
        <v>13640</v>
      </c>
      <c r="G66" s="49">
        <f>SUM('Budget Detail FY 2022-29'!P280:P280)</f>
        <v>60640</v>
      </c>
      <c r="H66" s="49">
        <f>SUM('Budget Detail FY 2022-29'!Q280:Q280)</f>
        <v>13640</v>
      </c>
      <c r="I66" s="49">
        <f>SUM('Budget Detail FY 2022-29'!R280:R280)</f>
        <v>15368</v>
      </c>
      <c r="J66" s="49">
        <f>SUM('Budget Detail FY 2022-29'!S280:S280)</f>
        <v>15368</v>
      </c>
      <c r="K66" s="49">
        <f>SUM('Budget Detail FY 2022-29'!T280:T280)</f>
        <v>50368</v>
      </c>
    </row>
    <row r="67" spans="2:11" ht="20.100000000000001" customHeight="1" thickBot="1">
      <c r="B67" s="79" t="s">
        <v>584</v>
      </c>
      <c r="C67" s="314">
        <f t="shared" ref="C67:J67" si="7">SUM(C66:C66)</f>
        <v>4688</v>
      </c>
      <c r="D67" s="314">
        <f t="shared" si="7"/>
        <v>6043</v>
      </c>
      <c r="E67" s="314">
        <f t="shared" si="7"/>
        <v>60640</v>
      </c>
      <c r="F67" s="314">
        <f t="shared" si="7"/>
        <v>13640</v>
      </c>
      <c r="G67" s="314">
        <f t="shared" si="7"/>
        <v>60640</v>
      </c>
      <c r="H67" s="314">
        <f t="shared" si="7"/>
        <v>13640</v>
      </c>
      <c r="I67" s="314">
        <f t="shared" si="7"/>
        <v>15368</v>
      </c>
      <c r="J67" s="314">
        <f t="shared" si="7"/>
        <v>15368</v>
      </c>
      <c r="K67" s="314">
        <f>SUM(K66:K66)</f>
        <v>50368</v>
      </c>
    </row>
    <row r="68" spans="2:11">
      <c r="B68" s="80"/>
      <c r="C68" s="2"/>
      <c r="D68" s="2"/>
      <c r="E68" s="2"/>
      <c r="F68" s="2"/>
      <c r="G68" s="2"/>
      <c r="H68" s="2"/>
      <c r="I68" s="2"/>
      <c r="J68" s="2"/>
      <c r="K68" s="2"/>
    </row>
    <row r="69" spans="2:11" ht="20.100000000000001" customHeight="1">
      <c r="B69" s="124" t="s">
        <v>585</v>
      </c>
      <c r="C69" s="49">
        <f t="shared" ref="C69:K69" si="8">+C63-C67</f>
        <v>11346</v>
      </c>
      <c r="D69" s="49">
        <f t="shared" si="8"/>
        <v>15458</v>
      </c>
      <c r="E69" s="49">
        <f t="shared" si="8"/>
        <v>-36640</v>
      </c>
      <c r="F69" s="49">
        <f t="shared" si="8"/>
        <v>10377</v>
      </c>
      <c r="G69" s="49">
        <f t="shared" si="8"/>
        <v>-36640</v>
      </c>
      <c r="H69" s="49">
        <f t="shared" si="8"/>
        <v>10360</v>
      </c>
      <c r="I69" s="49">
        <f t="shared" si="8"/>
        <v>8632</v>
      </c>
      <c r="J69" s="49">
        <f t="shared" si="8"/>
        <v>8632</v>
      </c>
      <c r="K69" s="49">
        <f t="shared" si="8"/>
        <v>-26368</v>
      </c>
    </row>
    <row r="70" spans="2:11">
      <c r="B70" s="81"/>
      <c r="C70" s="2"/>
      <c r="D70" s="2"/>
      <c r="E70" s="2"/>
      <c r="F70" s="2"/>
      <c r="G70" s="2"/>
      <c r="H70" s="2"/>
      <c r="I70" s="2"/>
      <c r="J70" s="2"/>
      <c r="K70" s="2"/>
    </row>
    <row r="71" spans="2:11" ht="20.100000000000001" customHeight="1" thickBot="1">
      <c r="B71" s="78" t="s">
        <v>586</v>
      </c>
      <c r="C71" s="312">
        <v>21576</v>
      </c>
      <c r="D71" s="312">
        <v>37034</v>
      </c>
      <c r="E71" s="312">
        <v>-3563</v>
      </c>
      <c r="F71" s="312">
        <f>D71+F69</f>
        <v>47411</v>
      </c>
      <c r="G71" s="312">
        <f>F71+G69</f>
        <v>10771</v>
      </c>
      <c r="H71" s="312">
        <f>G71+H69</f>
        <v>21131</v>
      </c>
      <c r="I71" s="312">
        <f>H71+I69</f>
        <v>29763</v>
      </c>
      <c r="J71" s="312">
        <f>I71+J69</f>
        <v>38395</v>
      </c>
      <c r="K71" s="312">
        <f>J71+K69</f>
        <v>12027</v>
      </c>
    </row>
    <row r="72" spans="2:11" ht="14.4" thickTop="1">
      <c r="B72" s="4"/>
      <c r="C72" s="82">
        <f t="shared" ref="C72:K72" si="9">C71/C67</f>
        <v>4.6023890784982937</v>
      </c>
      <c r="D72" s="82">
        <f t="shared" si="9"/>
        <v>6.1284130398808543</v>
      </c>
      <c r="E72" s="82">
        <f t="shared" si="9"/>
        <v>-5.8756596306068602E-2</v>
      </c>
      <c r="F72" s="82">
        <f t="shared" si="9"/>
        <v>3.4758797653958946</v>
      </c>
      <c r="G72" s="82">
        <f t="shared" si="9"/>
        <v>0.17762203166226914</v>
      </c>
      <c r="H72" s="82">
        <f t="shared" si="9"/>
        <v>1.5491935483870967</v>
      </c>
      <c r="I72" s="82">
        <f t="shared" si="9"/>
        <v>1.9366866215512755</v>
      </c>
      <c r="J72" s="82">
        <f t="shared" si="9"/>
        <v>2.4983732431025509</v>
      </c>
      <c r="K72" s="82">
        <f t="shared" si="9"/>
        <v>0.23878256035578144</v>
      </c>
    </row>
    <row r="73" spans="2:11">
      <c r="B73" s="4"/>
      <c r="C73" s="2"/>
      <c r="D73" s="2"/>
      <c r="E73" s="2"/>
      <c r="F73" s="2"/>
      <c r="G73" s="2"/>
      <c r="H73" s="2"/>
      <c r="I73" s="2"/>
      <c r="J73" s="2"/>
      <c r="K73" s="2"/>
    </row>
    <row r="74" spans="2:11">
      <c r="B74" s="1"/>
      <c r="C74" s="2"/>
      <c r="D74" s="2"/>
      <c r="E74" s="2"/>
      <c r="F74" s="2"/>
      <c r="G74" s="2"/>
      <c r="H74" s="2"/>
      <c r="I74" s="2"/>
      <c r="J74" s="2"/>
      <c r="K74" s="2"/>
    </row>
    <row r="75" spans="2:11">
      <c r="B75" s="1"/>
      <c r="C75" s="2"/>
      <c r="D75" s="2"/>
      <c r="E75" s="2"/>
      <c r="F75" s="2"/>
      <c r="G75" s="2"/>
      <c r="H75" s="2"/>
      <c r="I75" s="2"/>
      <c r="J75" s="2"/>
      <c r="K75" s="2"/>
    </row>
    <row r="76" spans="2:11">
      <c r="B76" s="1"/>
      <c r="C76" s="2"/>
      <c r="D76" s="2"/>
      <c r="E76" s="2"/>
      <c r="F76" s="2"/>
      <c r="G76" s="2"/>
      <c r="H76" s="2"/>
      <c r="I76" s="2"/>
      <c r="J76" s="2"/>
      <c r="K76" s="2"/>
    </row>
    <row r="77" spans="2:11">
      <c r="B77" s="1"/>
      <c r="C77" s="2"/>
      <c r="D77" s="2"/>
      <c r="E77" s="2"/>
      <c r="F77" s="2"/>
      <c r="G77" s="2"/>
      <c r="H77" s="2"/>
      <c r="I77" s="2"/>
      <c r="J77" s="2"/>
      <c r="K77" s="2"/>
    </row>
    <row r="78" spans="2:11">
      <c r="B78" s="1"/>
      <c r="C78" s="2"/>
      <c r="D78" s="2"/>
      <c r="E78" s="2"/>
      <c r="F78" s="2"/>
      <c r="G78" s="2"/>
      <c r="H78" s="2"/>
      <c r="I78" s="2"/>
      <c r="J78" s="2"/>
      <c r="K78" s="2"/>
    </row>
    <row r="79" spans="2:11">
      <c r="B79" s="1"/>
      <c r="C79" s="2"/>
      <c r="D79" s="2"/>
      <c r="E79" s="2"/>
      <c r="F79" s="2"/>
      <c r="G79" s="2"/>
      <c r="H79" s="2"/>
      <c r="I79" s="2"/>
      <c r="J79" s="2"/>
      <c r="K79" s="2"/>
    </row>
    <row r="80" spans="2:11">
      <c r="B80" s="1"/>
      <c r="C80" s="2"/>
      <c r="D80" s="2"/>
      <c r="E80" s="2"/>
      <c r="F80" s="2"/>
      <c r="G80" s="2"/>
      <c r="H80" s="2"/>
      <c r="I80" s="2"/>
      <c r="J80" s="2"/>
      <c r="K80" s="2"/>
    </row>
    <row r="81" spans="2:11">
      <c r="B81" s="1"/>
      <c r="C81" s="2"/>
      <c r="D81" s="2"/>
      <c r="E81" s="2"/>
      <c r="F81" s="2"/>
      <c r="G81" s="2"/>
      <c r="H81" s="2"/>
      <c r="I81" s="2"/>
      <c r="J81" s="2"/>
      <c r="K81" s="2"/>
    </row>
    <row r="82" spans="2:11">
      <c r="B82" s="1"/>
      <c r="C82" s="2"/>
      <c r="D82" s="2"/>
      <c r="E82" s="2"/>
      <c r="F82" s="2"/>
      <c r="G82" s="2"/>
      <c r="H82" s="2"/>
      <c r="I82" s="2"/>
      <c r="J82" s="2"/>
      <c r="K82" s="2"/>
    </row>
    <row r="83" spans="2:11">
      <c r="B83" s="1"/>
      <c r="C83" s="2"/>
      <c r="D83" s="2"/>
      <c r="E83" s="2"/>
      <c r="F83" s="2"/>
      <c r="G83" s="2"/>
      <c r="H83" s="2"/>
      <c r="I83" s="2"/>
      <c r="J83" s="2"/>
      <c r="K83" s="2"/>
    </row>
    <row r="84" spans="2:11">
      <c r="B84" s="1"/>
      <c r="C84" s="2"/>
      <c r="D84" s="2"/>
      <c r="E84" s="2"/>
      <c r="F84" s="2"/>
      <c r="G84" s="2"/>
      <c r="H84" s="2"/>
      <c r="I84" s="2"/>
      <c r="J84" s="2"/>
      <c r="K84" s="2"/>
    </row>
    <row r="85" spans="2:11">
      <c r="B85" s="1"/>
      <c r="C85" s="2"/>
      <c r="D85" s="2"/>
      <c r="E85" s="2"/>
      <c r="F85" s="2"/>
      <c r="G85" s="2"/>
      <c r="H85" s="2"/>
      <c r="I85" s="2"/>
      <c r="J85" s="2"/>
      <c r="K85" s="2"/>
    </row>
    <row r="87" spans="2:11" ht="17.399999999999999">
      <c r="B87" s="458" t="s">
        <v>589</v>
      </c>
      <c r="C87" s="458"/>
      <c r="D87" s="458"/>
      <c r="E87" s="458"/>
      <c r="F87" s="458"/>
      <c r="G87" s="458"/>
      <c r="H87" s="458"/>
      <c r="I87" s="458"/>
      <c r="J87" s="458"/>
      <c r="K87" s="458"/>
    </row>
    <row r="88" spans="2:11">
      <c r="B88" s="43"/>
      <c r="C88" s="2"/>
      <c r="D88" s="2"/>
      <c r="E88" s="2"/>
      <c r="F88" s="2"/>
      <c r="G88" s="2"/>
      <c r="H88" s="2"/>
      <c r="I88" s="2"/>
      <c r="J88" s="2"/>
      <c r="K88" s="2"/>
    </row>
    <row r="89" spans="2:11" ht="12.75" customHeight="1">
      <c r="B89" s="460" t="s">
        <v>590</v>
      </c>
      <c r="C89" s="460"/>
      <c r="D89" s="460"/>
      <c r="E89" s="460"/>
      <c r="F89" s="460"/>
      <c r="G89" s="460"/>
      <c r="H89" s="460"/>
      <c r="I89" s="460"/>
      <c r="J89" s="460"/>
      <c r="K89" s="460"/>
    </row>
    <row r="90" spans="2:11" ht="18" customHeight="1">
      <c r="B90" s="460"/>
      <c r="C90" s="460"/>
      <c r="D90" s="460"/>
      <c r="E90" s="460"/>
      <c r="F90" s="460"/>
      <c r="G90" s="460"/>
      <c r="H90" s="460"/>
      <c r="I90" s="460"/>
      <c r="J90" s="460"/>
      <c r="K90" s="460"/>
    </row>
    <row r="91" spans="2:11">
      <c r="B91" s="19"/>
      <c r="C91" s="16"/>
      <c r="D91" s="16"/>
      <c r="E91" s="16"/>
      <c r="F91" s="2"/>
      <c r="G91" s="2"/>
      <c r="H91" s="2"/>
      <c r="I91" s="2"/>
      <c r="J91" s="2"/>
      <c r="K91" s="2"/>
    </row>
    <row r="92" spans="2:11">
      <c r="B92" s="4"/>
      <c r="C92" s="43"/>
      <c r="D92" s="1"/>
      <c r="E92" s="43" t="s">
        <v>793</v>
      </c>
      <c r="F92" s="1"/>
      <c r="G92" s="43" t="s">
        <v>794</v>
      </c>
      <c r="H92" s="1"/>
      <c r="I92" s="1"/>
      <c r="J92" s="1"/>
      <c r="K92" s="1"/>
    </row>
    <row r="93" spans="2:11">
      <c r="B93" s="43"/>
      <c r="C93" s="43" t="s">
        <v>791</v>
      </c>
      <c r="D93" s="43" t="s">
        <v>792</v>
      </c>
      <c r="E93" s="43" t="s">
        <v>567</v>
      </c>
      <c r="F93" s="43" t="s">
        <v>793</v>
      </c>
      <c r="G93" s="43" t="s">
        <v>567</v>
      </c>
      <c r="H93" s="43" t="s">
        <v>795</v>
      </c>
      <c r="I93" s="43" t="s">
        <v>796</v>
      </c>
      <c r="J93" s="43" t="s">
        <v>797</v>
      </c>
      <c r="K93" s="43" t="s">
        <v>798</v>
      </c>
    </row>
    <row r="94" spans="2:11" ht="14.4" thickBot="1">
      <c r="B94" s="44"/>
      <c r="C94" s="45" t="s">
        <v>1</v>
      </c>
      <c r="D94" s="45" t="s">
        <v>1</v>
      </c>
      <c r="E94" s="45" t="s">
        <v>537</v>
      </c>
      <c r="F94" s="45" t="s">
        <v>19</v>
      </c>
      <c r="G94" s="45" t="s">
        <v>537</v>
      </c>
      <c r="H94" s="45" t="s">
        <v>19</v>
      </c>
      <c r="I94" s="45" t="s">
        <v>19</v>
      </c>
      <c r="J94" s="45" t="s">
        <v>19</v>
      </c>
      <c r="K94" s="45" t="s">
        <v>19</v>
      </c>
    </row>
    <row r="95" spans="2:11">
      <c r="B95" s="1"/>
      <c r="C95" s="52"/>
      <c r="D95" s="2"/>
      <c r="E95" s="2"/>
      <c r="F95" s="2"/>
      <c r="G95" s="2"/>
      <c r="H95" s="2"/>
      <c r="I95" s="2"/>
      <c r="J95" s="2"/>
      <c r="K95" s="2"/>
    </row>
    <row r="96" spans="2:11">
      <c r="B96" s="80" t="s">
        <v>668</v>
      </c>
      <c r="C96" s="2"/>
      <c r="D96" s="2"/>
      <c r="E96" s="2"/>
      <c r="F96" s="2"/>
      <c r="G96" s="2"/>
      <c r="H96" s="2"/>
      <c r="I96" s="2"/>
      <c r="J96" s="2"/>
      <c r="K96" s="2"/>
    </row>
    <row r="97" spans="2:12" ht="20.100000000000001" customHeight="1">
      <c r="B97" s="124" t="s">
        <v>568</v>
      </c>
      <c r="C97" s="49">
        <f>'Budget Detail FY 2022-29'!L291</f>
        <v>20363</v>
      </c>
      <c r="D97" s="49">
        <f>'Budget Detail FY 2022-29'!M291</f>
        <v>21000</v>
      </c>
      <c r="E97" s="49">
        <f>'Budget Detail FY 2022-29'!N291</f>
        <v>21000</v>
      </c>
      <c r="F97" s="49">
        <f>'Budget Detail FY 2022-29'!O291</f>
        <v>21015</v>
      </c>
      <c r="G97" s="49">
        <f>'Budget Detail FY 2022-29'!P291</f>
        <v>21000</v>
      </c>
      <c r="H97" s="49">
        <f>'Budget Detail FY 2022-29'!Q291</f>
        <v>21000</v>
      </c>
      <c r="I97" s="49">
        <f>'Budget Detail FY 2022-29'!R291</f>
        <v>21000</v>
      </c>
      <c r="J97" s="49">
        <f>'Budget Detail FY 2022-29'!S291</f>
        <v>21000</v>
      </c>
      <c r="K97" s="49">
        <f>'Budget Detail FY 2022-29'!T291</f>
        <v>21000</v>
      </c>
    </row>
    <row r="98" spans="2:12" ht="20.100000000000001" customHeight="1" thickBot="1">
      <c r="B98" s="79" t="s">
        <v>1143</v>
      </c>
      <c r="C98" s="314">
        <f t="shared" ref="C98:K98" si="10">SUM(C97:C97)</f>
        <v>20363</v>
      </c>
      <c r="D98" s="314">
        <f t="shared" si="10"/>
        <v>21000</v>
      </c>
      <c r="E98" s="314">
        <f t="shared" si="10"/>
        <v>21000</v>
      </c>
      <c r="F98" s="314">
        <f t="shared" si="10"/>
        <v>21015</v>
      </c>
      <c r="G98" s="314">
        <f t="shared" si="10"/>
        <v>21000</v>
      </c>
      <c r="H98" s="314">
        <f t="shared" si="10"/>
        <v>21000</v>
      </c>
      <c r="I98" s="314">
        <f t="shared" si="10"/>
        <v>21000</v>
      </c>
      <c r="J98" s="314">
        <f t="shared" si="10"/>
        <v>21000</v>
      </c>
      <c r="K98" s="314">
        <f t="shared" si="10"/>
        <v>21000</v>
      </c>
    </row>
    <row r="99" spans="2:12">
      <c r="B99" s="1"/>
      <c r="C99" s="2"/>
      <c r="D99" s="2"/>
      <c r="E99" s="2"/>
      <c r="F99" s="2"/>
      <c r="G99" s="2"/>
      <c r="H99" s="2"/>
      <c r="I99" s="2"/>
      <c r="J99" s="2"/>
      <c r="K99" s="2"/>
    </row>
    <row r="100" spans="2:12">
      <c r="B100" s="80" t="s">
        <v>408</v>
      </c>
      <c r="C100" s="2"/>
      <c r="D100" s="2"/>
      <c r="E100" s="2"/>
      <c r="F100" s="2"/>
      <c r="G100" s="2"/>
      <c r="H100" s="2"/>
      <c r="I100" s="2"/>
      <c r="J100" s="2"/>
      <c r="K100" s="2"/>
    </row>
    <row r="101" spans="2:12" ht="20.100000000000001" customHeight="1">
      <c r="B101" s="125" t="s">
        <v>580</v>
      </c>
      <c r="C101" s="49">
        <f>SUM('Budget Detail FY 2022-29'!L295:L296)</f>
        <v>9569</v>
      </c>
      <c r="D101" s="49">
        <f>SUM('Budget Detail FY 2022-29'!M295:M296)</f>
        <v>11600</v>
      </c>
      <c r="E101" s="49">
        <f>SUM('Budget Detail FY 2022-29'!N295:N296)</f>
        <v>18640</v>
      </c>
      <c r="F101" s="49">
        <f>SUM('Budget Detail FY 2022-29'!O295:O296)</f>
        <v>21000</v>
      </c>
      <c r="G101" s="49">
        <f>SUM('Budget Detail FY 2022-29'!P295:P296)</f>
        <v>23640</v>
      </c>
      <c r="H101" s="49">
        <f>SUM('Budget Detail FY 2022-29'!Q295:Q296)</f>
        <v>18640</v>
      </c>
      <c r="I101" s="49">
        <f>SUM('Budget Detail FY 2022-29'!R295:R296)</f>
        <v>20368</v>
      </c>
      <c r="J101" s="49">
        <f>SUM('Budget Detail FY 2022-29'!S295:S296)</f>
        <v>20368</v>
      </c>
      <c r="K101" s="49">
        <f>SUM('Budget Detail FY 2022-29'!T295:T296)</f>
        <v>20368</v>
      </c>
    </row>
    <row r="102" spans="2:12" ht="20.100000000000001" customHeight="1" thickBot="1">
      <c r="B102" s="79" t="s">
        <v>584</v>
      </c>
      <c r="C102" s="314">
        <f t="shared" ref="C102:J102" si="11">SUM(C101:C101)</f>
        <v>9569</v>
      </c>
      <c r="D102" s="314">
        <f t="shared" si="11"/>
        <v>11600</v>
      </c>
      <c r="E102" s="314">
        <f t="shared" si="11"/>
        <v>18640</v>
      </c>
      <c r="F102" s="314">
        <f t="shared" si="11"/>
        <v>21000</v>
      </c>
      <c r="G102" s="314">
        <f t="shared" si="11"/>
        <v>23640</v>
      </c>
      <c r="H102" s="314">
        <f t="shared" si="11"/>
        <v>18640</v>
      </c>
      <c r="I102" s="314">
        <f t="shared" si="11"/>
        <v>20368</v>
      </c>
      <c r="J102" s="314">
        <f t="shared" si="11"/>
        <v>20368</v>
      </c>
      <c r="K102" s="314">
        <f>SUM(K101:K101)</f>
        <v>20368</v>
      </c>
    </row>
    <row r="103" spans="2:12">
      <c r="B103" s="80"/>
      <c r="C103" s="2"/>
      <c r="D103" s="2"/>
      <c r="E103" s="2"/>
      <c r="F103" s="2"/>
      <c r="G103" s="2"/>
      <c r="H103" s="2"/>
      <c r="I103" s="2"/>
      <c r="J103" s="2"/>
      <c r="K103" s="2"/>
    </row>
    <row r="104" spans="2:12" ht="20.100000000000001" customHeight="1">
      <c r="B104" s="124" t="s">
        <v>585</v>
      </c>
      <c r="C104" s="49">
        <f t="shared" ref="C104:K104" si="12">+C98-C102</f>
        <v>10794</v>
      </c>
      <c r="D104" s="49">
        <f t="shared" si="12"/>
        <v>9400</v>
      </c>
      <c r="E104" s="49">
        <f t="shared" si="12"/>
        <v>2360</v>
      </c>
      <c r="F104" s="49">
        <f t="shared" si="12"/>
        <v>15</v>
      </c>
      <c r="G104" s="49">
        <f t="shared" si="12"/>
        <v>-2640</v>
      </c>
      <c r="H104" s="49">
        <f t="shared" si="12"/>
        <v>2360</v>
      </c>
      <c r="I104" s="49">
        <f t="shared" si="12"/>
        <v>632</v>
      </c>
      <c r="J104" s="49">
        <f t="shared" si="12"/>
        <v>632</v>
      </c>
      <c r="K104" s="49">
        <f t="shared" si="12"/>
        <v>632</v>
      </c>
    </row>
    <row r="105" spans="2:12">
      <c r="B105" s="81"/>
      <c r="C105" s="2"/>
      <c r="D105" s="2"/>
      <c r="E105" s="2"/>
      <c r="F105" s="2"/>
      <c r="G105" s="2"/>
      <c r="H105" s="2"/>
      <c r="I105" s="2"/>
      <c r="J105" s="2"/>
      <c r="K105" s="2"/>
    </row>
    <row r="106" spans="2:12" ht="20.100000000000001" customHeight="1" thickBot="1">
      <c r="B106" s="78" t="s">
        <v>586</v>
      </c>
      <c r="C106" s="312">
        <v>2386</v>
      </c>
      <c r="D106" s="312">
        <v>11786</v>
      </c>
      <c r="E106" s="312">
        <v>10746</v>
      </c>
      <c r="F106" s="312">
        <f>D106+F104</f>
        <v>11801</v>
      </c>
      <c r="G106" s="312">
        <f>F106+G104</f>
        <v>9161</v>
      </c>
      <c r="H106" s="312">
        <f>G106+H104</f>
        <v>11521</v>
      </c>
      <c r="I106" s="312">
        <f>H106+I104</f>
        <v>12153</v>
      </c>
      <c r="J106" s="312">
        <f>I106+J104</f>
        <v>12785</v>
      </c>
      <c r="K106" s="312">
        <f>J106+K104</f>
        <v>13417</v>
      </c>
    </row>
    <row r="107" spans="2:12" ht="15" thickTop="1">
      <c r="B107" s="80"/>
      <c r="C107" s="82">
        <f t="shared" ref="C107:K107" si="13">C106/C102</f>
        <v>0.24934684920054342</v>
      </c>
      <c r="D107" s="82">
        <f t="shared" si="13"/>
        <v>1.0160344827586207</v>
      </c>
      <c r="E107" s="82">
        <f t="shared" si="13"/>
        <v>0.57650214592274673</v>
      </c>
      <c r="F107" s="82">
        <f t="shared" si="13"/>
        <v>0.56195238095238098</v>
      </c>
      <c r="G107" s="82">
        <f t="shared" si="13"/>
        <v>0.38752115059221659</v>
      </c>
      <c r="H107" s="82">
        <f t="shared" si="13"/>
        <v>0.6180793991416309</v>
      </c>
      <c r="I107" s="82">
        <f t="shared" si="13"/>
        <v>0.59667124901806756</v>
      </c>
      <c r="J107" s="82">
        <f t="shared" si="13"/>
        <v>0.62770031421838179</v>
      </c>
      <c r="K107" s="82">
        <f t="shared" si="13"/>
        <v>0.65872937941869603</v>
      </c>
      <c r="L107" s="453"/>
    </row>
    <row r="108" spans="2:12">
      <c r="B108" s="4"/>
      <c r="C108" s="53"/>
      <c r="D108" s="53"/>
      <c r="E108" s="53"/>
      <c r="F108" s="53"/>
      <c r="G108" s="53"/>
      <c r="H108" s="53"/>
      <c r="I108" s="53"/>
      <c r="J108" s="53"/>
      <c r="K108" s="53"/>
    </row>
    <row r="109" spans="2:12">
      <c r="B109" s="1"/>
      <c r="C109" s="2"/>
      <c r="D109" s="2"/>
      <c r="E109" s="2"/>
      <c r="F109" s="2"/>
      <c r="G109" s="2"/>
      <c r="H109" s="2"/>
      <c r="I109" s="2"/>
      <c r="J109" s="2"/>
      <c r="K109" s="2"/>
    </row>
    <row r="110" spans="2:12">
      <c r="B110" s="1"/>
      <c r="C110" s="2"/>
      <c r="D110" s="2"/>
      <c r="E110" s="2"/>
      <c r="F110" s="2"/>
      <c r="G110" s="2"/>
      <c r="H110" s="2"/>
      <c r="I110" s="2"/>
      <c r="J110" s="2"/>
      <c r="K110" s="2"/>
    </row>
    <row r="111" spans="2:12">
      <c r="B111" s="1"/>
      <c r="C111" s="2"/>
      <c r="D111" s="2"/>
      <c r="E111" s="2"/>
      <c r="F111" s="2"/>
      <c r="G111" s="2"/>
      <c r="H111" s="2"/>
      <c r="I111" s="2"/>
      <c r="J111" s="2"/>
      <c r="K111" s="2"/>
    </row>
    <row r="112" spans="2:12">
      <c r="B112" s="1"/>
      <c r="C112" s="2"/>
      <c r="D112" s="2"/>
      <c r="E112" s="2"/>
      <c r="F112" s="2"/>
      <c r="G112" s="2"/>
      <c r="H112" s="2"/>
      <c r="I112" s="2"/>
      <c r="J112" s="2"/>
      <c r="K112" s="2"/>
    </row>
    <row r="113" spans="2:11">
      <c r="B113" s="1"/>
      <c r="C113" s="2"/>
      <c r="D113" s="2"/>
      <c r="E113" s="2"/>
      <c r="F113" s="2"/>
      <c r="G113" s="2"/>
      <c r="H113" s="2"/>
      <c r="I113" s="2"/>
      <c r="J113" s="2"/>
      <c r="K113" s="2"/>
    </row>
    <row r="114" spans="2:11">
      <c r="B114" s="1"/>
      <c r="C114" s="2"/>
      <c r="D114" s="2"/>
      <c r="E114" s="2"/>
      <c r="F114" s="2"/>
      <c r="G114" s="2"/>
      <c r="H114" s="2"/>
      <c r="I114" s="2"/>
      <c r="J114" s="2"/>
      <c r="K114" s="2"/>
    </row>
    <row r="115" spans="2:11">
      <c r="B115" s="1"/>
      <c r="C115" s="2"/>
      <c r="D115" s="2"/>
      <c r="E115" s="2"/>
      <c r="F115" s="2"/>
      <c r="G115" s="2"/>
      <c r="H115" s="2"/>
      <c r="I115" s="2"/>
      <c r="J115" s="2"/>
      <c r="K115" s="2"/>
    </row>
    <row r="116" spans="2:11">
      <c r="B116" s="1"/>
      <c r="C116" s="2"/>
      <c r="D116" s="2"/>
      <c r="E116" s="2"/>
      <c r="F116" s="2"/>
      <c r="G116" s="2"/>
      <c r="H116" s="2"/>
      <c r="I116" s="2"/>
      <c r="J116" s="2"/>
      <c r="K116" s="2"/>
    </row>
    <row r="117" spans="2:11">
      <c r="B117" s="1"/>
      <c r="C117" s="2"/>
      <c r="D117" s="2"/>
      <c r="E117" s="2"/>
      <c r="F117" s="2"/>
      <c r="G117" s="2"/>
      <c r="H117" s="2"/>
      <c r="I117" s="2"/>
      <c r="J117" s="2"/>
      <c r="K117" s="2"/>
    </row>
    <row r="118" spans="2:11">
      <c r="B118" s="1"/>
      <c r="C118" s="2"/>
      <c r="D118" s="2"/>
      <c r="E118" s="2"/>
      <c r="F118" s="2"/>
      <c r="G118" s="2"/>
      <c r="H118" s="2"/>
      <c r="I118" s="2"/>
      <c r="J118" s="2"/>
      <c r="K118" s="2"/>
    </row>
    <row r="119" spans="2:11" ht="21" customHeight="1">
      <c r="B119" s="1"/>
      <c r="C119" s="2"/>
      <c r="D119" s="2"/>
      <c r="E119" s="2"/>
      <c r="F119" s="2"/>
      <c r="G119" s="2"/>
      <c r="H119" s="2"/>
      <c r="I119" s="2"/>
      <c r="J119" s="2"/>
      <c r="K119" s="2"/>
    </row>
    <row r="121" spans="2:11" ht="17.399999999999999">
      <c r="B121" s="458" t="s">
        <v>591</v>
      </c>
      <c r="C121" s="458"/>
      <c r="D121" s="458"/>
      <c r="E121" s="458"/>
      <c r="F121" s="458"/>
      <c r="G121" s="458"/>
      <c r="H121" s="458"/>
      <c r="I121" s="458"/>
      <c r="J121" s="458"/>
      <c r="K121" s="458"/>
    </row>
    <row r="122" spans="2:11">
      <c r="B122" s="43"/>
      <c r="C122" s="2"/>
      <c r="D122" s="2"/>
      <c r="E122" s="2"/>
      <c r="F122" s="2"/>
      <c r="G122" s="2"/>
      <c r="H122" s="2"/>
      <c r="I122" s="2"/>
      <c r="J122" s="2"/>
      <c r="K122" s="2"/>
    </row>
    <row r="123" spans="2:11" ht="12.75" customHeight="1">
      <c r="B123" s="460" t="s">
        <v>856</v>
      </c>
      <c r="C123" s="460"/>
      <c r="D123" s="460"/>
      <c r="E123" s="460"/>
      <c r="F123" s="460"/>
      <c r="G123" s="460"/>
      <c r="H123" s="460"/>
      <c r="I123" s="460"/>
      <c r="J123" s="460"/>
      <c r="K123" s="460"/>
    </row>
    <row r="124" spans="2:11" ht="18.75" customHeight="1">
      <c r="B124" s="460"/>
      <c r="C124" s="460"/>
      <c r="D124" s="460"/>
      <c r="E124" s="460"/>
      <c r="F124" s="460"/>
      <c r="G124" s="460"/>
      <c r="H124" s="460"/>
      <c r="I124" s="460"/>
      <c r="J124" s="460"/>
      <c r="K124" s="460"/>
    </row>
    <row r="125" spans="2:11" ht="7.5" customHeight="1">
      <c r="B125" s="127"/>
      <c r="C125" s="129"/>
      <c r="D125" s="129"/>
      <c r="E125" s="129"/>
      <c r="F125" s="2"/>
      <c r="G125" s="2"/>
      <c r="H125" s="2"/>
      <c r="I125" s="2"/>
      <c r="J125" s="2"/>
      <c r="K125" s="2"/>
    </row>
    <row r="126" spans="2:11">
      <c r="B126" s="130"/>
      <c r="C126" s="43"/>
      <c r="D126" s="1"/>
      <c r="E126" s="43" t="s">
        <v>793</v>
      </c>
      <c r="F126" s="1"/>
      <c r="G126" s="43" t="s">
        <v>794</v>
      </c>
      <c r="H126" s="1"/>
      <c r="I126" s="1"/>
      <c r="J126" s="1"/>
      <c r="K126" s="1"/>
    </row>
    <row r="127" spans="2:11">
      <c r="B127" s="43"/>
      <c r="C127" s="43" t="s">
        <v>791</v>
      </c>
      <c r="D127" s="43" t="s">
        <v>792</v>
      </c>
      <c r="E127" s="43" t="s">
        <v>567</v>
      </c>
      <c r="F127" s="43" t="s">
        <v>793</v>
      </c>
      <c r="G127" s="43" t="s">
        <v>567</v>
      </c>
      <c r="H127" s="43" t="s">
        <v>795</v>
      </c>
      <c r="I127" s="43" t="s">
        <v>796</v>
      </c>
      <c r="J127" s="43" t="s">
        <v>797</v>
      </c>
      <c r="K127" s="43" t="s">
        <v>798</v>
      </c>
    </row>
    <row r="128" spans="2:11" ht="14.4" thickBot="1">
      <c r="B128" s="44"/>
      <c r="C128" s="45" t="s">
        <v>1</v>
      </c>
      <c r="D128" s="45" t="s">
        <v>1</v>
      </c>
      <c r="E128" s="45" t="s">
        <v>537</v>
      </c>
      <c r="F128" s="45" t="s">
        <v>19</v>
      </c>
      <c r="G128" s="45" t="s">
        <v>537</v>
      </c>
      <c r="H128" s="45" t="s">
        <v>19</v>
      </c>
      <c r="I128" s="45" t="s">
        <v>19</v>
      </c>
      <c r="J128" s="45" t="s">
        <v>19</v>
      </c>
      <c r="K128" s="45" t="s">
        <v>19</v>
      </c>
    </row>
    <row r="129" spans="2:11">
      <c r="B129" s="1"/>
      <c r="C129" s="52"/>
      <c r="D129" s="2"/>
      <c r="E129" s="2"/>
      <c r="F129" s="2"/>
      <c r="G129" s="2"/>
      <c r="H129" s="2"/>
      <c r="I129" s="2"/>
      <c r="J129" s="2"/>
      <c r="K129" s="2"/>
    </row>
    <row r="130" spans="2:11">
      <c r="B130" s="80" t="s">
        <v>668</v>
      </c>
      <c r="C130" s="2"/>
      <c r="D130" s="2"/>
      <c r="E130" s="2"/>
      <c r="F130" s="2"/>
      <c r="G130" s="2"/>
      <c r="H130" s="2"/>
      <c r="I130" s="2"/>
      <c r="J130" s="2"/>
      <c r="K130" s="2"/>
    </row>
    <row r="131" spans="2:11" ht="20.100000000000001" customHeight="1">
      <c r="B131" s="124" t="s">
        <v>569</v>
      </c>
      <c r="C131" s="49">
        <f>SUM('Budget Detail FY 2022-29'!L307:L310)</f>
        <v>1255645</v>
      </c>
      <c r="D131" s="49">
        <f>SUM('Budget Detail FY 2022-29'!M307:M310)</f>
        <v>1177614</v>
      </c>
      <c r="E131" s="49">
        <f>SUM('Budget Detail FY 2022-29'!N307:N310)</f>
        <v>994400</v>
      </c>
      <c r="F131" s="49">
        <f>SUM('Budget Detail FY 2022-29'!O307:O310)</f>
        <v>1050289</v>
      </c>
      <c r="G131" s="49">
        <f>SUM('Budget Detail FY 2022-29'!P307:P310)</f>
        <v>1062562</v>
      </c>
      <c r="H131" s="49">
        <f>SUM('Budget Detail FY 2022-29'!Q307:Q310)</f>
        <v>1081339</v>
      </c>
      <c r="I131" s="49">
        <f>SUM('Budget Detail FY 2022-29'!R307:R310)</f>
        <v>1237484</v>
      </c>
      <c r="J131" s="49">
        <f>SUM('Budget Detail FY 2022-29'!S307:S310)</f>
        <v>1259759</v>
      </c>
      <c r="K131" s="49">
        <f>SUM('Budget Detail FY 2022-29'!T307:T310)</f>
        <v>1282479</v>
      </c>
    </row>
    <row r="132" spans="2:11" ht="20.100000000000001" customHeight="1">
      <c r="B132" s="125" t="s">
        <v>573</v>
      </c>
      <c r="C132" s="2">
        <f>'Budget Detail FY 2022-29'!L311</f>
        <v>1846</v>
      </c>
      <c r="D132" s="2">
        <f>'Budget Detail FY 2022-29'!M311</f>
        <v>79709</v>
      </c>
      <c r="E132" s="2">
        <f>'Budget Detail FY 2022-29'!N311</f>
        <v>5000</v>
      </c>
      <c r="F132" s="2">
        <f>'Budget Detail FY 2022-29'!O311</f>
        <v>28000</v>
      </c>
      <c r="G132" s="2">
        <f>'Budget Detail FY 2022-29'!P311</f>
        <v>5000</v>
      </c>
      <c r="H132" s="2">
        <f>'Budget Detail FY 2022-29'!Q311</f>
        <v>5000</v>
      </c>
      <c r="I132" s="2">
        <f>'Budget Detail FY 2022-29'!R311</f>
        <v>5000</v>
      </c>
      <c r="J132" s="2">
        <f>'Budget Detail FY 2022-29'!S311</f>
        <v>5000</v>
      </c>
      <c r="K132" s="2">
        <f>'Budget Detail FY 2022-29'!T311</f>
        <v>5000</v>
      </c>
    </row>
    <row r="133" spans="2:11" ht="20.100000000000001" customHeight="1" thickBot="1">
      <c r="B133" s="79" t="s">
        <v>1143</v>
      </c>
      <c r="C133" s="314">
        <f t="shared" ref="C133:K133" si="14">SUM(C131:C132)</f>
        <v>1257491</v>
      </c>
      <c r="D133" s="314">
        <f t="shared" si="14"/>
        <v>1257323</v>
      </c>
      <c r="E133" s="314">
        <f t="shared" si="14"/>
        <v>999400</v>
      </c>
      <c r="F133" s="314">
        <f t="shared" si="14"/>
        <v>1078289</v>
      </c>
      <c r="G133" s="314">
        <f t="shared" si="14"/>
        <v>1067562</v>
      </c>
      <c r="H133" s="314">
        <f t="shared" si="14"/>
        <v>1086339</v>
      </c>
      <c r="I133" s="314">
        <f t="shared" si="14"/>
        <v>1242484</v>
      </c>
      <c r="J133" s="314">
        <f t="shared" si="14"/>
        <v>1264759</v>
      </c>
      <c r="K133" s="314">
        <f t="shared" si="14"/>
        <v>1287479</v>
      </c>
    </row>
    <row r="134" spans="2:11" ht="7.5" customHeight="1">
      <c r="B134" s="1"/>
      <c r="C134" s="2"/>
      <c r="D134" s="2"/>
      <c r="E134" s="2"/>
      <c r="F134" s="2"/>
      <c r="G134" s="2"/>
      <c r="H134" s="2"/>
      <c r="I134" s="2"/>
      <c r="J134" s="2"/>
      <c r="K134" s="2"/>
    </row>
    <row r="135" spans="2:11">
      <c r="B135" s="80" t="s">
        <v>408</v>
      </c>
      <c r="C135" s="2"/>
      <c r="D135" s="2"/>
      <c r="E135" s="2"/>
      <c r="F135" s="2"/>
      <c r="G135" s="2"/>
      <c r="H135" s="2"/>
      <c r="I135" s="2"/>
      <c r="J135" s="2"/>
      <c r="K135" s="2"/>
    </row>
    <row r="136" spans="2:11" ht="20.100000000000001" customHeight="1">
      <c r="B136" s="125" t="s">
        <v>581</v>
      </c>
      <c r="C136" s="49">
        <f>SUM('Budget Detail FY 2022-29'!L315:L315)</f>
        <v>114587</v>
      </c>
      <c r="D136" s="49">
        <f>SUM('Budget Detail FY 2022-29'!M315:M315)</f>
        <v>125624</v>
      </c>
      <c r="E136" s="49">
        <f>SUM('Budget Detail FY 2022-29'!N315:N315)</f>
        <v>190000</v>
      </c>
      <c r="F136" s="49">
        <f>SUM('Budget Detail FY 2022-29'!O315:O315)</f>
        <v>172000</v>
      </c>
      <c r="G136" s="49">
        <f>SUM('Budget Detail FY 2022-29'!P315:P315)</f>
        <v>190000</v>
      </c>
      <c r="H136" s="49">
        <f>SUM('Budget Detail FY 2022-29'!Q315:Q315)</f>
        <v>190000</v>
      </c>
      <c r="I136" s="49">
        <f>SUM('Budget Detail FY 2022-29'!R315:R315)</f>
        <v>190000</v>
      </c>
      <c r="J136" s="49">
        <f>SUM('Budget Detail FY 2022-29'!S315:S315)</f>
        <v>190000</v>
      </c>
      <c r="K136" s="49">
        <f>SUM('Budget Detail FY 2022-29'!T315:T315)</f>
        <v>190000</v>
      </c>
    </row>
    <row r="137" spans="2:11" ht="20.100000000000001" customHeight="1">
      <c r="B137" s="125" t="s">
        <v>582</v>
      </c>
      <c r="C137" s="2">
        <f>SUM('Budget Detail FY 2022-29'!L316:L319)</f>
        <v>2117313</v>
      </c>
      <c r="D137" s="2">
        <f>SUM('Budget Detail FY 2022-29'!M316:M319)</f>
        <v>1081272</v>
      </c>
      <c r="E137" s="2">
        <f>SUM('Budget Detail FY 2022-29'!N316:N319)</f>
        <v>1050000</v>
      </c>
      <c r="F137" s="2">
        <f>SUM('Budget Detail FY 2022-29'!O316:O319)</f>
        <v>977770</v>
      </c>
      <c r="G137" s="2">
        <f>SUM('Budget Detail FY 2022-29'!P316:P319)</f>
        <v>1000000</v>
      </c>
      <c r="H137" s="2">
        <f>SUM('Budget Detail FY 2022-29'!Q316:Q319)</f>
        <v>1020000</v>
      </c>
      <c r="I137" s="2">
        <f>SUM('Budget Detail FY 2022-29'!R316:R319)</f>
        <v>1050000</v>
      </c>
      <c r="J137" s="2">
        <f>SUM('Budget Detail FY 2022-29'!S316:S319)</f>
        <v>1075000</v>
      </c>
      <c r="K137" s="2">
        <f>SUM('Budget Detail FY 2022-29'!T316:T319)</f>
        <v>1100000</v>
      </c>
    </row>
    <row r="138" spans="2:11" ht="20.100000000000001" customHeight="1" thickBot="1">
      <c r="B138" s="79" t="s">
        <v>584</v>
      </c>
      <c r="C138" s="314">
        <f t="shared" ref="C138:K138" si="15">SUM(C136:C137)</f>
        <v>2231900</v>
      </c>
      <c r="D138" s="314">
        <f t="shared" si="15"/>
        <v>1206896</v>
      </c>
      <c r="E138" s="314">
        <f t="shared" si="15"/>
        <v>1240000</v>
      </c>
      <c r="F138" s="314">
        <f t="shared" si="15"/>
        <v>1149770</v>
      </c>
      <c r="G138" s="314">
        <f t="shared" si="15"/>
        <v>1190000</v>
      </c>
      <c r="H138" s="314">
        <f t="shared" si="15"/>
        <v>1210000</v>
      </c>
      <c r="I138" s="314">
        <f t="shared" si="15"/>
        <v>1240000</v>
      </c>
      <c r="J138" s="314">
        <f t="shared" si="15"/>
        <v>1265000</v>
      </c>
      <c r="K138" s="314">
        <f t="shared" si="15"/>
        <v>1290000</v>
      </c>
    </row>
    <row r="139" spans="2:11" ht="7.5" customHeight="1">
      <c r="B139" s="80"/>
      <c r="C139" s="2"/>
      <c r="D139" s="2"/>
      <c r="E139" s="2"/>
      <c r="F139" s="2"/>
      <c r="G139" s="2"/>
      <c r="H139" s="2"/>
      <c r="I139" s="2"/>
      <c r="J139" s="2"/>
      <c r="K139" s="2"/>
    </row>
    <row r="140" spans="2:11" ht="20.100000000000001" customHeight="1">
      <c r="B140" s="124" t="s">
        <v>585</v>
      </c>
      <c r="C140" s="49">
        <f t="shared" ref="C140:K140" si="16">+C133-C138</f>
        <v>-974409</v>
      </c>
      <c r="D140" s="49">
        <f t="shared" si="16"/>
        <v>50427</v>
      </c>
      <c r="E140" s="49">
        <f t="shared" si="16"/>
        <v>-240600</v>
      </c>
      <c r="F140" s="49">
        <f t="shared" si="16"/>
        <v>-71481</v>
      </c>
      <c r="G140" s="49">
        <f t="shared" si="16"/>
        <v>-122438</v>
      </c>
      <c r="H140" s="49">
        <f t="shared" si="16"/>
        <v>-123661</v>
      </c>
      <c r="I140" s="49">
        <f t="shared" si="16"/>
        <v>2484</v>
      </c>
      <c r="J140" s="49">
        <f t="shared" si="16"/>
        <v>-241</v>
      </c>
      <c r="K140" s="49">
        <f t="shared" si="16"/>
        <v>-2521</v>
      </c>
    </row>
    <row r="141" spans="2:11" ht="7.5" customHeight="1">
      <c r="B141" s="81"/>
      <c r="C141" s="2"/>
      <c r="D141" s="2"/>
      <c r="E141" s="2"/>
      <c r="F141" s="2"/>
      <c r="G141" s="2"/>
      <c r="H141" s="2"/>
      <c r="I141" s="2"/>
      <c r="J141" s="2"/>
      <c r="K141" s="2"/>
    </row>
    <row r="142" spans="2:11" ht="20.100000000000001" customHeight="1" thickBot="1">
      <c r="B142" s="78" t="s">
        <v>586</v>
      </c>
      <c r="C142" s="312">
        <v>269412</v>
      </c>
      <c r="D142" s="312">
        <v>319840</v>
      </c>
      <c r="E142" s="312">
        <v>3983</v>
      </c>
      <c r="F142" s="312">
        <f>D142+F140</f>
        <v>248359</v>
      </c>
      <c r="G142" s="312">
        <f>F142+G140</f>
        <v>125921</v>
      </c>
      <c r="H142" s="312">
        <f>G142+H140</f>
        <v>2260</v>
      </c>
      <c r="I142" s="312">
        <f>H142+I140</f>
        <v>4744</v>
      </c>
      <c r="J142" s="312">
        <f>I142+J140</f>
        <v>4503</v>
      </c>
      <c r="K142" s="312">
        <f>J142+K140</f>
        <v>1982</v>
      </c>
    </row>
    <row r="143" spans="2:11" ht="14.4" thickTop="1">
      <c r="B143" s="4"/>
      <c r="C143" s="53"/>
      <c r="D143" s="53"/>
      <c r="E143" s="53"/>
      <c r="F143" s="53"/>
      <c r="G143" s="53"/>
      <c r="H143" s="53"/>
      <c r="I143" s="53"/>
      <c r="J143" s="53"/>
      <c r="K143" s="53"/>
    </row>
    <row r="144" spans="2:11">
      <c r="B144" s="1"/>
      <c r="C144" s="2"/>
      <c r="D144" s="2"/>
      <c r="E144" s="2"/>
      <c r="F144" s="2"/>
      <c r="G144" s="2"/>
      <c r="H144" s="2"/>
      <c r="I144" s="2"/>
      <c r="J144" s="2"/>
      <c r="K144" s="2"/>
    </row>
    <row r="145" spans="2:11">
      <c r="B145" s="1"/>
      <c r="C145" s="2"/>
      <c r="D145" s="2"/>
      <c r="E145" s="2"/>
      <c r="F145" s="2"/>
      <c r="G145" s="2"/>
      <c r="H145" s="2"/>
      <c r="I145" s="2"/>
      <c r="J145" s="2"/>
      <c r="K145" s="2"/>
    </row>
    <row r="146" spans="2:11">
      <c r="B146" s="1"/>
      <c r="C146" s="2"/>
      <c r="D146" s="2"/>
      <c r="E146" s="2"/>
      <c r="F146" s="2"/>
      <c r="G146" s="2"/>
      <c r="H146" s="2"/>
      <c r="I146" s="2"/>
      <c r="J146" s="2"/>
      <c r="K146" s="2"/>
    </row>
    <row r="147" spans="2:11">
      <c r="B147" s="1"/>
      <c r="C147" s="2"/>
      <c r="D147" s="2"/>
      <c r="E147" s="2"/>
      <c r="F147" s="2"/>
      <c r="G147" s="2"/>
      <c r="H147" s="2"/>
      <c r="I147" s="2"/>
      <c r="J147" s="2"/>
      <c r="K147" s="2"/>
    </row>
    <row r="148" spans="2:11">
      <c r="B148" s="1"/>
      <c r="C148" s="2"/>
      <c r="D148" s="2"/>
      <c r="E148" s="2"/>
      <c r="F148" s="2"/>
      <c r="G148" s="2"/>
      <c r="H148" s="2"/>
      <c r="I148" s="2"/>
      <c r="J148" s="2"/>
      <c r="K148" s="2"/>
    </row>
    <row r="149" spans="2:11">
      <c r="B149" s="1"/>
      <c r="C149" s="2"/>
      <c r="D149" s="2"/>
      <c r="E149" s="2"/>
      <c r="F149" s="2"/>
      <c r="G149" s="2"/>
      <c r="H149" s="2"/>
      <c r="I149" s="2"/>
      <c r="J149" s="2"/>
      <c r="K149" s="2"/>
    </row>
    <row r="150" spans="2:11">
      <c r="B150" s="1"/>
      <c r="C150" s="2"/>
      <c r="D150" s="2"/>
      <c r="E150" s="2"/>
      <c r="F150" s="2"/>
      <c r="G150" s="2"/>
      <c r="H150" s="2"/>
      <c r="I150" s="2"/>
      <c r="J150" s="2"/>
      <c r="K150" s="2"/>
    </row>
    <row r="151" spans="2:11">
      <c r="B151" s="1"/>
      <c r="C151" s="2"/>
      <c r="D151" s="2"/>
      <c r="E151" s="2"/>
      <c r="F151" s="2"/>
      <c r="G151" s="2"/>
      <c r="H151" s="2"/>
      <c r="I151" s="2"/>
      <c r="J151" s="2"/>
      <c r="K151" s="2"/>
    </row>
    <row r="152" spans="2:11">
      <c r="B152" s="1"/>
      <c r="C152" s="2"/>
      <c r="D152" s="2"/>
      <c r="E152" s="2"/>
      <c r="F152" s="2"/>
      <c r="G152" s="2"/>
      <c r="H152" s="2"/>
      <c r="I152" s="2"/>
      <c r="J152" s="2"/>
      <c r="K152" s="2"/>
    </row>
    <row r="153" spans="2:11">
      <c r="B153" s="1"/>
      <c r="C153" s="2"/>
      <c r="D153" s="2"/>
      <c r="E153" s="2"/>
      <c r="F153" s="2"/>
      <c r="G153" s="2"/>
      <c r="H153" s="2"/>
      <c r="I153" s="2"/>
      <c r="J153" s="2"/>
      <c r="K153" s="2"/>
    </row>
    <row r="154" spans="2:11">
      <c r="B154" s="1"/>
      <c r="C154" s="2"/>
      <c r="D154" s="2"/>
      <c r="E154" s="2"/>
      <c r="F154" s="2"/>
      <c r="G154" s="2"/>
      <c r="H154" s="2"/>
      <c r="I154" s="2"/>
      <c r="J154" s="2"/>
      <c r="K154" s="2"/>
    </row>
    <row r="157" spans="2:11" ht="17.399999999999999">
      <c r="B157" s="458" t="s">
        <v>592</v>
      </c>
      <c r="C157" s="458"/>
      <c r="D157" s="458"/>
      <c r="E157" s="458"/>
      <c r="F157" s="458"/>
      <c r="G157" s="458"/>
      <c r="H157" s="458"/>
      <c r="I157" s="458"/>
      <c r="J157" s="458"/>
      <c r="K157" s="458"/>
    </row>
    <row r="158" spans="2:11">
      <c r="B158" s="43"/>
      <c r="C158" s="2"/>
      <c r="D158" s="2"/>
      <c r="E158" s="2"/>
      <c r="F158" s="2"/>
      <c r="G158" s="2"/>
      <c r="H158" s="2"/>
      <c r="I158" s="2"/>
      <c r="J158" s="2"/>
      <c r="K158" s="2"/>
    </row>
    <row r="159" spans="2:11" ht="15" customHeight="1">
      <c r="B159" s="460" t="s">
        <v>1223</v>
      </c>
      <c r="C159" s="460"/>
      <c r="D159" s="460"/>
      <c r="E159" s="460"/>
      <c r="F159" s="460"/>
      <c r="G159" s="460"/>
      <c r="H159" s="460"/>
      <c r="I159" s="460"/>
      <c r="J159" s="460"/>
      <c r="K159" s="460"/>
    </row>
    <row r="160" spans="2:11" ht="15" customHeight="1">
      <c r="B160" s="460"/>
      <c r="C160" s="460"/>
      <c r="D160" s="460"/>
      <c r="E160" s="460"/>
      <c r="F160" s="460"/>
      <c r="G160" s="460"/>
      <c r="H160" s="460"/>
      <c r="I160" s="460"/>
      <c r="J160" s="460"/>
      <c r="K160" s="460"/>
    </row>
    <row r="161" spans="2:11" ht="7.5" customHeight="1">
      <c r="B161" s="19"/>
      <c r="C161" s="16"/>
      <c r="D161" s="16"/>
      <c r="E161" s="16"/>
      <c r="F161" s="16"/>
      <c r="G161" s="16"/>
      <c r="H161" s="2"/>
      <c r="I161" s="2"/>
      <c r="J161" s="2"/>
      <c r="K161" s="2"/>
    </row>
    <row r="162" spans="2:11">
      <c r="B162" s="4"/>
      <c r="C162" s="43"/>
      <c r="D162" s="1"/>
      <c r="E162" s="43" t="s">
        <v>793</v>
      </c>
      <c r="F162" s="1"/>
      <c r="G162" s="43" t="s">
        <v>794</v>
      </c>
      <c r="H162" s="1"/>
      <c r="I162" s="1"/>
      <c r="J162" s="1"/>
      <c r="K162" s="1"/>
    </row>
    <row r="163" spans="2:11">
      <c r="B163" s="43"/>
      <c r="C163" s="43" t="s">
        <v>791</v>
      </c>
      <c r="D163" s="43" t="s">
        <v>792</v>
      </c>
      <c r="E163" s="43" t="s">
        <v>567</v>
      </c>
      <c r="F163" s="43" t="s">
        <v>793</v>
      </c>
      <c r="G163" s="43" t="s">
        <v>567</v>
      </c>
      <c r="H163" s="43" t="s">
        <v>795</v>
      </c>
      <c r="I163" s="43" t="s">
        <v>796</v>
      </c>
      <c r="J163" s="43" t="s">
        <v>797</v>
      </c>
      <c r="K163" s="43" t="s">
        <v>798</v>
      </c>
    </row>
    <row r="164" spans="2:11" ht="14.4" thickBot="1">
      <c r="B164" s="44"/>
      <c r="C164" s="45" t="s">
        <v>1</v>
      </c>
      <c r="D164" s="45" t="s">
        <v>1</v>
      </c>
      <c r="E164" s="45" t="s">
        <v>537</v>
      </c>
      <c r="F164" s="45" t="s">
        <v>19</v>
      </c>
      <c r="G164" s="45" t="s">
        <v>537</v>
      </c>
      <c r="H164" s="45" t="s">
        <v>19</v>
      </c>
      <c r="I164" s="45" t="s">
        <v>19</v>
      </c>
      <c r="J164" s="45" t="s">
        <v>19</v>
      </c>
      <c r="K164" s="45" t="s">
        <v>19</v>
      </c>
    </row>
    <row r="165" spans="2:11">
      <c r="B165" s="1"/>
      <c r="C165" s="52"/>
      <c r="D165" s="2"/>
      <c r="E165" s="2"/>
      <c r="F165" s="2"/>
      <c r="G165" s="2"/>
      <c r="H165" s="2"/>
      <c r="I165" s="2"/>
      <c r="J165" s="2"/>
      <c r="K165" s="2"/>
    </row>
    <row r="166" spans="2:11">
      <c r="B166" s="80" t="s">
        <v>668</v>
      </c>
      <c r="C166" s="2"/>
      <c r="D166" s="2"/>
      <c r="E166" s="2"/>
      <c r="F166" s="2"/>
      <c r="G166" s="2"/>
      <c r="H166" s="2"/>
      <c r="I166" s="2"/>
      <c r="J166" s="2"/>
      <c r="K166" s="2"/>
    </row>
    <row r="167" spans="2:11" ht="20.100000000000001" customHeight="1">
      <c r="B167" s="125" t="s">
        <v>569</v>
      </c>
      <c r="C167" s="49">
        <f>SUM('Budget Detail FY 2022-29'!L329:L331)</f>
        <v>0</v>
      </c>
      <c r="D167" s="49">
        <f>SUM('Budget Detail FY 2022-29'!M329:M331)</f>
        <v>29777</v>
      </c>
      <c r="E167" s="49">
        <f>SUM('Budget Detail FY 2022-29'!N329:N331)</f>
        <v>500000</v>
      </c>
      <c r="F167" s="49">
        <f>SUM('Budget Detail FY 2022-29'!O329:O331)</f>
        <v>229454</v>
      </c>
      <c r="G167" s="49">
        <f>SUM('Budget Detail FY 2022-29'!P329:P331)</f>
        <v>277250</v>
      </c>
      <c r="H167" s="49">
        <f>SUM('Budget Detail FY 2022-29'!Q329:Q331)</f>
        <v>42000</v>
      </c>
      <c r="I167" s="49">
        <f>SUM('Budget Detail FY 2022-29'!R329:R331)</f>
        <v>0</v>
      </c>
      <c r="J167" s="49">
        <f>SUM('Budget Detail FY 2022-29'!S329:S331)</f>
        <v>0</v>
      </c>
      <c r="K167" s="49">
        <f>SUM('Budget Detail FY 2022-29'!T329:T331)</f>
        <v>0</v>
      </c>
    </row>
    <row r="168" spans="2:11" ht="20.100000000000001" customHeight="1">
      <c r="B168" s="125" t="s">
        <v>570</v>
      </c>
      <c r="C168" s="2">
        <f>SUM('Budget Detail FY 2022-29'!L332:L334)</f>
        <v>216195</v>
      </c>
      <c r="D168" s="2">
        <f>SUM('Budget Detail FY 2022-29'!M332:M334)</f>
        <v>465106</v>
      </c>
      <c r="E168" s="2">
        <f>SUM('Budget Detail FY 2022-29'!N332:N334)</f>
        <v>103000</v>
      </c>
      <c r="F168" s="2">
        <f>SUM('Budget Detail FY 2022-29'!O332:O334)</f>
        <v>454000</v>
      </c>
      <c r="G168" s="405">
        <f>SUM('Budget Detail FY 2022-29'!P332:P334)</f>
        <v>103000</v>
      </c>
      <c r="H168" s="2">
        <f>SUM('Budget Detail FY 2022-29'!Q332:Q334)</f>
        <v>103000</v>
      </c>
      <c r="I168" s="2">
        <f>SUM('Budget Detail FY 2022-29'!R332:R334)</f>
        <v>103000</v>
      </c>
      <c r="J168" s="2">
        <f>SUM('Budget Detail FY 2022-29'!S332:S334)</f>
        <v>103000</v>
      </c>
      <c r="K168" s="2">
        <f>SUM('Budget Detail FY 2022-29'!T332:T334)</f>
        <v>103000</v>
      </c>
    </row>
    <row r="169" spans="2:11" ht="20.100000000000001" customHeight="1">
      <c r="B169" s="125" t="s">
        <v>572</v>
      </c>
      <c r="C169" s="2">
        <f>'Budget Detail FY 2022-29'!L335</f>
        <v>837007</v>
      </c>
      <c r="D169" s="2">
        <f>'Budget Detail FY 2022-29'!M335</f>
        <v>880006</v>
      </c>
      <c r="E169" s="2">
        <f>'Budget Detail FY 2022-29'!N335</f>
        <v>897130</v>
      </c>
      <c r="F169" s="2">
        <f>'Budget Detail FY 2022-29'!O335</f>
        <v>902500</v>
      </c>
      <c r="G169" s="405">
        <f>'Budget Detail FY 2022-29'!P335</f>
        <v>929575</v>
      </c>
      <c r="H169" s="2">
        <f>'Budget Detail FY 2022-29'!Q335</f>
        <v>948167</v>
      </c>
      <c r="I169" s="2">
        <f>'Budget Detail FY 2022-29'!R335</f>
        <v>967130</v>
      </c>
      <c r="J169" s="2">
        <f>'Budget Detail FY 2022-29'!S335</f>
        <v>986473</v>
      </c>
      <c r="K169" s="2">
        <f>'Budget Detail FY 2022-29'!T335</f>
        <v>1006202</v>
      </c>
    </row>
    <row r="170" spans="2:11" ht="20.100000000000001" customHeight="1">
      <c r="B170" s="125" t="s">
        <v>573</v>
      </c>
      <c r="C170" s="2">
        <f>'Budget Detail FY 2022-29'!L336</f>
        <v>4712</v>
      </c>
      <c r="D170" s="2">
        <f>'Budget Detail FY 2022-29'!M336</f>
        <v>36964</v>
      </c>
      <c r="E170" s="2">
        <f>'Budget Detail FY 2022-29'!N336</f>
        <v>25000</v>
      </c>
      <c r="F170" s="2">
        <f>'Budget Detail FY 2022-29'!O336</f>
        <v>85000</v>
      </c>
      <c r="G170" s="405">
        <f>'Budget Detail FY 2022-29'!P336</f>
        <v>20000</v>
      </c>
      <c r="H170" s="2">
        <f>'Budget Detail FY 2022-29'!Q336</f>
        <v>60000</v>
      </c>
      <c r="I170" s="2">
        <f>'Budget Detail FY 2022-29'!R336</f>
        <v>15000</v>
      </c>
      <c r="J170" s="2">
        <f>'Budget Detail FY 2022-29'!S336</f>
        <v>5000</v>
      </c>
      <c r="K170" s="2">
        <f>'Budget Detail FY 2022-29'!T336</f>
        <v>5000</v>
      </c>
    </row>
    <row r="171" spans="2:11" ht="20.100000000000001" customHeight="1">
      <c r="B171" s="125" t="s">
        <v>574</v>
      </c>
      <c r="C171" s="2">
        <f>SUM('Budget Detail FY 2022-29'!L337:L343)</f>
        <v>1619840</v>
      </c>
      <c r="D171" s="2">
        <f>SUM('Budget Detail FY 2022-29'!M337:M343)</f>
        <v>1014482</v>
      </c>
      <c r="E171" s="2">
        <f>SUM('Budget Detail FY 2022-29'!N337:N343)</f>
        <v>1445653</v>
      </c>
      <c r="F171" s="2">
        <f>SUM('Budget Detail FY 2022-29'!O337:O343)</f>
        <v>54101</v>
      </c>
      <c r="G171" s="405">
        <f>SUM('Budget Detail FY 2022-29'!P337:P343)</f>
        <v>1250518</v>
      </c>
      <c r="H171" s="2">
        <f>SUM('Budget Detail FY 2022-29'!Q337:Q343)</f>
        <v>332359</v>
      </c>
      <c r="I171" s="2">
        <f>SUM('Budget Detail FY 2022-29'!R337:R343)</f>
        <v>150000</v>
      </c>
      <c r="J171" s="2">
        <f>SUM('Budget Detail FY 2022-29'!S337:S343)</f>
        <v>2338349</v>
      </c>
      <c r="K171" s="2">
        <f>SUM('Budget Detail FY 2022-29'!T337:T343)</f>
        <v>0</v>
      </c>
    </row>
    <row r="172" spans="2:11" ht="20.100000000000001" customHeight="1">
      <c r="B172" s="125" t="s">
        <v>575</v>
      </c>
      <c r="C172" s="2">
        <f>'Budget Detail FY 2022-29'!L344</f>
        <v>0</v>
      </c>
      <c r="D172" s="2">
        <f>'Budget Detail FY 2022-29'!M344</f>
        <v>0</v>
      </c>
      <c r="E172" s="2">
        <f>'Budget Detail FY 2022-29'!N344</f>
        <v>0</v>
      </c>
      <c r="F172" s="2">
        <f>'Budget Detail FY 2022-29'!O344</f>
        <v>1000</v>
      </c>
      <c r="G172" s="405">
        <f>'Budget Detail FY 2022-29'!P344</f>
        <v>0</v>
      </c>
      <c r="H172" s="2">
        <f>'Budget Detail FY 2022-29'!Q344</f>
        <v>0</v>
      </c>
      <c r="I172" s="2">
        <f>'Budget Detail FY 2022-29'!R344</f>
        <v>0</v>
      </c>
      <c r="J172" s="2">
        <f>'Budget Detail FY 2022-29'!S344</f>
        <v>0</v>
      </c>
      <c r="K172" s="2">
        <f>'Budget Detail FY 2022-29'!T344</f>
        <v>0</v>
      </c>
    </row>
    <row r="173" spans="2:11" ht="20.100000000000001" customHeight="1">
      <c r="B173" s="379" t="s">
        <v>1143</v>
      </c>
      <c r="C173" s="378">
        <f t="shared" ref="C173:K173" si="17">SUM(C167:C172)</f>
        <v>2677754</v>
      </c>
      <c r="D173" s="378">
        <f t="shared" si="17"/>
        <v>2426335</v>
      </c>
      <c r="E173" s="378">
        <f t="shared" si="17"/>
        <v>2970783</v>
      </c>
      <c r="F173" s="378">
        <f t="shared" si="17"/>
        <v>1726055</v>
      </c>
      <c r="G173" s="378">
        <f t="shared" si="17"/>
        <v>2580343</v>
      </c>
      <c r="H173" s="378">
        <f t="shared" si="17"/>
        <v>1485526</v>
      </c>
      <c r="I173" s="378">
        <f t="shared" si="17"/>
        <v>1235130</v>
      </c>
      <c r="J173" s="378">
        <f t="shared" si="17"/>
        <v>3432822</v>
      </c>
      <c r="K173" s="378">
        <f t="shared" si="17"/>
        <v>1114202</v>
      </c>
    </row>
    <row r="174" spans="2:11" ht="6.9" customHeight="1">
      <c r="B174" s="125"/>
      <c r="C174" s="2"/>
      <c r="D174" s="2"/>
      <c r="E174" s="2"/>
      <c r="F174" s="2"/>
      <c r="G174" s="405"/>
      <c r="H174" s="2"/>
      <c r="I174" s="2"/>
      <c r="J174" s="2"/>
      <c r="K174" s="2"/>
    </row>
    <row r="175" spans="2:11" ht="20.100000000000001" customHeight="1">
      <c r="B175" s="125" t="s">
        <v>576</v>
      </c>
      <c r="C175" s="2">
        <f>'Budget Detail FY 2022-29'!L349+'Budget Detail FY 2022-29'!L350+'Budget Detail FY 2022-29'!L347+'Budget Detail FY 2022-29'!L348</f>
        <v>3138492</v>
      </c>
      <c r="D175" s="2">
        <f>'Budget Detail FY 2022-29'!M349+'Budget Detail FY 2022-29'!M350+'Budget Detail FY 2022-29'!M347+'Budget Detail FY 2022-29'!M348</f>
        <v>2902227</v>
      </c>
      <c r="E175" s="2">
        <f>'Budget Detail FY 2022-29'!N349+'Budget Detail FY 2022-29'!N350+'Budget Detail FY 2022-29'!N347+'Budget Detail FY 2022-29'!N348</f>
        <v>603012</v>
      </c>
      <c r="F175" s="2">
        <f>'Budget Detail FY 2022-29'!O349+'Budget Detail FY 2022-29'!O350+'Budget Detail FY 2022-29'!O347+'Budget Detail FY 2022-29'!O348</f>
        <v>1843512</v>
      </c>
      <c r="G175" s="405">
        <f>'Budget Detail FY 2022-29'!P349+'Budget Detail FY 2022-29'!P350+'Budget Detail FY 2022-29'!P347+'Budget Detail FY 2022-29'!P348</f>
        <v>449642</v>
      </c>
      <c r="H175" s="2">
        <f>'Budget Detail FY 2022-29'!Q349+'Budget Detail FY 2022-29'!Q350+'Budget Detail FY 2022-29'!Q347+'Budget Detail FY 2022-29'!Q348</f>
        <v>6741695</v>
      </c>
      <c r="I175" s="2">
        <f>'Budget Detail FY 2022-29'!R349+'Budget Detail FY 2022-29'!R350+'Budget Detail FY 2022-29'!R347+'Budget Detail FY 2022-29'!R348</f>
        <v>972436</v>
      </c>
      <c r="J175" s="2">
        <f>'Budget Detail FY 2022-29'!S349+'Budget Detail FY 2022-29'!S350+'Budget Detail FY 2022-29'!S347+'Budget Detail FY 2022-29'!S348</f>
        <v>1002544</v>
      </c>
      <c r="K175" s="2">
        <f>'Budget Detail FY 2022-29'!T349+'Budget Detail FY 2022-29'!T350+'Budget Detail FY 2022-29'!T347+'Budget Detail FY 2022-29'!T348</f>
        <v>852777</v>
      </c>
    </row>
    <row r="176" spans="2:11" ht="20.100000000000001" customHeight="1" thickBot="1">
      <c r="B176" s="79" t="s">
        <v>1145</v>
      </c>
      <c r="C176" s="314">
        <f t="shared" ref="C176:K176" si="18">C173+C175</f>
        <v>5816246</v>
      </c>
      <c r="D176" s="314">
        <f t="shared" si="18"/>
        <v>5328562</v>
      </c>
      <c r="E176" s="314">
        <f t="shared" si="18"/>
        <v>3573795</v>
      </c>
      <c r="F176" s="314">
        <f t="shared" si="18"/>
        <v>3569567</v>
      </c>
      <c r="G176" s="314">
        <f t="shared" si="18"/>
        <v>3029985</v>
      </c>
      <c r="H176" s="314">
        <f t="shared" si="18"/>
        <v>8227221</v>
      </c>
      <c r="I176" s="314">
        <f t="shared" si="18"/>
        <v>2207566</v>
      </c>
      <c r="J176" s="314">
        <f t="shared" si="18"/>
        <v>4435366</v>
      </c>
      <c r="K176" s="314">
        <f t="shared" si="18"/>
        <v>1966979</v>
      </c>
    </row>
    <row r="177" spans="2:11" ht="7.5" customHeight="1">
      <c r="B177" s="1"/>
      <c r="C177" s="2"/>
      <c r="D177" s="2"/>
      <c r="E177" s="2"/>
      <c r="F177" s="2"/>
      <c r="G177" s="2"/>
      <c r="H177" s="2"/>
      <c r="I177" s="2"/>
      <c r="J177" s="2"/>
      <c r="K177" s="2"/>
    </row>
    <row r="178" spans="2:11">
      <c r="B178" s="80" t="s">
        <v>408</v>
      </c>
      <c r="C178" s="2"/>
      <c r="D178" s="2"/>
      <c r="E178" s="2"/>
      <c r="F178" s="2"/>
      <c r="G178" s="2"/>
      <c r="H178" s="2"/>
      <c r="I178" s="2"/>
      <c r="J178" s="2"/>
      <c r="K178" s="2"/>
    </row>
    <row r="179" spans="2:11" ht="20.100000000000001" customHeight="1">
      <c r="B179" s="125" t="s">
        <v>580</v>
      </c>
      <c r="C179" s="49">
        <f>'Budget Detail FY 2022-29'!L357+'Budget Detail FY 2022-29'!L358+'Budget Detail FY 2022-29'!L360+'Budget Detail FY 2022-29'!L361+'Budget Detail FY 2022-29'!L359+'Budget Detail FY 2022-29'!L356</f>
        <v>230327</v>
      </c>
      <c r="D179" s="49">
        <f>'Budget Detail FY 2022-29'!M357+'Budget Detail FY 2022-29'!M358+'Budget Detail FY 2022-29'!M360+'Budget Detail FY 2022-29'!M361+'Budget Detail FY 2022-29'!M359+'Budget Detail FY 2022-29'!M356</f>
        <v>75921</v>
      </c>
      <c r="E179" s="49">
        <f>'Budget Detail FY 2022-29'!N357+'Budget Detail FY 2022-29'!N358+'Budget Detail FY 2022-29'!N360+'Budget Detail FY 2022-29'!N361+'Budget Detail FY 2022-29'!N359+'Budget Detail FY 2022-29'!N356</f>
        <v>140075</v>
      </c>
      <c r="F179" s="49">
        <f>'Budget Detail FY 2022-29'!O357+'Budget Detail FY 2022-29'!O358+'Budget Detail FY 2022-29'!O360+'Budget Detail FY 2022-29'!O361+'Budget Detail FY 2022-29'!O359+'Budget Detail FY 2022-29'!O356</f>
        <v>126475</v>
      </c>
      <c r="G179" s="49">
        <f>'Budget Detail FY 2022-29'!P357+'Budget Detail FY 2022-29'!P358+'Budget Detail FY 2022-29'!P360+'Budget Detail FY 2022-29'!P361+'Budget Detail FY 2022-29'!P359+'Budget Detail FY 2022-29'!P356</f>
        <v>227675</v>
      </c>
      <c r="H179" s="49">
        <f>'Budget Detail FY 2022-29'!Q357+'Budget Detail FY 2022-29'!Q358+'Budget Detail FY 2022-29'!Q360+'Budget Detail FY 2022-29'!Q361+'Budget Detail FY 2022-29'!Q359+'Budget Detail FY 2022-29'!Q356</f>
        <v>220939</v>
      </c>
      <c r="I179" s="49">
        <f>'Budget Detail FY 2022-29'!R357+'Budget Detail FY 2022-29'!R358+'Budget Detail FY 2022-29'!R360+'Budget Detail FY 2022-29'!R361+'Budget Detail FY 2022-29'!R359+'Budget Detail FY 2022-29'!R356</f>
        <v>153872</v>
      </c>
      <c r="J179" s="49">
        <f>'Budget Detail FY 2022-29'!S357+'Budget Detail FY 2022-29'!S358+'Budget Detail FY 2022-29'!S360+'Budget Detail FY 2022-29'!S361+'Budget Detail FY 2022-29'!S359+'Budget Detail FY 2022-29'!S356</f>
        <v>162447</v>
      </c>
      <c r="K179" s="49">
        <f>'Budget Detail FY 2022-29'!T357+'Budget Detail FY 2022-29'!T358+'Budget Detail FY 2022-29'!T360+'Budget Detail FY 2022-29'!T361+'Budget Detail FY 2022-29'!T359+'Budget Detail FY 2022-29'!T356</f>
        <v>171537</v>
      </c>
    </row>
    <row r="180" spans="2:11" ht="20.100000000000001" customHeight="1">
      <c r="B180" s="125" t="s">
        <v>581</v>
      </c>
      <c r="C180" s="2">
        <f>'Budget Detail FY 2022-29'!L362+'Budget Detail FY 2022-29'!L363+'Budget Detail FY 2022-29'!L364+'Budget Detail FY 2022-29'!L365</f>
        <v>60490</v>
      </c>
      <c r="D180" s="2">
        <f>'Budget Detail FY 2022-29'!M362+'Budget Detail FY 2022-29'!M363+'Budget Detail FY 2022-29'!M364+'Budget Detail FY 2022-29'!M365</f>
        <v>78460</v>
      </c>
      <c r="E180" s="2">
        <f>'Budget Detail FY 2022-29'!N362+'Budget Detail FY 2022-29'!N363+'Budget Detail FY 2022-29'!N364+'Budget Detail FY 2022-29'!N365</f>
        <v>115000</v>
      </c>
      <c r="F180" s="2">
        <f>'Budget Detail FY 2022-29'!O362+'Budget Detail FY 2022-29'!O363+'Budget Detail FY 2022-29'!O364+'Budget Detail FY 2022-29'!O365</f>
        <v>126000</v>
      </c>
      <c r="G180" s="2">
        <f>'Budget Detail FY 2022-29'!P362+'Budget Detail FY 2022-29'!P363+'Budget Detail FY 2022-29'!P364+'Budget Detail FY 2022-29'!P365</f>
        <v>100000</v>
      </c>
      <c r="H180" s="2">
        <f>'Budget Detail FY 2022-29'!Q362+'Budget Detail FY 2022-29'!Q363+'Budget Detail FY 2022-29'!Q364+'Budget Detail FY 2022-29'!Q365</f>
        <v>100000</v>
      </c>
      <c r="I180" s="2">
        <f>'Budget Detail FY 2022-29'!R362+'Budget Detail FY 2022-29'!R363+'Budget Detail FY 2022-29'!R364+'Budget Detail FY 2022-29'!R365</f>
        <v>100000</v>
      </c>
      <c r="J180" s="2">
        <f>'Budget Detail FY 2022-29'!S362+'Budget Detail FY 2022-29'!S363+'Budget Detail FY 2022-29'!S364+'Budget Detail FY 2022-29'!S365</f>
        <v>100000</v>
      </c>
      <c r="K180" s="2">
        <f>'Budget Detail FY 2022-29'!T362+'Budget Detail FY 2022-29'!T363+'Budget Detail FY 2022-29'!T364+'Budget Detail FY 2022-29'!T365</f>
        <v>100000</v>
      </c>
    </row>
    <row r="181" spans="2:11" ht="20.100000000000001" customHeight="1">
      <c r="B181" s="125" t="s">
        <v>582</v>
      </c>
      <c r="C181" s="2">
        <f>SUM('Budget Detail FY 2022-29'!L366:L390)</f>
        <v>2674678</v>
      </c>
      <c r="D181" s="2">
        <f>SUM('Budget Detail FY 2022-29'!M366:M390)</f>
        <v>2131182</v>
      </c>
      <c r="E181" s="2">
        <f>SUM('Budget Detail FY 2022-29'!N366:N390)</f>
        <v>4224254</v>
      </c>
      <c r="F181" s="2">
        <f>SUM('Budget Detail FY 2022-29'!O366:O390)</f>
        <v>1916645</v>
      </c>
      <c r="G181" s="2">
        <f>SUM('Budget Detail FY 2022-29'!P366:P390)</f>
        <v>6885000</v>
      </c>
      <c r="H181" s="2">
        <f>SUM('Budget Detail FY 2022-29'!Q366:Q390)</f>
        <v>4678659</v>
      </c>
      <c r="I181" s="2">
        <f>SUM('Budget Detail FY 2022-29'!R366:R390)</f>
        <v>3803000</v>
      </c>
      <c r="J181" s="2">
        <f>SUM('Budget Detail FY 2022-29'!S366:S390)</f>
        <v>4235000</v>
      </c>
      <c r="K181" s="2">
        <f>SUM('Budget Detail FY 2022-29'!T366:T390)</f>
        <v>752000</v>
      </c>
    </row>
    <row r="182" spans="2:11" ht="20.100000000000001" customHeight="1">
      <c r="B182" s="125" t="s">
        <v>527</v>
      </c>
      <c r="C182" s="2">
        <f>SUM('Budget Detail FY 2022-29'!L392:L396)</f>
        <v>315338</v>
      </c>
      <c r="D182" s="2">
        <f>SUM('Budget Detail FY 2022-29'!M392:M396)</f>
        <v>319338</v>
      </c>
      <c r="E182" s="2">
        <f>SUM('Budget Detail FY 2022-29'!N392:N396)</f>
        <v>313038</v>
      </c>
      <c r="F182" s="2">
        <f>SUM('Budget Detail FY 2022-29'!O392:O396)</f>
        <v>313038</v>
      </c>
      <c r="G182" s="2">
        <f>SUM('Budget Detail FY 2022-29'!P392:P396)</f>
        <v>316738</v>
      </c>
      <c r="H182" s="2">
        <f>SUM('Budget Detail FY 2022-29'!Q392:Q396)</f>
        <v>513807</v>
      </c>
      <c r="I182" s="2">
        <f>SUM('Budget Detail FY 2022-29'!R392:R396)</f>
        <v>892638</v>
      </c>
      <c r="J182" s="2">
        <f>SUM('Budget Detail FY 2022-29'!S392:S396)</f>
        <v>896450</v>
      </c>
      <c r="K182" s="2">
        <f>SUM('Budget Detail FY 2022-29'!T392:T396)</f>
        <v>892150</v>
      </c>
    </row>
    <row r="183" spans="2:11" ht="20.100000000000001" customHeight="1">
      <c r="B183" s="379" t="s">
        <v>584</v>
      </c>
      <c r="C183" s="378">
        <f t="shared" ref="C183:K183" si="19">SUM(C179:C182)</f>
        <v>3280833</v>
      </c>
      <c r="D183" s="378">
        <f t="shared" si="19"/>
        <v>2604901</v>
      </c>
      <c r="E183" s="378">
        <f t="shared" si="19"/>
        <v>4792367</v>
      </c>
      <c r="F183" s="378">
        <f t="shared" si="19"/>
        <v>2482158</v>
      </c>
      <c r="G183" s="378">
        <f t="shared" si="19"/>
        <v>7529413</v>
      </c>
      <c r="H183" s="378">
        <f t="shared" si="19"/>
        <v>5513405</v>
      </c>
      <c r="I183" s="378">
        <f t="shared" si="19"/>
        <v>4949510</v>
      </c>
      <c r="J183" s="378">
        <f t="shared" si="19"/>
        <v>5393897</v>
      </c>
      <c r="K183" s="378">
        <f t="shared" si="19"/>
        <v>1915687</v>
      </c>
    </row>
    <row r="184" spans="2:11" ht="6.9" customHeight="1">
      <c r="B184" s="125"/>
      <c r="C184" s="2"/>
      <c r="D184" s="2"/>
      <c r="E184" s="2"/>
      <c r="F184" s="2"/>
      <c r="G184" s="2"/>
      <c r="H184" s="2"/>
      <c r="I184" s="2"/>
      <c r="J184" s="2"/>
      <c r="K184" s="2"/>
    </row>
    <row r="185" spans="2:11" ht="20.100000000000001" customHeight="1">
      <c r="B185" s="125" t="s">
        <v>583</v>
      </c>
      <c r="C185" s="2">
        <f>'Budget Detail FY 2022-29'!L400+'Budget Detail FY 2022-29'!L399</f>
        <v>489382</v>
      </c>
      <c r="D185" s="2">
        <f>'Budget Detail FY 2022-29'!M400+'Budget Detail FY 2022-29'!M399</f>
        <v>104209</v>
      </c>
      <c r="E185" s="2">
        <f>'Budget Detail FY 2022-29'!N400+'Budget Detail FY 2022-29'!N399</f>
        <v>104627</v>
      </c>
      <c r="F185" s="2">
        <f>'Budget Detail FY 2022-29'!O400+'Budget Detail FY 2022-29'!O399</f>
        <v>104627</v>
      </c>
      <c r="G185" s="2">
        <f>'Budget Detail FY 2022-29'!P400+'Budget Detail FY 2022-29'!P399</f>
        <v>104034</v>
      </c>
      <c r="H185" s="2">
        <f>'Budget Detail FY 2022-29'!Q400+'Budget Detail FY 2022-29'!Q399</f>
        <v>55366</v>
      </c>
      <c r="I185" s="2">
        <f>'Budget Detail FY 2022-29'!R400+'Budget Detail FY 2022-29'!R399</f>
        <v>54738</v>
      </c>
      <c r="J185" s="2">
        <f>'Budget Detail FY 2022-29'!S400+'Budget Detail FY 2022-29'!S399</f>
        <v>54948</v>
      </c>
      <c r="K185" s="2">
        <f>'Budget Detail FY 2022-29'!T400+'Budget Detail FY 2022-29'!T399</f>
        <v>55087</v>
      </c>
    </row>
    <row r="186" spans="2:11" ht="20.100000000000001" customHeight="1" thickBot="1">
      <c r="B186" s="79" t="s">
        <v>1144</v>
      </c>
      <c r="C186" s="314">
        <f t="shared" ref="C186:K186" si="20">C183+C185</f>
        <v>3770215</v>
      </c>
      <c r="D186" s="314">
        <f t="shared" si="20"/>
        <v>2709110</v>
      </c>
      <c r="E186" s="314">
        <f t="shared" si="20"/>
        <v>4896994</v>
      </c>
      <c r="F186" s="314">
        <f t="shared" si="20"/>
        <v>2586785</v>
      </c>
      <c r="G186" s="314">
        <f t="shared" si="20"/>
        <v>7633447</v>
      </c>
      <c r="H186" s="314">
        <f t="shared" si="20"/>
        <v>5568771</v>
      </c>
      <c r="I186" s="314">
        <f t="shared" si="20"/>
        <v>5004248</v>
      </c>
      <c r="J186" s="314">
        <f t="shared" si="20"/>
        <v>5448845</v>
      </c>
      <c r="K186" s="314">
        <f t="shared" si="20"/>
        <v>1970774</v>
      </c>
    </row>
    <row r="187" spans="2:11" ht="7.5" customHeight="1">
      <c r="B187" s="80"/>
      <c r="C187" s="2"/>
      <c r="D187" s="2"/>
      <c r="E187" s="2"/>
      <c r="F187" s="2"/>
      <c r="G187" s="2"/>
      <c r="H187" s="2"/>
      <c r="I187" s="2"/>
      <c r="J187" s="2"/>
      <c r="K187" s="2"/>
    </row>
    <row r="188" spans="2:11" ht="20.100000000000001" customHeight="1">
      <c r="B188" s="124" t="s">
        <v>585</v>
      </c>
      <c r="C188" s="49">
        <f t="shared" ref="C188:K188" si="21">+C176-C186</f>
        <v>2046031</v>
      </c>
      <c r="D188" s="49">
        <f t="shared" si="21"/>
        <v>2619452</v>
      </c>
      <c r="E188" s="49">
        <f t="shared" si="21"/>
        <v>-1323199</v>
      </c>
      <c r="F188" s="49">
        <f t="shared" si="21"/>
        <v>982782</v>
      </c>
      <c r="G188" s="49">
        <f t="shared" si="21"/>
        <v>-4603462</v>
      </c>
      <c r="H188" s="49">
        <f t="shared" si="21"/>
        <v>2658450</v>
      </c>
      <c r="I188" s="49">
        <f t="shared" si="21"/>
        <v>-2796682</v>
      </c>
      <c r="J188" s="49">
        <f t="shared" si="21"/>
        <v>-1013479</v>
      </c>
      <c r="K188" s="49">
        <f t="shared" si="21"/>
        <v>-3795</v>
      </c>
    </row>
    <row r="189" spans="2:11" ht="7.5" customHeight="1">
      <c r="B189" s="84"/>
      <c r="C189" s="57"/>
      <c r="D189" s="57"/>
      <c r="E189" s="57"/>
      <c r="F189" s="57"/>
      <c r="G189" s="57"/>
      <c r="H189" s="57"/>
      <c r="I189" s="57"/>
      <c r="J189" s="57"/>
      <c r="K189" s="57"/>
    </row>
    <row r="190" spans="2:11" ht="20.100000000000001" customHeight="1" thickBot="1">
      <c r="B190" s="78" t="s">
        <v>586</v>
      </c>
      <c r="C190" s="312">
        <v>2165601</v>
      </c>
      <c r="D190" s="312">
        <v>4785053</v>
      </c>
      <c r="E190" s="312">
        <v>3276137</v>
      </c>
      <c r="F190" s="312">
        <f>D190+F188</f>
        <v>5767835</v>
      </c>
      <c r="G190" s="312">
        <f>F190+G188</f>
        <v>1164373</v>
      </c>
      <c r="H190" s="312">
        <f>G190+H188</f>
        <v>3822823</v>
      </c>
      <c r="I190" s="312">
        <f>H190+I188</f>
        <v>1026141</v>
      </c>
      <c r="J190" s="312">
        <f>I190+J188</f>
        <v>12662</v>
      </c>
      <c r="K190" s="312">
        <f>J190+K188</f>
        <v>8867</v>
      </c>
    </row>
    <row r="191" spans="2:11" ht="14.4" thickTop="1"/>
    <row r="207" spans="2:11" ht="17.399999999999999">
      <c r="B207" s="458" t="s">
        <v>1224</v>
      </c>
      <c r="C207" s="458"/>
      <c r="D207" s="458"/>
      <c r="E207" s="458"/>
      <c r="F207" s="458"/>
      <c r="G207" s="458"/>
      <c r="H207" s="458"/>
      <c r="I207" s="458"/>
      <c r="J207" s="458"/>
      <c r="K207" s="458"/>
    </row>
    <row r="208" spans="2:11">
      <c r="B208" s="43"/>
      <c r="C208" s="2"/>
      <c r="D208" s="2"/>
      <c r="E208" s="2"/>
      <c r="F208" s="2"/>
      <c r="G208" s="2"/>
      <c r="H208" s="2"/>
      <c r="I208" s="2"/>
      <c r="J208" s="2"/>
      <c r="K208" s="2"/>
    </row>
    <row r="209" spans="2:11" ht="15" customHeight="1">
      <c r="B209" s="460" t="s">
        <v>1252</v>
      </c>
      <c r="C209" s="460"/>
      <c r="D209" s="460"/>
      <c r="E209" s="460"/>
      <c r="F209" s="460"/>
      <c r="G209" s="460"/>
      <c r="H209" s="460"/>
      <c r="I209" s="460"/>
      <c r="J209" s="460"/>
      <c r="K209" s="460"/>
    </row>
    <row r="210" spans="2:11" ht="15" customHeight="1">
      <c r="B210" s="460"/>
      <c r="C210" s="460"/>
      <c r="D210" s="460"/>
      <c r="E210" s="460"/>
      <c r="F210" s="460"/>
      <c r="G210" s="460"/>
      <c r="H210" s="460"/>
      <c r="I210" s="460"/>
      <c r="J210" s="460"/>
      <c r="K210" s="460"/>
    </row>
    <row r="211" spans="2:11" ht="7.5" customHeight="1">
      <c r="B211" s="19"/>
      <c r="C211" s="16"/>
      <c r="D211" s="16"/>
      <c r="E211" s="16"/>
      <c r="F211" s="16"/>
      <c r="G211" s="16"/>
      <c r="H211" s="2"/>
      <c r="I211" s="2"/>
      <c r="J211" s="2"/>
      <c r="K211" s="2"/>
    </row>
    <row r="212" spans="2:11">
      <c r="B212" s="4"/>
      <c r="C212" s="43"/>
      <c r="D212" s="1"/>
      <c r="E212" s="43" t="s">
        <v>793</v>
      </c>
      <c r="F212" s="1"/>
      <c r="G212" s="43" t="s">
        <v>794</v>
      </c>
      <c r="H212" s="1"/>
      <c r="I212" s="1"/>
      <c r="J212" s="1"/>
      <c r="K212" s="1"/>
    </row>
    <row r="213" spans="2:11">
      <c r="B213" s="43"/>
      <c r="C213" s="43" t="s">
        <v>791</v>
      </c>
      <c r="D213" s="43" t="s">
        <v>792</v>
      </c>
      <c r="E213" s="43" t="s">
        <v>567</v>
      </c>
      <c r="F213" s="43" t="s">
        <v>793</v>
      </c>
      <c r="G213" s="43" t="s">
        <v>567</v>
      </c>
      <c r="H213" s="43" t="s">
        <v>795</v>
      </c>
      <c r="I213" s="43" t="s">
        <v>796</v>
      </c>
      <c r="J213" s="43" t="s">
        <v>797</v>
      </c>
      <c r="K213" s="43" t="s">
        <v>798</v>
      </c>
    </row>
    <row r="214" spans="2:11" ht="14.4" thickBot="1">
      <c r="B214" s="44"/>
      <c r="C214" s="45" t="s">
        <v>1</v>
      </c>
      <c r="D214" s="45" t="s">
        <v>1</v>
      </c>
      <c r="E214" s="45" t="s">
        <v>537</v>
      </c>
      <c r="F214" s="45" t="s">
        <v>19</v>
      </c>
      <c r="G214" s="45" t="s">
        <v>537</v>
      </c>
      <c r="H214" s="45" t="s">
        <v>19</v>
      </c>
      <c r="I214" s="45" t="s">
        <v>19</v>
      </c>
      <c r="J214" s="45" t="s">
        <v>19</v>
      </c>
      <c r="K214" s="45" t="s">
        <v>19</v>
      </c>
    </row>
    <row r="215" spans="2:11">
      <c r="B215" s="1"/>
      <c r="C215" s="52"/>
      <c r="D215" s="2"/>
      <c r="E215" s="2"/>
      <c r="F215" s="2"/>
      <c r="G215" s="2"/>
      <c r="H215" s="2"/>
      <c r="I215" s="2"/>
      <c r="J215" s="2"/>
      <c r="K215" s="2"/>
    </row>
    <row r="216" spans="2:11">
      <c r="B216" s="80" t="s">
        <v>668</v>
      </c>
      <c r="C216" s="2"/>
      <c r="D216" s="2"/>
      <c r="E216" s="2"/>
      <c r="F216" s="2"/>
      <c r="G216" s="2"/>
      <c r="H216" s="2"/>
      <c r="I216" s="2"/>
      <c r="J216" s="2"/>
      <c r="K216" s="2"/>
    </row>
    <row r="217" spans="2:11" ht="20.100000000000001" customHeight="1">
      <c r="B217" s="125" t="s">
        <v>570</v>
      </c>
      <c r="C217" s="49">
        <f>'Budget Detail FY 2022-29'!L416</f>
        <v>21231</v>
      </c>
      <c r="D217" s="49">
        <f>'Budget Detail FY 2022-29'!M416</f>
        <v>168005</v>
      </c>
      <c r="E217" s="49">
        <f>'Budget Detail FY 2022-29'!N416</f>
        <v>30000</v>
      </c>
      <c r="F217" s="49">
        <f>'Budget Detail FY 2022-29'!O416</f>
        <v>290000</v>
      </c>
      <c r="G217" s="49">
        <f>'Budget Detail FY 2022-29'!P416</f>
        <v>30000</v>
      </c>
      <c r="H217" s="49">
        <f>'Budget Detail FY 2022-29'!Q416</f>
        <v>30000</v>
      </c>
      <c r="I217" s="49">
        <f>'Budget Detail FY 2022-29'!R416</f>
        <v>30000</v>
      </c>
      <c r="J217" s="49">
        <f>'Budget Detail FY 2022-29'!S416</f>
        <v>30000</v>
      </c>
      <c r="K217" s="49">
        <f>'Budget Detail FY 2022-29'!T416</f>
        <v>30000</v>
      </c>
    </row>
    <row r="218" spans="2:11" ht="20.100000000000001" customHeight="1">
      <c r="B218" s="125" t="s">
        <v>572</v>
      </c>
      <c r="C218" s="2">
        <f>'Budget Detail FY 2022-29'!L417</f>
        <v>108431</v>
      </c>
      <c r="D218" s="2">
        <f>'Budget Detail FY 2022-29'!M417</f>
        <v>199586</v>
      </c>
      <c r="E218" s="2">
        <f>'Budget Detail FY 2022-29'!N417</f>
        <v>280386</v>
      </c>
      <c r="F218" s="2">
        <f>'Budget Detail FY 2022-29'!O417</f>
        <v>215138</v>
      </c>
      <c r="G218" s="2">
        <f>'Budget Detail FY 2022-29'!P417</f>
        <v>320039</v>
      </c>
      <c r="H218" s="2">
        <f>'Budget Detail FY 2022-29'!Q417</f>
        <v>349628</v>
      </c>
      <c r="I218" s="2">
        <f>'Budget Detail FY 2022-29'!R417</f>
        <v>338820</v>
      </c>
      <c r="J218" s="2">
        <f>'Budget Detail FY 2022-29'!S417</f>
        <v>519069</v>
      </c>
      <c r="K218" s="2">
        <f>'Budget Detail FY 2022-29'!T417</f>
        <v>313857</v>
      </c>
    </row>
    <row r="219" spans="2:11" ht="20.100000000000001" customHeight="1">
      <c r="B219" s="125" t="s">
        <v>573</v>
      </c>
      <c r="C219" s="2">
        <f>'Budget Detail FY 2022-29'!L418</f>
        <v>1171</v>
      </c>
      <c r="D219" s="2">
        <f>'Budget Detail FY 2022-29'!M418</f>
        <v>47981</v>
      </c>
      <c r="E219" s="2">
        <f>'Budget Detail FY 2022-29'!N418</f>
        <v>275000</v>
      </c>
      <c r="F219" s="2">
        <f>'Budget Detail FY 2022-29'!O418</f>
        <v>40000</v>
      </c>
      <c r="G219" s="2">
        <f>'Budget Detail FY 2022-29'!P418</f>
        <v>600000</v>
      </c>
      <c r="H219" s="2">
        <f>'Budget Detail FY 2022-29'!Q418</f>
        <v>100000</v>
      </c>
      <c r="I219" s="2">
        <f>'Budget Detail FY 2022-29'!R418</f>
        <v>25000</v>
      </c>
      <c r="J219" s="2">
        <f>'Budget Detail FY 2022-29'!S418</f>
        <v>15000</v>
      </c>
      <c r="K219" s="2">
        <f>'Budget Detail FY 2022-29'!T418</f>
        <v>22500</v>
      </c>
    </row>
    <row r="220" spans="2:11" ht="20.100000000000001" customHeight="1">
      <c r="B220" s="125" t="s">
        <v>575</v>
      </c>
      <c r="C220" s="2">
        <f>'Budget Detail FY 2022-29'!L419</f>
        <v>576</v>
      </c>
      <c r="D220" s="2">
        <f>'Budget Detail FY 2022-29'!M419</f>
        <v>55863</v>
      </c>
      <c r="E220" s="2">
        <f>'Budget Detail FY 2022-29'!N419</f>
        <v>0</v>
      </c>
      <c r="F220" s="2">
        <f>'Budget Detail FY 2022-29'!O419</f>
        <v>2500</v>
      </c>
      <c r="G220" s="2">
        <f>'Budget Detail FY 2022-29'!P419</f>
        <v>514408</v>
      </c>
      <c r="H220" s="2">
        <f>'Budget Detail FY 2022-29'!Q419</f>
        <v>0</v>
      </c>
      <c r="I220" s="2">
        <f>'Budget Detail FY 2022-29'!R419</f>
        <v>0</v>
      </c>
      <c r="J220" s="2">
        <f>'Budget Detail FY 2022-29'!S419</f>
        <v>0</v>
      </c>
      <c r="K220" s="2">
        <f>'Budget Detail FY 2022-29'!T419</f>
        <v>0</v>
      </c>
    </row>
    <row r="221" spans="2:11" ht="20.100000000000001" customHeight="1">
      <c r="B221" s="379" t="s">
        <v>1143</v>
      </c>
      <c r="C221" s="378">
        <f t="shared" ref="C221:K221" si="22">SUM(C217:C220)</f>
        <v>131409</v>
      </c>
      <c r="D221" s="378">
        <f t="shared" si="22"/>
        <v>471435</v>
      </c>
      <c r="E221" s="378">
        <f t="shared" si="22"/>
        <v>585386</v>
      </c>
      <c r="F221" s="378">
        <f t="shared" si="22"/>
        <v>547638</v>
      </c>
      <c r="G221" s="378">
        <f t="shared" si="22"/>
        <v>1464447</v>
      </c>
      <c r="H221" s="378">
        <f t="shared" si="22"/>
        <v>479628</v>
      </c>
      <c r="I221" s="378">
        <f t="shared" si="22"/>
        <v>393820</v>
      </c>
      <c r="J221" s="378">
        <f t="shared" si="22"/>
        <v>564069</v>
      </c>
      <c r="K221" s="378">
        <f t="shared" si="22"/>
        <v>366357</v>
      </c>
    </row>
    <row r="222" spans="2:11" ht="6.9" customHeight="1">
      <c r="B222" s="125"/>
      <c r="C222" s="2"/>
      <c r="D222" s="2"/>
      <c r="E222" s="2"/>
      <c r="F222" s="2"/>
      <c r="G222" s="2"/>
      <c r="H222" s="2"/>
      <c r="I222" s="2"/>
      <c r="J222" s="2"/>
      <c r="K222" s="2"/>
    </row>
    <row r="223" spans="2:11" ht="20.100000000000001" customHeight="1">
      <c r="B223" s="125" t="s">
        <v>576</v>
      </c>
      <c r="C223" s="2">
        <f>'Budget Detail FY 2022-29'!L429</f>
        <v>13494391</v>
      </c>
      <c r="D223" s="2">
        <f>'Budget Detail FY 2022-29'!M429</f>
        <v>803877</v>
      </c>
      <c r="E223" s="2">
        <f>'Budget Detail FY 2022-29'!N429</f>
        <v>32589237</v>
      </c>
      <c r="F223" s="2">
        <f>'Budget Detail FY 2022-29'!O429</f>
        <v>1499779</v>
      </c>
      <c r="G223" s="2">
        <f>'Budget Detail FY 2022-29'!P429</f>
        <v>41923711</v>
      </c>
      <c r="H223" s="2">
        <f>'Budget Detail FY 2022-29'!Q429</f>
        <v>2698733</v>
      </c>
      <c r="I223" s="2">
        <f>'Budget Detail FY 2022-29'!R429</f>
        <v>3192037</v>
      </c>
      <c r="J223" s="2">
        <f>'Budget Detail FY 2022-29'!S429</f>
        <v>2681157</v>
      </c>
      <c r="K223" s="2">
        <f>'Budget Detail FY 2022-29'!T429</f>
        <v>3901592</v>
      </c>
    </row>
    <row r="224" spans="2:11" ht="20.100000000000001" customHeight="1" thickBot="1">
      <c r="B224" s="79" t="s">
        <v>1145</v>
      </c>
      <c r="C224" s="314">
        <f t="shared" ref="C224:K224" si="23">C221+C223</f>
        <v>13625800</v>
      </c>
      <c r="D224" s="314">
        <f t="shared" si="23"/>
        <v>1275312</v>
      </c>
      <c r="E224" s="314">
        <f t="shared" si="23"/>
        <v>33174623</v>
      </c>
      <c r="F224" s="314">
        <f t="shared" si="23"/>
        <v>2047417</v>
      </c>
      <c r="G224" s="314">
        <f t="shared" si="23"/>
        <v>43388158</v>
      </c>
      <c r="H224" s="314">
        <f t="shared" si="23"/>
        <v>3178361</v>
      </c>
      <c r="I224" s="314">
        <f t="shared" si="23"/>
        <v>3585857</v>
      </c>
      <c r="J224" s="314">
        <f t="shared" si="23"/>
        <v>3245226</v>
      </c>
      <c r="K224" s="314">
        <f t="shared" si="23"/>
        <v>4267949</v>
      </c>
    </row>
    <row r="225" spans="2:11" ht="7.5" customHeight="1">
      <c r="B225" s="1"/>
      <c r="C225" s="2"/>
      <c r="D225" s="2"/>
      <c r="E225" s="2"/>
      <c r="F225" s="2"/>
      <c r="G225" s="2"/>
      <c r="H225" s="2"/>
      <c r="I225" s="2"/>
      <c r="J225" s="2"/>
      <c r="K225" s="2"/>
    </row>
    <row r="226" spans="2:11">
      <c r="B226" s="80" t="s">
        <v>408</v>
      </c>
      <c r="C226" s="2"/>
      <c r="D226" s="2"/>
      <c r="E226" s="2"/>
      <c r="F226" s="2"/>
      <c r="G226" s="2"/>
      <c r="H226" s="2"/>
      <c r="I226" s="2"/>
      <c r="J226" s="2"/>
      <c r="K226" s="2"/>
    </row>
    <row r="227" spans="2:11" ht="20.100000000000001" customHeight="1">
      <c r="B227" s="125" t="s">
        <v>578</v>
      </c>
      <c r="C227" s="49">
        <f>'Budget Detail FY 2022-29'!L434+'Budget Detail FY 2022-29'!L435</f>
        <v>33558</v>
      </c>
      <c r="D227" s="49">
        <f>'Budget Detail FY 2022-29'!M434+'Budget Detail FY 2022-29'!M435</f>
        <v>62741</v>
      </c>
      <c r="E227" s="49">
        <f>'Budget Detail FY 2022-29'!N434+'Budget Detail FY 2022-29'!N435</f>
        <v>176683</v>
      </c>
      <c r="F227" s="49">
        <f>'Budget Detail FY 2022-29'!O434+'Budget Detail FY 2022-29'!O435</f>
        <v>148500</v>
      </c>
      <c r="G227" s="49">
        <f>'Budget Detail FY 2022-29'!P434+'Budget Detail FY 2022-29'!P435</f>
        <v>170331</v>
      </c>
      <c r="H227" s="49">
        <f>'Budget Detail FY 2022-29'!Q434+'Budget Detail FY 2022-29'!Q435</f>
        <v>178798</v>
      </c>
      <c r="I227" s="49">
        <f>'Budget Detail FY 2022-29'!R434+'Budget Detail FY 2022-29'!R435</f>
        <v>188577</v>
      </c>
      <c r="J227" s="49">
        <f>'Budget Detail FY 2022-29'!S434+'Budget Detail FY 2022-29'!S435</f>
        <v>194204</v>
      </c>
      <c r="K227" s="49">
        <f>'Budget Detail FY 2022-29'!T434+'Budget Detail FY 2022-29'!T435</f>
        <v>200000</v>
      </c>
    </row>
    <row r="228" spans="2:11" ht="20.100000000000001" customHeight="1">
      <c r="B228" s="125" t="s">
        <v>579</v>
      </c>
      <c r="C228" s="2">
        <f>'Budget Detail FY 2022-29'!L436+'Budget Detail FY 2022-29'!L437+'Budget Detail FY 2022-29'!L438+'Budget Detail FY 2022-29'!L439+'Budget Detail FY 2022-29'!L440+'Budget Detail FY 2022-29'!L441</f>
        <v>7461</v>
      </c>
      <c r="D228" s="2">
        <f>'Budget Detail FY 2022-29'!M436+'Budget Detail FY 2022-29'!M437+'Budget Detail FY 2022-29'!M438+'Budget Detail FY 2022-29'!M439+'Budget Detail FY 2022-29'!M440+'Budget Detail FY 2022-29'!M441</f>
        <v>13409</v>
      </c>
      <c r="E228" s="2">
        <f>'Budget Detail FY 2022-29'!N436+'Budget Detail FY 2022-29'!N437+'Budget Detail FY 2022-29'!N438+'Budget Detail FY 2022-29'!N439+'Budget Detail FY 2022-29'!N440+'Budget Detail FY 2022-29'!N441</f>
        <v>58394</v>
      </c>
      <c r="F228" s="2">
        <f>'Budget Detail FY 2022-29'!O436+'Budget Detail FY 2022-29'!O437+'Budget Detail FY 2022-29'!O438+'Budget Detail FY 2022-29'!O439+'Budget Detail FY 2022-29'!O440+'Budget Detail FY 2022-29'!O441</f>
        <v>48096</v>
      </c>
      <c r="G228" s="2">
        <f>'Budget Detail FY 2022-29'!P436+'Budget Detail FY 2022-29'!P437+'Budget Detail FY 2022-29'!P438+'Budget Detail FY 2022-29'!P439+'Budget Detail FY 2022-29'!P440+'Budget Detail FY 2022-29'!P441</f>
        <v>51756</v>
      </c>
      <c r="H228" s="2">
        <f>'Budget Detail FY 2022-29'!Q436+'Budget Detail FY 2022-29'!Q437+'Budget Detail FY 2022-29'!Q438+'Budget Detail FY 2022-29'!Q439+'Budget Detail FY 2022-29'!Q440+'Budget Detail FY 2022-29'!Q441</f>
        <v>55392</v>
      </c>
      <c r="I228" s="2">
        <f>'Budget Detail FY 2022-29'!R436+'Budget Detail FY 2022-29'!R437+'Budget Detail FY 2022-29'!R438+'Budget Detail FY 2022-29'!R439+'Budget Detail FY 2022-29'!R440+'Budget Detail FY 2022-29'!R441</f>
        <v>59420</v>
      </c>
      <c r="J228" s="2">
        <f>'Budget Detail FY 2022-29'!S436+'Budget Detail FY 2022-29'!S437+'Budget Detail FY 2022-29'!S438+'Budget Detail FY 2022-29'!S439+'Budget Detail FY 2022-29'!S440+'Budget Detail FY 2022-29'!S441</f>
        <v>63132</v>
      </c>
      <c r="K228" s="2">
        <f>'Budget Detail FY 2022-29'!T436+'Budget Detail FY 2022-29'!T437+'Budget Detail FY 2022-29'!T438+'Budget Detail FY 2022-29'!T439+'Budget Detail FY 2022-29'!T440+'Budget Detail FY 2022-29'!T441</f>
        <v>67071</v>
      </c>
    </row>
    <row r="229" spans="2:11" ht="20.100000000000001" customHeight="1">
      <c r="B229" s="125" t="s">
        <v>580</v>
      </c>
      <c r="C229" s="2">
        <f>'Budget Detail FY 2022-29'!L444+'Budget Detail FY 2022-29'!L445+'Budget Detail FY 2022-29'!L448+'Budget Detail FY 2022-29'!L442+'Budget Detail FY 2022-29'!L443+'Budget Detail FY 2022-29'!L447+'Budget Detail FY 2022-29'!L450+'Budget Detail FY 2022-29'!L446+'Budget Detail FY 2022-29'!L449</f>
        <v>290097</v>
      </c>
      <c r="D229" s="2">
        <f>'Budget Detail FY 2022-29'!M444+'Budget Detail FY 2022-29'!M445+'Budget Detail FY 2022-29'!M448+'Budget Detail FY 2022-29'!M442+'Budget Detail FY 2022-29'!M443+'Budget Detail FY 2022-29'!M447+'Budget Detail FY 2022-29'!M450+'Budget Detail FY 2022-29'!M446+'Budget Detail FY 2022-29'!M449</f>
        <v>241287</v>
      </c>
      <c r="E229" s="2">
        <f>'Budget Detail FY 2022-29'!N444+'Budget Detail FY 2022-29'!N445+'Budget Detail FY 2022-29'!N448+'Budget Detail FY 2022-29'!N442+'Budget Detail FY 2022-29'!N443+'Budget Detail FY 2022-29'!N447+'Budget Detail FY 2022-29'!N450+'Budget Detail FY 2022-29'!N446+'Budget Detail FY 2022-29'!N449</f>
        <v>521417</v>
      </c>
      <c r="F229" s="2">
        <f>'Budget Detail FY 2022-29'!O444+'Budget Detail FY 2022-29'!O445+'Budget Detail FY 2022-29'!O448+'Budget Detail FY 2022-29'!O442+'Budget Detail FY 2022-29'!O443+'Budget Detail FY 2022-29'!O447+'Budget Detail FY 2022-29'!O450+'Budget Detail FY 2022-29'!O446+'Budget Detail FY 2022-29'!O449</f>
        <v>110531</v>
      </c>
      <c r="G229" s="2">
        <f>'Budget Detail FY 2022-29'!P444+'Budget Detail FY 2022-29'!P445+'Budget Detail FY 2022-29'!P448+'Budget Detail FY 2022-29'!P442+'Budget Detail FY 2022-29'!P443+'Budget Detail FY 2022-29'!P447+'Budget Detail FY 2022-29'!P450+'Budget Detail FY 2022-29'!P446+'Budget Detail FY 2022-29'!P449</f>
        <v>596517</v>
      </c>
      <c r="H229" s="2">
        <f>'Budget Detail FY 2022-29'!Q444+'Budget Detail FY 2022-29'!Q445+'Budget Detail FY 2022-29'!Q448+'Budget Detail FY 2022-29'!Q442+'Budget Detail FY 2022-29'!Q443+'Budget Detail FY 2022-29'!Q447+'Budget Detail FY 2022-29'!Q450+'Budget Detail FY 2022-29'!Q446+'Budget Detail FY 2022-29'!Q449</f>
        <v>158943</v>
      </c>
      <c r="I229" s="2">
        <f>'Budget Detail FY 2022-29'!R444+'Budget Detail FY 2022-29'!R445+'Budget Detail FY 2022-29'!R448+'Budget Detail FY 2022-29'!R442+'Budget Detail FY 2022-29'!R443+'Budget Detail FY 2022-29'!R447+'Budget Detail FY 2022-29'!R450+'Budget Detail FY 2022-29'!R446+'Budget Detail FY 2022-29'!R449</f>
        <v>163384</v>
      </c>
      <c r="J229" s="2">
        <f>'Budget Detail FY 2022-29'!S444+'Budget Detail FY 2022-29'!S445+'Budget Detail FY 2022-29'!S448+'Budget Detail FY 2022-29'!S442+'Budget Detail FY 2022-29'!S443+'Budget Detail FY 2022-29'!S447+'Budget Detail FY 2022-29'!S450+'Budget Detail FY 2022-29'!S446+'Budget Detail FY 2022-29'!S449</f>
        <v>286025</v>
      </c>
      <c r="K229" s="2">
        <f>'Budget Detail FY 2022-29'!T444+'Budget Detail FY 2022-29'!T445+'Budget Detail FY 2022-29'!T448+'Budget Detail FY 2022-29'!T442+'Budget Detail FY 2022-29'!T443+'Budget Detail FY 2022-29'!T447+'Budget Detail FY 2022-29'!T450+'Budget Detail FY 2022-29'!T446+'Budget Detail FY 2022-29'!T449</f>
        <v>162744</v>
      </c>
    </row>
    <row r="230" spans="2:11" ht="20.100000000000001" customHeight="1">
      <c r="B230" s="125" t="s">
        <v>581</v>
      </c>
      <c r="C230" s="2">
        <f>'Budget Detail FY 2022-29'!L452+'Budget Detail FY 2022-29'!L453+'Budget Detail FY 2022-29'!L451</f>
        <v>13989</v>
      </c>
      <c r="D230" s="2">
        <f>'Budget Detail FY 2022-29'!M452+'Budget Detail FY 2022-29'!M453+'Budget Detail FY 2022-29'!M451</f>
        <v>50660</v>
      </c>
      <c r="E230" s="2">
        <f>'Budget Detail FY 2022-29'!N452+'Budget Detail FY 2022-29'!N453+'Budget Detail FY 2022-29'!N451</f>
        <v>51500</v>
      </c>
      <c r="F230" s="2">
        <f>'Budget Detail FY 2022-29'!O452+'Budget Detail FY 2022-29'!O453+'Budget Detail FY 2022-29'!O451</f>
        <v>61000</v>
      </c>
      <c r="G230" s="2">
        <f>'Budget Detail FY 2022-29'!P452+'Budget Detail FY 2022-29'!P453+'Budget Detail FY 2022-29'!P451</f>
        <v>66500</v>
      </c>
      <c r="H230" s="2">
        <f>'Budget Detail FY 2022-29'!Q452+'Budget Detail FY 2022-29'!Q453+'Budget Detail FY 2022-29'!Q451</f>
        <v>51500</v>
      </c>
      <c r="I230" s="2">
        <f>'Budget Detail FY 2022-29'!R452+'Budget Detail FY 2022-29'!R453+'Budget Detail FY 2022-29'!R451</f>
        <v>51500</v>
      </c>
      <c r="J230" s="2">
        <f>'Budget Detail FY 2022-29'!S452+'Budget Detail FY 2022-29'!S453+'Budget Detail FY 2022-29'!S451</f>
        <v>51500</v>
      </c>
      <c r="K230" s="2">
        <f>'Budget Detail FY 2022-29'!T452+'Budget Detail FY 2022-29'!T453+'Budget Detail FY 2022-29'!T451</f>
        <v>51500</v>
      </c>
    </row>
    <row r="231" spans="2:11" ht="20.100000000000001" customHeight="1">
      <c r="B231" s="125" t="s">
        <v>582</v>
      </c>
      <c r="C231" s="2">
        <f>SUM('Budget Detail FY 2022-29'!L454:L457)</f>
        <v>1078232</v>
      </c>
      <c r="D231" s="2">
        <f>SUM('Budget Detail FY 2022-29'!M454:M457)</f>
        <v>8238317</v>
      </c>
      <c r="E231" s="2">
        <f>SUM('Budget Detail FY 2022-29'!N454:N457)</f>
        <v>3010000</v>
      </c>
      <c r="F231" s="2">
        <f>SUM('Budget Detail FY 2022-29'!O454:O457)</f>
        <v>522864</v>
      </c>
      <c r="G231" s="2">
        <f>SUM('Budget Detail FY 2022-29'!P454:P457)</f>
        <v>8542000</v>
      </c>
      <c r="H231" s="2">
        <f>SUM('Budget Detail FY 2022-29'!Q454:Q457)</f>
        <v>26178000</v>
      </c>
      <c r="I231" s="2">
        <f>SUM('Budget Detail FY 2022-29'!R454:R457)</f>
        <v>5602000</v>
      </c>
      <c r="J231" s="2">
        <f>SUM('Budget Detail FY 2022-29'!S454:S457)</f>
        <v>120000</v>
      </c>
      <c r="K231" s="2">
        <f>SUM('Budget Detail FY 2022-29'!T454:T457)</f>
        <v>28200</v>
      </c>
    </row>
    <row r="232" spans="2:11" ht="20.100000000000001" customHeight="1">
      <c r="B232" s="125" t="s">
        <v>527</v>
      </c>
      <c r="C232" s="2">
        <f>'Budget Detail FY 2022-29'!L459+'Budget Detail FY 2022-29'!L460+'Budget Detail FY 2022-29'!L462+'Budget Detail FY 2022-29'!L463+'Budget Detail FY 2022-29'!L465+'Budget Detail FY 2022-29'!L466</f>
        <v>132474</v>
      </c>
      <c r="D232" s="2">
        <f>'Budget Detail FY 2022-29'!M459+'Budget Detail FY 2022-29'!M460+'Budget Detail FY 2022-29'!M462+'Budget Detail FY 2022-29'!M463+'Budget Detail FY 2022-29'!M465+'Budget Detail FY 2022-29'!M466</f>
        <v>805244</v>
      </c>
      <c r="E232" s="2">
        <f>'Budget Detail FY 2022-29'!N459+'Budget Detail FY 2022-29'!N460+'Budget Detail FY 2022-29'!N462+'Budget Detail FY 2022-29'!N463+'Budget Detail FY 2022-29'!N465+'Budget Detail FY 2022-29'!N466</f>
        <v>799915</v>
      </c>
      <c r="F232" s="2">
        <f>'Budget Detail FY 2022-29'!O459+'Budget Detail FY 2022-29'!O460+'Budget Detail FY 2022-29'!O462+'Budget Detail FY 2022-29'!O463+'Budget Detail FY 2022-29'!O465+'Budget Detail FY 2022-29'!O466</f>
        <v>799779</v>
      </c>
      <c r="G232" s="2">
        <f>'Budget Detail FY 2022-29'!P459+'Budget Detail FY 2022-29'!P460+'Budget Detail FY 2022-29'!P462+'Budget Detail FY 2022-29'!P463+'Budget Detail FY 2022-29'!P465+'Budget Detail FY 2022-29'!P466</f>
        <v>1910857</v>
      </c>
      <c r="H232" s="2">
        <f>'Budget Detail FY 2022-29'!Q459+'Budget Detail FY 2022-29'!Q460+'Budget Detail FY 2022-29'!Q462+'Budget Detail FY 2022-29'!Q463+'Budget Detail FY 2022-29'!Q465+'Budget Detail FY 2022-29'!Q466</f>
        <v>3483425</v>
      </c>
      <c r="I232" s="2">
        <f>'Budget Detail FY 2022-29'!R459+'Budget Detail FY 2022-29'!R460+'Budget Detail FY 2022-29'!R462+'Budget Detail FY 2022-29'!R463+'Budget Detail FY 2022-29'!R465+'Budget Detail FY 2022-29'!R466</f>
        <v>3225613</v>
      </c>
      <c r="J232" s="2">
        <f>'Budget Detail FY 2022-29'!S459+'Budget Detail FY 2022-29'!S460+'Budget Detail FY 2022-29'!S462+'Budget Detail FY 2022-29'!S463+'Budget Detail FY 2022-29'!S465+'Budget Detail FY 2022-29'!S466</f>
        <v>3227863</v>
      </c>
      <c r="K232" s="2">
        <f>'Budget Detail FY 2022-29'!T459+'Budget Detail FY 2022-29'!T460+'Budget Detail FY 2022-29'!T462+'Budget Detail FY 2022-29'!T463+'Budget Detail FY 2022-29'!T465+'Budget Detail FY 2022-29'!T466</f>
        <v>3227013</v>
      </c>
    </row>
    <row r="233" spans="2:11" ht="20.100000000000001" customHeight="1">
      <c r="B233" s="379" t="s">
        <v>584</v>
      </c>
      <c r="C233" s="378">
        <f t="shared" ref="C233:K233" si="24">SUM(C227:C232)</f>
        <v>1555811</v>
      </c>
      <c r="D233" s="378">
        <f t="shared" si="24"/>
        <v>9411658</v>
      </c>
      <c r="E233" s="378">
        <f t="shared" si="24"/>
        <v>4617909</v>
      </c>
      <c r="F233" s="378">
        <f t="shared" si="24"/>
        <v>1690770</v>
      </c>
      <c r="G233" s="378">
        <f t="shared" si="24"/>
        <v>11337961</v>
      </c>
      <c r="H233" s="378">
        <f t="shared" si="24"/>
        <v>30106058</v>
      </c>
      <c r="I233" s="378">
        <f t="shared" si="24"/>
        <v>9290494</v>
      </c>
      <c r="J233" s="378">
        <f t="shared" si="24"/>
        <v>3942724</v>
      </c>
      <c r="K233" s="378">
        <f t="shared" si="24"/>
        <v>3736528</v>
      </c>
    </row>
    <row r="234" spans="2:11" ht="6.9" customHeight="1">
      <c r="B234" s="125"/>
      <c r="C234" s="2"/>
      <c r="D234" s="2"/>
      <c r="E234" s="2"/>
      <c r="F234" s="2"/>
      <c r="G234" s="2"/>
      <c r="H234" s="2"/>
      <c r="I234" s="2"/>
      <c r="J234" s="2"/>
      <c r="K234" s="2"/>
    </row>
    <row r="235" spans="2:11" ht="20.100000000000001" customHeight="1">
      <c r="B235" s="125" t="s">
        <v>583</v>
      </c>
      <c r="C235" s="2">
        <f>'Budget Detail FY 2022-29'!L472</f>
        <v>2067734</v>
      </c>
      <c r="D235" s="2">
        <f>'Budget Detail FY 2022-29'!M472</f>
        <v>0</v>
      </c>
      <c r="E235" s="2">
        <f>'Budget Detail FY 2022-29'!N472</f>
        <v>0</v>
      </c>
      <c r="F235" s="2">
        <f>'Budget Detail FY 2022-29'!O472</f>
        <v>0</v>
      </c>
      <c r="G235" s="2">
        <f>'Budget Detail FY 2022-29'!P472</f>
        <v>0</v>
      </c>
      <c r="H235" s="2">
        <f>'Budget Detail FY 2022-29'!Q472</f>
        <v>0</v>
      </c>
      <c r="I235" s="2">
        <f>'Budget Detail FY 2022-29'!R472</f>
        <v>0</v>
      </c>
      <c r="J235" s="2">
        <f>'Budget Detail FY 2022-29'!S472</f>
        <v>0</v>
      </c>
      <c r="K235" s="2">
        <f>'Budget Detail FY 2022-29'!T472</f>
        <v>0</v>
      </c>
    </row>
    <row r="236" spans="2:11" ht="20.100000000000001" customHeight="1" thickBot="1">
      <c r="B236" s="79" t="s">
        <v>1144</v>
      </c>
      <c r="C236" s="314">
        <f t="shared" ref="C236:K236" si="25">C233+C235</f>
        <v>3623545</v>
      </c>
      <c r="D236" s="314">
        <f t="shared" si="25"/>
        <v>9411658</v>
      </c>
      <c r="E236" s="314">
        <f t="shared" si="25"/>
        <v>4617909</v>
      </c>
      <c r="F236" s="314">
        <f t="shared" si="25"/>
        <v>1690770</v>
      </c>
      <c r="G236" s="314">
        <f t="shared" si="25"/>
        <v>11337961</v>
      </c>
      <c r="H236" s="314">
        <f t="shared" si="25"/>
        <v>30106058</v>
      </c>
      <c r="I236" s="314">
        <f t="shared" si="25"/>
        <v>9290494</v>
      </c>
      <c r="J236" s="314">
        <f t="shared" si="25"/>
        <v>3942724</v>
      </c>
      <c r="K236" s="314">
        <f t="shared" si="25"/>
        <v>3736528</v>
      </c>
    </row>
    <row r="237" spans="2:11" ht="7.5" customHeight="1">
      <c r="B237" s="80"/>
      <c r="C237" s="2"/>
      <c r="D237" s="2"/>
      <c r="E237" s="2"/>
      <c r="F237" s="2"/>
      <c r="G237" s="2"/>
      <c r="H237" s="2"/>
      <c r="I237" s="2"/>
      <c r="J237" s="2"/>
      <c r="K237" s="2"/>
    </row>
    <row r="238" spans="2:11" ht="20.100000000000001" customHeight="1">
      <c r="B238" s="124" t="s">
        <v>585</v>
      </c>
      <c r="C238" s="49">
        <f t="shared" ref="C238:K238" si="26">+C224-C236</f>
        <v>10002255</v>
      </c>
      <c r="D238" s="49">
        <f t="shared" si="26"/>
        <v>-8136346</v>
      </c>
      <c r="E238" s="49">
        <f t="shared" si="26"/>
        <v>28556714</v>
      </c>
      <c r="F238" s="49">
        <f t="shared" si="26"/>
        <v>356647</v>
      </c>
      <c r="G238" s="49">
        <f t="shared" si="26"/>
        <v>32050197</v>
      </c>
      <c r="H238" s="49">
        <f t="shared" si="26"/>
        <v>-26927697</v>
      </c>
      <c r="I238" s="49">
        <f t="shared" si="26"/>
        <v>-5704637</v>
      </c>
      <c r="J238" s="49">
        <f t="shared" si="26"/>
        <v>-697498</v>
      </c>
      <c r="K238" s="49">
        <f t="shared" si="26"/>
        <v>531421</v>
      </c>
    </row>
    <row r="239" spans="2:11" ht="7.5" customHeight="1">
      <c r="B239" s="84"/>
      <c r="C239" s="57"/>
      <c r="D239" s="57"/>
      <c r="E239" s="57"/>
      <c r="F239" s="57"/>
      <c r="G239" s="57"/>
      <c r="H239" s="57"/>
      <c r="I239" s="57"/>
      <c r="J239" s="57"/>
      <c r="K239" s="57"/>
    </row>
    <row r="240" spans="2:11" ht="20.100000000000001" customHeight="1" thickBot="1">
      <c r="B240" s="78" t="s">
        <v>586</v>
      </c>
      <c r="C240" s="312">
        <v>10002257</v>
      </c>
      <c r="D240" s="312">
        <v>1865907</v>
      </c>
      <c r="E240" s="312">
        <v>29728789</v>
      </c>
      <c r="F240" s="312">
        <f>D240+F238</f>
        <v>2222554</v>
      </c>
      <c r="G240" s="312">
        <f>F240+G238</f>
        <v>34272751</v>
      </c>
      <c r="H240" s="312">
        <f>G240+H238</f>
        <v>7345054</v>
      </c>
      <c r="I240" s="312">
        <f>H240+I238</f>
        <v>1640417</v>
      </c>
      <c r="J240" s="312">
        <f>I240+J238</f>
        <v>942919</v>
      </c>
      <c r="K240" s="312">
        <f>J240+K238</f>
        <v>1474340</v>
      </c>
    </row>
    <row r="241" spans="2:11" ht="14.4" thickTop="1"/>
    <row r="256" spans="2:11" ht="17.399999999999999">
      <c r="B256" s="458" t="s">
        <v>726</v>
      </c>
      <c r="C256" s="458"/>
      <c r="D256" s="458"/>
      <c r="E256" s="458"/>
      <c r="F256" s="458"/>
      <c r="G256" s="458"/>
      <c r="H256" s="458"/>
      <c r="I256" s="458"/>
      <c r="J256" s="458"/>
      <c r="K256" s="458"/>
    </row>
    <row r="257" spans="2:11" ht="15" customHeight="1">
      <c r="B257" s="43"/>
      <c r="C257" s="2"/>
      <c r="D257" s="2"/>
      <c r="E257" s="2"/>
      <c r="F257" s="2"/>
      <c r="G257" s="2"/>
      <c r="H257" s="2"/>
      <c r="I257" s="2"/>
      <c r="J257" s="2"/>
      <c r="K257" s="2"/>
    </row>
    <row r="258" spans="2:11" ht="12.75" customHeight="1">
      <c r="B258" s="460" t="s">
        <v>1083</v>
      </c>
      <c r="C258" s="460"/>
      <c r="D258" s="460"/>
      <c r="E258" s="460"/>
      <c r="F258" s="460"/>
      <c r="G258" s="460"/>
      <c r="H258" s="460"/>
      <c r="I258" s="460"/>
      <c r="J258" s="460"/>
      <c r="K258" s="460"/>
    </row>
    <row r="259" spans="2:11" ht="12.75" customHeight="1">
      <c r="B259" s="460"/>
      <c r="C259" s="460"/>
      <c r="D259" s="460"/>
      <c r="E259" s="460"/>
      <c r="F259" s="460"/>
      <c r="G259" s="460"/>
      <c r="H259" s="460"/>
      <c r="I259" s="460"/>
      <c r="J259" s="460"/>
      <c r="K259" s="460"/>
    </row>
    <row r="260" spans="2:11" ht="12.75" customHeight="1">
      <c r="B260" s="460"/>
      <c r="C260" s="460"/>
      <c r="D260" s="460"/>
      <c r="E260" s="460"/>
      <c r="F260" s="460"/>
      <c r="G260" s="460"/>
      <c r="H260" s="460"/>
      <c r="I260" s="460"/>
      <c r="J260" s="460"/>
      <c r="K260" s="460"/>
    </row>
    <row r="261" spans="2:11" ht="15" customHeight="1">
      <c r="B261" s="460"/>
      <c r="C261" s="460"/>
      <c r="D261" s="460"/>
      <c r="E261" s="460"/>
      <c r="F261" s="460"/>
      <c r="G261" s="460"/>
      <c r="H261" s="460"/>
      <c r="I261" s="460"/>
      <c r="J261" s="460"/>
      <c r="K261" s="460"/>
    </row>
    <row r="262" spans="2:11" ht="12" customHeight="1">
      <c r="B262" s="460"/>
      <c r="C262" s="460"/>
      <c r="D262" s="460"/>
      <c r="E262" s="460"/>
      <c r="F262" s="460"/>
      <c r="G262" s="460"/>
      <c r="H262" s="460"/>
      <c r="I262" s="460"/>
      <c r="J262" s="460"/>
      <c r="K262" s="460"/>
    </row>
    <row r="263" spans="2:11">
      <c r="B263" s="4"/>
      <c r="C263" s="43"/>
      <c r="D263" s="1"/>
      <c r="E263" s="43" t="s">
        <v>793</v>
      </c>
      <c r="F263" s="1"/>
      <c r="G263" s="43" t="s">
        <v>794</v>
      </c>
      <c r="H263" s="1"/>
      <c r="I263" s="1"/>
      <c r="J263" s="1"/>
      <c r="K263" s="1"/>
    </row>
    <row r="264" spans="2:11">
      <c r="B264" s="43"/>
      <c r="C264" s="43" t="s">
        <v>791</v>
      </c>
      <c r="D264" s="43" t="s">
        <v>792</v>
      </c>
      <c r="E264" s="43" t="s">
        <v>567</v>
      </c>
      <c r="F264" s="43" t="s">
        <v>793</v>
      </c>
      <c r="G264" s="43" t="s">
        <v>567</v>
      </c>
      <c r="H264" s="43" t="s">
        <v>795</v>
      </c>
      <c r="I264" s="43" t="s">
        <v>796</v>
      </c>
      <c r="J264" s="43" t="s">
        <v>797</v>
      </c>
      <c r="K264" s="43" t="s">
        <v>798</v>
      </c>
    </row>
    <row r="265" spans="2:11" ht="14.4" thickBot="1">
      <c r="B265" s="44"/>
      <c r="C265" s="45" t="s">
        <v>1</v>
      </c>
      <c r="D265" s="45" t="s">
        <v>1</v>
      </c>
      <c r="E265" s="45" t="s">
        <v>537</v>
      </c>
      <c r="F265" s="45" t="s">
        <v>19</v>
      </c>
      <c r="G265" s="45" t="s">
        <v>537</v>
      </c>
      <c r="H265" s="45" t="s">
        <v>19</v>
      </c>
      <c r="I265" s="45" t="s">
        <v>19</v>
      </c>
      <c r="J265" s="45" t="s">
        <v>19</v>
      </c>
      <c r="K265" s="45" t="s">
        <v>19</v>
      </c>
    </row>
    <row r="266" spans="2:11" ht="7.5" customHeight="1">
      <c r="B266" s="1"/>
      <c r="C266" s="52"/>
      <c r="D266" s="2"/>
      <c r="E266" s="2"/>
      <c r="F266" s="2"/>
      <c r="G266" s="2"/>
      <c r="H266" s="2"/>
      <c r="I266" s="2"/>
      <c r="J266" s="2"/>
      <c r="K266" s="2"/>
    </row>
    <row r="267" spans="2:11">
      <c r="B267" s="80" t="s">
        <v>668</v>
      </c>
      <c r="C267" s="2"/>
      <c r="D267" s="2"/>
      <c r="E267" s="2"/>
      <c r="F267" s="2"/>
      <c r="G267" s="2"/>
      <c r="H267" s="2"/>
      <c r="I267" s="2"/>
      <c r="J267" s="2"/>
      <c r="K267" s="2"/>
    </row>
    <row r="268" spans="2:11" ht="20.100000000000001" customHeight="1">
      <c r="B268" s="125" t="s">
        <v>569</v>
      </c>
      <c r="C268" s="49">
        <f>'Budget Detail FY 2022-29'!L489+'Budget Detail FY 2022-29'!L488</f>
        <v>9590</v>
      </c>
      <c r="D268" s="49">
        <f>'Budget Detail FY 2022-29'!M489+'Budget Detail FY 2022-29'!M488</f>
        <v>0</v>
      </c>
      <c r="E268" s="49">
        <f>'Budget Detail FY 2022-29'!N489+'Budget Detail FY 2022-29'!N488</f>
        <v>240553</v>
      </c>
      <c r="F268" s="49">
        <f>'Budget Detail FY 2022-29'!O489+'Budget Detail FY 2022-29'!O488</f>
        <v>240553</v>
      </c>
      <c r="G268" s="49">
        <f>'Budget Detail FY 2022-29'!P489+'Budget Detail FY 2022-29'!P488</f>
        <v>0</v>
      </c>
      <c r="H268" s="49">
        <f>'Budget Detail FY 2022-29'!Q489+'Budget Detail FY 2022-29'!Q488</f>
        <v>0</v>
      </c>
      <c r="I268" s="49">
        <f>'Budget Detail FY 2022-29'!R489+'Budget Detail FY 2022-29'!R488</f>
        <v>0</v>
      </c>
      <c r="J268" s="49">
        <f>'Budget Detail FY 2022-29'!S489+'Budget Detail FY 2022-29'!S488</f>
        <v>0</v>
      </c>
      <c r="K268" s="49">
        <f>'Budget Detail FY 2022-29'!T489+'Budget Detail FY 2022-29'!T488</f>
        <v>0</v>
      </c>
    </row>
    <row r="269" spans="2:11" ht="20.100000000000001" customHeight="1">
      <c r="B269" s="125" t="s">
        <v>570</v>
      </c>
      <c r="C269" s="2">
        <f>SUM('Budget Detail FY 2022-29'!L490:L495)</f>
        <v>112511</v>
      </c>
      <c r="D269" s="2">
        <f>SUM('Budget Detail FY 2022-29'!M490:M495)</f>
        <v>155950</v>
      </c>
      <c r="E269" s="2">
        <f>SUM('Budget Detail FY 2022-29'!N490:N495)</f>
        <v>110000</v>
      </c>
      <c r="F269" s="2">
        <f>SUM('Budget Detail FY 2022-29'!O490:O495)</f>
        <v>273000</v>
      </c>
      <c r="G269" s="2">
        <f>SUM('Budget Detail FY 2022-29'!P490:P495)</f>
        <v>115000</v>
      </c>
      <c r="H269" s="2">
        <f>SUM('Budget Detail FY 2022-29'!Q490:Q495)</f>
        <v>115000</v>
      </c>
      <c r="I269" s="2">
        <f>SUM('Budget Detail FY 2022-29'!R490:R495)</f>
        <v>115000</v>
      </c>
      <c r="J269" s="2">
        <f>SUM('Budget Detail FY 2022-29'!S490:S495)</f>
        <v>115000</v>
      </c>
      <c r="K269" s="2">
        <f>SUM('Budget Detail FY 2022-29'!T490:T495)</f>
        <v>115000</v>
      </c>
    </row>
    <row r="270" spans="2:11" ht="20.100000000000001" customHeight="1">
      <c r="B270" s="125" t="s">
        <v>571</v>
      </c>
      <c r="C270" s="2">
        <f>SUM('Budget Detail FY 2022-29'!L496:L497)</f>
        <v>7529</v>
      </c>
      <c r="D270" s="2">
        <f>SUM('Budget Detail FY 2022-29'!M496:M497)</f>
        <v>11585</v>
      </c>
      <c r="E270" s="2">
        <f>SUM('Budget Detail FY 2022-29'!N496:N497)</f>
        <v>7300</v>
      </c>
      <c r="F270" s="2">
        <f>SUM('Budget Detail FY 2022-29'!O496:O497)</f>
        <v>10800</v>
      </c>
      <c r="G270" s="2">
        <f>SUM('Budget Detail FY 2022-29'!P496:P497)</f>
        <v>10800</v>
      </c>
      <c r="H270" s="2">
        <f>SUM('Budget Detail FY 2022-29'!Q496:Q497)</f>
        <v>10800</v>
      </c>
      <c r="I270" s="2">
        <f>SUM('Budget Detail FY 2022-29'!R496:R497)</f>
        <v>10800</v>
      </c>
      <c r="J270" s="2">
        <f>SUM('Budget Detail FY 2022-29'!S496:S497)</f>
        <v>10800</v>
      </c>
      <c r="K270" s="2">
        <f>SUM('Budget Detail FY 2022-29'!T496:T497)</f>
        <v>10800</v>
      </c>
    </row>
    <row r="271" spans="2:11" ht="20.100000000000001" customHeight="1">
      <c r="B271" s="125" t="s">
        <v>572</v>
      </c>
      <c r="C271" s="2">
        <f>SUM('Budget Detail FY 2022-29'!L498:L505)</f>
        <v>423071</v>
      </c>
      <c r="D271" s="2">
        <f>SUM('Budget Detail FY 2022-29'!M498:M505)</f>
        <v>876986</v>
      </c>
      <c r="E271" s="2">
        <f>SUM('Budget Detail FY 2022-29'!N498:N505)</f>
        <v>1567477</v>
      </c>
      <c r="F271" s="2">
        <f>SUM('Budget Detail FY 2022-29'!O498:O505)</f>
        <v>1540601</v>
      </c>
      <c r="G271" s="2">
        <f>SUM('Budget Detail FY 2022-29'!P498:P505)</f>
        <v>1444474</v>
      </c>
      <c r="H271" s="2">
        <f>SUM('Budget Detail FY 2022-29'!Q498:Q505)</f>
        <v>691650</v>
      </c>
      <c r="I271" s="2">
        <f>SUM('Budget Detail FY 2022-29'!R498:R505)</f>
        <v>1371071</v>
      </c>
      <c r="J271" s="2">
        <f>SUM('Budget Detail FY 2022-29'!S498:S505)</f>
        <v>1539664</v>
      </c>
      <c r="K271" s="2">
        <f>SUM('Budget Detail FY 2022-29'!T498:T505)</f>
        <v>1518593</v>
      </c>
    </row>
    <row r="272" spans="2:11" ht="20.100000000000001" customHeight="1">
      <c r="B272" s="125" t="s">
        <v>573</v>
      </c>
      <c r="C272" s="2">
        <f>SUM('Budget Detail FY 2022-29'!L506:L506)</f>
        <v>105</v>
      </c>
      <c r="D272" s="2">
        <f>SUM('Budget Detail FY 2022-29'!M506:M506)</f>
        <v>0</v>
      </c>
      <c r="E272" s="2">
        <f>SUM('Budget Detail FY 2022-29'!N506:N506)</f>
        <v>0</v>
      </c>
      <c r="F272" s="2">
        <f>SUM('Budget Detail FY 2022-29'!O506:O506)</f>
        <v>0</v>
      </c>
      <c r="G272" s="2">
        <f>SUM('Budget Detail FY 2022-29'!P506:P506)</f>
        <v>0</v>
      </c>
      <c r="H272" s="2">
        <f>SUM('Budget Detail FY 2022-29'!Q506:Q506)</f>
        <v>0</v>
      </c>
      <c r="I272" s="2">
        <f>SUM('Budget Detail FY 2022-29'!R506:R506)</f>
        <v>0</v>
      </c>
      <c r="J272" s="2">
        <f>SUM('Budget Detail FY 2022-29'!S506:S506)</f>
        <v>0</v>
      </c>
      <c r="K272" s="2">
        <f>SUM('Budget Detail FY 2022-29'!T506:T506)</f>
        <v>0</v>
      </c>
    </row>
    <row r="273" spans="2:11" ht="20.100000000000001" customHeight="1">
      <c r="B273" s="125" t="s">
        <v>574</v>
      </c>
      <c r="C273" s="2">
        <f>'Budget Detail FY 2022-29'!L508+'Budget Detail FY 2022-29'!L507</f>
        <v>22860</v>
      </c>
      <c r="D273" s="2">
        <f>'Budget Detail FY 2022-29'!M508+'Budget Detail FY 2022-29'!M507</f>
        <v>44512</v>
      </c>
      <c r="E273" s="2">
        <f>'Budget Detail FY 2022-29'!N508+'Budget Detail FY 2022-29'!N507</f>
        <v>0</v>
      </c>
      <c r="F273" s="2">
        <f>'Budget Detail FY 2022-29'!O508+'Budget Detail FY 2022-29'!O507</f>
        <v>152096</v>
      </c>
      <c r="G273" s="2">
        <f>'Budget Detail FY 2022-29'!P508+'Budget Detail FY 2022-29'!P507</f>
        <v>0</v>
      </c>
      <c r="H273" s="2">
        <f>'Budget Detail FY 2022-29'!Q508+'Budget Detail FY 2022-29'!Q507</f>
        <v>40000</v>
      </c>
      <c r="I273" s="2">
        <f>'Budget Detail FY 2022-29'!R508+'Budget Detail FY 2022-29'!R507</f>
        <v>50000</v>
      </c>
      <c r="J273" s="2">
        <f>'Budget Detail FY 2022-29'!S508+'Budget Detail FY 2022-29'!S507</f>
        <v>0</v>
      </c>
      <c r="K273" s="2">
        <f>'Budget Detail FY 2022-29'!T508+'Budget Detail FY 2022-29'!T507</f>
        <v>360000</v>
      </c>
    </row>
    <row r="274" spans="2:11" ht="20.100000000000001" customHeight="1">
      <c r="B274" s="125" t="s">
        <v>575</v>
      </c>
      <c r="C274" s="2">
        <f>SUM('Budget Detail FY 2022-29'!L509:L512)</f>
        <v>323</v>
      </c>
      <c r="D274" s="2">
        <f>SUM('Budget Detail FY 2022-29'!M509:M512)</f>
        <v>3189</v>
      </c>
      <c r="E274" s="2">
        <f>SUM('Budget Detail FY 2022-29'!N509:N512)</f>
        <v>500</v>
      </c>
      <c r="F274" s="2">
        <f>SUM('Budget Detail FY 2022-29'!O509:O512)</f>
        <v>3127</v>
      </c>
      <c r="G274" s="2">
        <f>SUM('Budget Detail FY 2022-29'!P509:P512)</f>
        <v>500</v>
      </c>
      <c r="H274" s="2">
        <f>SUM('Budget Detail FY 2022-29'!Q509:Q512)</f>
        <v>500</v>
      </c>
      <c r="I274" s="2">
        <f>SUM('Budget Detail FY 2022-29'!R509:R512)</f>
        <v>500</v>
      </c>
      <c r="J274" s="2">
        <f>SUM('Budget Detail FY 2022-29'!S509:S512)</f>
        <v>500</v>
      </c>
      <c r="K274" s="2">
        <f>SUM('Budget Detail FY 2022-29'!T509:T512)</f>
        <v>500</v>
      </c>
    </row>
    <row r="275" spans="2:11" ht="20.100000000000001" customHeight="1">
      <c r="B275" s="379" t="s">
        <v>1143</v>
      </c>
      <c r="C275" s="378">
        <f t="shared" ref="C275:K275" si="27">SUM(C268:C274)</f>
        <v>575989</v>
      </c>
      <c r="D275" s="378">
        <f t="shared" si="27"/>
        <v>1092222</v>
      </c>
      <c r="E275" s="378">
        <f t="shared" si="27"/>
        <v>1925830</v>
      </c>
      <c r="F275" s="378">
        <f t="shared" si="27"/>
        <v>2220177</v>
      </c>
      <c r="G275" s="378">
        <f t="shared" si="27"/>
        <v>1570774</v>
      </c>
      <c r="H275" s="378">
        <f t="shared" si="27"/>
        <v>857950</v>
      </c>
      <c r="I275" s="378">
        <f t="shared" si="27"/>
        <v>1547371</v>
      </c>
      <c r="J275" s="378">
        <f t="shared" si="27"/>
        <v>1665964</v>
      </c>
      <c r="K275" s="378">
        <f t="shared" si="27"/>
        <v>2004893</v>
      </c>
    </row>
    <row r="276" spans="2:11" ht="6.9" customHeight="1">
      <c r="B276" s="125"/>
      <c r="C276" s="2"/>
      <c r="D276" s="2"/>
      <c r="E276" s="2"/>
      <c r="F276" s="2"/>
      <c r="G276" s="2"/>
      <c r="H276" s="2"/>
      <c r="I276" s="2"/>
      <c r="J276" s="2"/>
      <c r="K276" s="2"/>
    </row>
    <row r="277" spans="2:11" ht="20.100000000000001" customHeight="1">
      <c r="B277" s="125" t="s">
        <v>576</v>
      </c>
      <c r="C277" s="2">
        <f>SUM('Budget Detail FY 2022-29'!L515:L519)</f>
        <v>35598</v>
      </c>
      <c r="D277" s="2">
        <f>SUM('Budget Detail FY 2022-29'!M515:M519)</f>
        <v>265878</v>
      </c>
      <c r="E277" s="2">
        <f>SUM('Budget Detail FY 2022-29'!N515:N519)</f>
        <v>126000</v>
      </c>
      <c r="F277" s="2">
        <f>SUM('Budget Detail FY 2022-29'!O515:O519)</f>
        <v>48966</v>
      </c>
      <c r="G277" s="2">
        <f>SUM('Budget Detail FY 2022-29'!P515:P519)</f>
        <v>98000</v>
      </c>
      <c r="H277" s="2">
        <f>SUM('Budget Detail FY 2022-29'!Q515:Q519)</f>
        <v>135000</v>
      </c>
      <c r="I277" s="2">
        <f>SUM('Budget Detail FY 2022-29'!R515:R519)</f>
        <v>150000</v>
      </c>
      <c r="J277" s="2">
        <f>SUM('Budget Detail FY 2022-29'!S515:S519)</f>
        <v>88000</v>
      </c>
      <c r="K277" s="2">
        <f>SUM('Budget Detail FY 2022-29'!T515:T519)</f>
        <v>85000</v>
      </c>
    </row>
    <row r="278" spans="2:11" ht="20.100000000000001" customHeight="1" thickBot="1">
      <c r="B278" s="79" t="s">
        <v>1145</v>
      </c>
      <c r="C278" s="314">
        <f t="shared" ref="C278:K278" si="28">C275+C277</f>
        <v>611587</v>
      </c>
      <c r="D278" s="314">
        <f t="shared" si="28"/>
        <v>1358100</v>
      </c>
      <c r="E278" s="314">
        <f t="shared" si="28"/>
        <v>2051830</v>
      </c>
      <c r="F278" s="314">
        <f t="shared" si="28"/>
        <v>2269143</v>
      </c>
      <c r="G278" s="314">
        <f t="shared" si="28"/>
        <v>1668774</v>
      </c>
      <c r="H278" s="314">
        <f t="shared" si="28"/>
        <v>992950</v>
      </c>
      <c r="I278" s="314">
        <f t="shared" si="28"/>
        <v>1697371</v>
      </c>
      <c r="J278" s="314">
        <f t="shared" si="28"/>
        <v>1753964</v>
      </c>
      <c r="K278" s="314">
        <f t="shared" si="28"/>
        <v>2089893</v>
      </c>
    </row>
    <row r="279" spans="2:11" ht="7.5" customHeight="1">
      <c r="B279" s="1"/>
      <c r="C279" s="2"/>
      <c r="D279" s="2"/>
      <c r="E279" s="2"/>
      <c r="F279" s="2"/>
      <c r="G279" s="2"/>
      <c r="H279" s="2"/>
      <c r="I279" s="2"/>
      <c r="J279" s="2"/>
      <c r="K279" s="2"/>
    </row>
    <row r="280" spans="2:11">
      <c r="B280" s="80" t="s">
        <v>1389</v>
      </c>
      <c r="C280" s="2"/>
      <c r="D280" s="2"/>
      <c r="E280" s="2"/>
      <c r="F280" s="2"/>
      <c r="G280" s="2"/>
      <c r="H280" s="2"/>
      <c r="I280" s="2"/>
      <c r="J280" s="2"/>
      <c r="K280" s="2"/>
    </row>
    <row r="281" spans="2:11" ht="20.100000000000001" customHeight="1">
      <c r="B281" s="125" t="s">
        <v>578</v>
      </c>
      <c r="C281" s="49">
        <f>'Budget Detail FY 2022-29'!L525</f>
        <v>0</v>
      </c>
      <c r="D281" s="49">
        <f>'Budget Detail FY 2022-29'!M525</f>
        <v>0</v>
      </c>
      <c r="E281" s="49">
        <f>'Budget Detail FY 2022-29'!N525</f>
        <v>0</v>
      </c>
      <c r="F281" s="49">
        <f>'Budget Detail FY 2022-29'!O525</f>
        <v>0</v>
      </c>
      <c r="G281" s="49">
        <f>'Budget Detail FY 2022-29'!P525</f>
        <v>0</v>
      </c>
      <c r="H281" s="49">
        <f>'Budget Detail FY 2022-29'!Q525</f>
        <v>0</v>
      </c>
      <c r="I281" s="49">
        <f>'Budget Detail FY 2022-29'!R525</f>
        <v>45000</v>
      </c>
      <c r="J281" s="49">
        <f>'Budget Detail FY 2022-29'!S525</f>
        <v>92700</v>
      </c>
      <c r="K281" s="49">
        <f>'Budget Detail FY 2022-29'!T525</f>
        <v>95481</v>
      </c>
    </row>
    <row r="282" spans="2:11" ht="20.100000000000001" customHeight="1">
      <c r="B282" s="125" t="s">
        <v>579</v>
      </c>
      <c r="C282" s="2">
        <f>SUM('Budget Detail FY 2022-29'!L526:L531)</f>
        <v>0</v>
      </c>
      <c r="D282" s="2">
        <f>SUM('Budget Detail FY 2022-29'!M526:M531)</f>
        <v>0</v>
      </c>
      <c r="E282" s="2">
        <f>SUM('Budget Detail FY 2022-29'!N526:N531)</f>
        <v>0</v>
      </c>
      <c r="F282" s="2">
        <f>SUM('Budget Detail FY 2022-29'!O526:O531)</f>
        <v>0</v>
      </c>
      <c r="G282" s="2">
        <f>SUM('Budget Detail FY 2022-29'!P526:P531)</f>
        <v>0</v>
      </c>
      <c r="H282" s="2">
        <f>SUM('Budget Detail FY 2022-29'!Q526:Q531)</f>
        <v>0</v>
      </c>
      <c r="I282" s="2">
        <f>SUM('Budget Detail FY 2022-29'!R526:R531)</f>
        <v>23260</v>
      </c>
      <c r="J282" s="2">
        <f>SUM('Budget Detail FY 2022-29'!S526:S531)</f>
        <v>48310</v>
      </c>
      <c r="K282" s="2">
        <f>SUM('Budget Detail FY 2022-29'!T526:T531)</f>
        <v>51182</v>
      </c>
    </row>
    <row r="283" spans="2:11" ht="20.100000000000001" customHeight="1">
      <c r="B283" s="125" t="s">
        <v>582</v>
      </c>
      <c r="C283" s="2">
        <f>'Budget Detail FY 2022-29'!L532</f>
        <v>0</v>
      </c>
      <c r="D283" s="2">
        <f>'Budget Detail FY 2022-29'!M532</f>
        <v>0</v>
      </c>
      <c r="E283" s="2">
        <f>'Budget Detail FY 2022-29'!N532</f>
        <v>0</v>
      </c>
      <c r="F283" s="2">
        <f>'Budget Detail FY 2022-29'!O532</f>
        <v>0</v>
      </c>
      <c r="G283" s="2">
        <f>'Budget Detail FY 2022-29'!P532</f>
        <v>0</v>
      </c>
      <c r="H283" s="2">
        <f>'Budget Detail FY 2022-29'!Q532</f>
        <v>0</v>
      </c>
      <c r="I283" s="2">
        <f>'Budget Detail FY 2022-29'!R532</f>
        <v>90000</v>
      </c>
      <c r="J283" s="2">
        <f>'Budget Detail FY 2022-29'!S532</f>
        <v>0</v>
      </c>
      <c r="K283" s="2">
        <f>'Budget Detail FY 2022-29'!T532</f>
        <v>0</v>
      </c>
    </row>
    <row r="284" spans="2:11" ht="20.100000000000001" customHeight="1" thickBot="1">
      <c r="B284" s="79" t="s">
        <v>732</v>
      </c>
      <c r="C284" s="314">
        <f>SUM(C281:C283)</f>
        <v>0</v>
      </c>
      <c r="D284" s="314">
        <f>SUM(D281:D283)</f>
        <v>0</v>
      </c>
      <c r="E284" s="314">
        <f t="shared" ref="E284:F284" si="29">SUM(E281:E283)</f>
        <v>0</v>
      </c>
      <c r="F284" s="314">
        <f t="shared" si="29"/>
        <v>0</v>
      </c>
      <c r="G284" s="314">
        <f>SUM(G281:G283)</f>
        <v>0</v>
      </c>
      <c r="H284" s="314">
        <f t="shared" ref="H284:K284" si="30">SUM(H281:H283)</f>
        <v>0</v>
      </c>
      <c r="I284" s="314">
        <f t="shared" si="30"/>
        <v>158260</v>
      </c>
      <c r="J284" s="314">
        <f t="shared" si="30"/>
        <v>141010</v>
      </c>
      <c r="K284" s="314">
        <f t="shared" si="30"/>
        <v>146663</v>
      </c>
    </row>
    <row r="285" spans="2:11" ht="7.5" customHeight="1">
      <c r="B285" s="80"/>
      <c r="C285" s="3"/>
      <c r="D285" s="3"/>
      <c r="E285" s="3"/>
      <c r="F285" s="3"/>
      <c r="G285" s="3"/>
      <c r="H285" s="3"/>
      <c r="I285" s="3"/>
      <c r="J285" s="3"/>
      <c r="K285" s="3"/>
    </row>
    <row r="286" spans="2:11">
      <c r="B286" s="80" t="s">
        <v>727</v>
      </c>
      <c r="C286" s="2"/>
      <c r="D286" s="2"/>
      <c r="E286" s="2"/>
      <c r="F286" s="2"/>
      <c r="G286" s="2"/>
      <c r="H286" s="2"/>
      <c r="I286" s="2"/>
      <c r="J286" s="2"/>
      <c r="K286" s="2"/>
    </row>
    <row r="287" spans="2:11" ht="20.100000000000001" customHeight="1">
      <c r="B287" s="125" t="s">
        <v>580</v>
      </c>
      <c r="C287" s="49">
        <f>SUM('Budget Detail FY 2022-29'!L536:L537)</f>
        <v>466</v>
      </c>
      <c r="D287" s="49">
        <f>SUM('Budget Detail FY 2022-29'!M536:M537)</f>
        <v>61152</v>
      </c>
      <c r="E287" s="49">
        <f>SUM('Budget Detail FY 2022-29'!N536:N537)</f>
        <v>35750</v>
      </c>
      <c r="F287" s="49">
        <f>SUM('Budget Detail FY 2022-29'!O536:O537)</f>
        <v>26324</v>
      </c>
      <c r="G287" s="49">
        <f>SUM('Budget Detail FY 2022-29'!P536:P537)</f>
        <v>65750</v>
      </c>
      <c r="H287" s="49">
        <f>SUM('Budget Detail FY 2022-29'!Q536:Q537)</f>
        <v>36325</v>
      </c>
      <c r="I287" s="49">
        <f>SUM('Budget Detail FY 2022-29'!R536:R537)</f>
        <v>36325</v>
      </c>
      <c r="J287" s="49">
        <f>SUM('Budget Detail FY 2022-29'!S536:S537)</f>
        <v>49325</v>
      </c>
      <c r="K287" s="49">
        <f>SUM('Budget Detail FY 2022-29'!T536:T537)</f>
        <v>49325</v>
      </c>
    </row>
    <row r="288" spans="2:11" ht="20.100000000000001" customHeight="1">
      <c r="B288" s="125" t="s">
        <v>582</v>
      </c>
      <c r="C288" s="2">
        <f>SUM('Budget Detail FY 2022-29'!L538:L539)</f>
        <v>120259</v>
      </c>
      <c r="D288" s="2">
        <f>SUM('Budget Detail FY 2022-29'!M538:M539)</f>
        <v>325510</v>
      </c>
      <c r="E288" s="2">
        <f>SUM('Budget Detail FY 2022-29'!N538:N539)</f>
        <v>451553</v>
      </c>
      <c r="F288" s="2">
        <f>SUM('Budget Detail FY 2022-29'!O538:O539)</f>
        <v>477862</v>
      </c>
      <c r="G288" s="2">
        <f>SUM('Budget Detail FY 2022-29'!P538:P539)</f>
        <v>222600</v>
      </c>
      <c r="H288" s="2">
        <f>SUM('Budget Detail FY 2022-29'!Q538:Q539)</f>
        <v>157304</v>
      </c>
      <c r="I288" s="2">
        <f>SUM('Budget Detail FY 2022-29'!R538:R539)</f>
        <v>166742</v>
      </c>
      <c r="J288" s="2">
        <f>SUM('Budget Detail FY 2022-29'!S538:S539)</f>
        <v>290120</v>
      </c>
      <c r="K288" s="2">
        <f>SUM('Budget Detail FY 2022-29'!T538:T539)</f>
        <v>187352</v>
      </c>
    </row>
    <row r="289" spans="2:11" ht="20.100000000000001" customHeight="1" thickBot="1">
      <c r="B289" s="79" t="s">
        <v>732</v>
      </c>
      <c r="C289" s="314">
        <f t="shared" ref="C289:K289" si="31">SUM(C287:C288)</f>
        <v>120725</v>
      </c>
      <c r="D289" s="314">
        <f t="shared" si="31"/>
        <v>386662</v>
      </c>
      <c r="E289" s="314">
        <f t="shared" si="31"/>
        <v>487303</v>
      </c>
      <c r="F289" s="314">
        <f t="shared" si="31"/>
        <v>504186</v>
      </c>
      <c r="G289" s="314">
        <f t="shared" si="31"/>
        <v>288350</v>
      </c>
      <c r="H289" s="314">
        <f t="shared" si="31"/>
        <v>193629</v>
      </c>
      <c r="I289" s="314">
        <f t="shared" si="31"/>
        <v>203067</v>
      </c>
      <c r="J289" s="314">
        <f t="shared" si="31"/>
        <v>339445</v>
      </c>
      <c r="K289" s="314">
        <f t="shared" si="31"/>
        <v>236677</v>
      </c>
    </row>
    <row r="290" spans="2:11" ht="7.5" customHeight="1">
      <c r="B290" s="80"/>
      <c r="C290" s="3"/>
      <c r="D290" s="3"/>
      <c r="E290" s="3"/>
      <c r="F290" s="3"/>
      <c r="G290" s="3"/>
      <c r="H290" s="3"/>
      <c r="I290" s="3"/>
      <c r="J290" s="3"/>
      <c r="K290" s="3"/>
    </row>
    <row r="291" spans="2:11">
      <c r="B291" s="80" t="s">
        <v>1015</v>
      </c>
      <c r="C291" s="2"/>
      <c r="D291" s="2"/>
      <c r="E291" s="2"/>
      <c r="F291" s="2"/>
      <c r="G291" s="2"/>
      <c r="H291" s="2"/>
      <c r="I291" s="2"/>
      <c r="J291" s="2"/>
      <c r="K291" s="2"/>
    </row>
    <row r="292" spans="2:11" ht="20.100000000000001" customHeight="1">
      <c r="B292" s="125" t="s">
        <v>581</v>
      </c>
      <c r="C292" s="49">
        <f>'Budget Detail FY 2022-29'!L543</f>
        <v>24088</v>
      </c>
      <c r="D292" s="49">
        <f>'Budget Detail FY 2022-29'!M543</f>
        <v>74899</v>
      </c>
      <c r="E292" s="49">
        <f>'Budget Detail FY 2022-29'!N543</f>
        <v>18118</v>
      </c>
      <c r="F292" s="49">
        <f>'Budget Detail FY 2022-29'!O543</f>
        <v>20535</v>
      </c>
      <c r="G292" s="49">
        <f>'Budget Detail FY 2022-29'!P543</f>
        <v>19235</v>
      </c>
      <c r="H292" s="49">
        <f>'Budget Detail FY 2022-29'!Q543</f>
        <v>81484</v>
      </c>
      <c r="I292" s="49">
        <f>'Budget Detail FY 2022-29'!R543</f>
        <v>16374</v>
      </c>
      <c r="J292" s="49">
        <f>'Budget Detail FY 2022-29'!S543</f>
        <v>18888</v>
      </c>
      <c r="K292" s="49">
        <f>'Budget Detail FY 2022-29'!T543</f>
        <v>95804</v>
      </c>
    </row>
    <row r="293" spans="2:11" ht="20.100000000000001" customHeight="1">
      <c r="B293" s="125" t="s">
        <v>582</v>
      </c>
      <c r="C293" s="2">
        <f>'Budget Detail FY 2022-29'!L544</f>
        <v>110395</v>
      </c>
      <c r="D293" s="2">
        <f>'Budget Detail FY 2022-29'!M544</f>
        <v>0</v>
      </c>
      <c r="E293" s="2">
        <f>'Budget Detail FY 2022-29'!N544</f>
        <v>0</v>
      </c>
      <c r="F293" s="2">
        <f>'Budget Detail FY 2022-29'!O544</f>
        <v>0</v>
      </c>
      <c r="G293" s="2">
        <f>'Budget Detail FY 2022-29'!P544</f>
        <v>0</v>
      </c>
      <c r="H293" s="2">
        <f>'Budget Detail FY 2022-29'!Q544</f>
        <v>0</v>
      </c>
      <c r="I293" s="2">
        <f>'Budget Detail FY 2022-29'!R544</f>
        <v>0</v>
      </c>
      <c r="J293" s="2">
        <f>'Budget Detail FY 2022-29'!S544</f>
        <v>0</v>
      </c>
      <c r="K293" s="2">
        <f>'Budget Detail FY 2022-29'!T544</f>
        <v>0</v>
      </c>
    </row>
    <row r="294" spans="2:11" ht="20.100000000000001" customHeight="1" thickBot="1">
      <c r="B294" s="79" t="s">
        <v>732</v>
      </c>
      <c r="C294" s="314">
        <f>SUM(C292:C293)</f>
        <v>134483</v>
      </c>
      <c r="D294" s="314">
        <f t="shared" ref="D294:K294" si="32">SUM(D292:D293)</f>
        <v>74899</v>
      </c>
      <c r="E294" s="314">
        <f t="shared" si="32"/>
        <v>18118</v>
      </c>
      <c r="F294" s="314">
        <f t="shared" si="32"/>
        <v>20535</v>
      </c>
      <c r="G294" s="314">
        <f t="shared" si="32"/>
        <v>19235</v>
      </c>
      <c r="H294" s="314">
        <f t="shared" si="32"/>
        <v>81484</v>
      </c>
      <c r="I294" s="314">
        <f t="shared" si="32"/>
        <v>16374</v>
      </c>
      <c r="J294" s="314">
        <f t="shared" si="32"/>
        <v>18888</v>
      </c>
      <c r="K294" s="314">
        <f t="shared" si="32"/>
        <v>95804</v>
      </c>
    </row>
    <row r="295" spans="2:11" ht="7.5" customHeight="1">
      <c r="B295" s="80"/>
      <c r="C295" s="3"/>
      <c r="D295" s="3"/>
      <c r="E295" s="3"/>
      <c r="F295" s="3"/>
      <c r="G295" s="3"/>
      <c r="H295" s="3"/>
      <c r="I295" s="3"/>
      <c r="J295" s="3"/>
      <c r="K295" s="3"/>
    </row>
    <row r="296" spans="2:11">
      <c r="B296" s="80" t="s">
        <v>728</v>
      </c>
      <c r="C296" s="2"/>
      <c r="D296" s="2"/>
      <c r="E296" s="2"/>
      <c r="F296" s="2"/>
      <c r="G296" s="2"/>
      <c r="H296" s="2"/>
      <c r="I296" s="2"/>
      <c r="J296" s="2"/>
      <c r="K296" s="2"/>
    </row>
    <row r="297" spans="2:11" ht="20.100000000000001" customHeight="1">
      <c r="B297" s="125" t="s">
        <v>580</v>
      </c>
      <c r="C297" s="49">
        <f>SUM('Budget Detail FY 2022-29'!L548:L548)</f>
        <v>67</v>
      </c>
      <c r="D297" s="49">
        <f>SUM('Budget Detail FY 2022-29'!M548:M548)</f>
        <v>134</v>
      </c>
      <c r="E297" s="49">
        <f>SUM('Budget Detail FY 2022-29'!N548:N548)</f>
        <v>750</v>
      </c>
      <c r="F297" s="49">
        <f>SUM('Budget Detail FY 2022-29'!O548:O548)</f>
        <v>152</v>
      </c>
      <c r="G297" s="49">
        <f>SUM('Budget Detail FY 2022-29'!P548:P548)</f>
        <v>500</v>
      </c>
      <c r="H297" s="49">
        <f>SUM('Budget Detail FY 2022-29'!Q548:Q548)</f>
        <v>500</v>
      </c>
      <c r="I297" s="49">
        <f>SUM('Budget Detail FY 2022-29'!R548:R548)</f>
        <v>500</v>
      </c>
      <c r="J297" s="49">
        <f>SUM('Budget Detail FY 2022-29'!S548:S548)</f>
        <v>500</v>
      </c>
      <c r="K297" s="49">
        <f>SUM('Budget Detail FY 2022-29'!T548:T548)</f>
        <v>500</v>
      </c>
    </row>
    <row r="298" spans="2:11" ht="20.100000000000001" customHeight="1">
      <c r="B298" s="125" t="s">
        <v>581</v>
      </c>
      <c r="C298" s="2">
        <f>'Budget Detail FY 2022-29'!L549</f>
        <v>0</v>
      </c>
      <c r="D298" s="2">
        <f>'Budget Detail FY 2022-29'!M549</f>
        <v>0</v>
      </c>
      <c r="E298" s="2">
        <f>'Budget Detail FY 2022-29'!N549</f>
        <v>500</v>
      </c>
      <c r="F298" s="2">
        <f>'Budget Detail FY 2022-29'!O549</f>
        <v>500</v>
      </c>
      <c r="G298" s="2">
        <f>'Budget Detail FY 2022-29'!P549</f>
        <v>500</v>
      </c>
      <c r="H298" s="2">
        <f>'Budget Detail FY 2022-29'!Q549</f>
        <v>500</v>
      </c>
      <c r="I298" s="2">
        <f>'Budget Detail FY 2022-29'!R549</f>
        <v>500</v>
      </c>
      <c r="J298" s="2">
        <f>'Budget Detail FY 2022-29'!S549</f>
        <v>500</v>
      </c>
      <c r="K298" s="2">
        <f>'Budget Detail FY 2022-29'!T549</f>
        <v>500</v>
      </c>
    </row>
    <row r="299" spans="2:11" ht="20.100000000000001" customHeight="1">
      <c r="B299" s="125" t="s">
        <v>582</v>
      </c>
      <c r="C299" s="2">
        <f>SUM('Budget Detail FY 2022-29'!L550:L551)</f>
        <v>239288</v>
      </c>
      <c r="D299" s="2">
        <f>SUM('Budget Detail FY 2022-29'!M550:M551)</f>
        <v>442121</v>
      </c>
      <c r="E299" s="2">
        <f>SUM('Budget Detail FY 2022-29'!N550:N551)</f>
        <v>1945500</v>
      </c>
      <c r="F299" s="2">
        <f>SUM('Budget Detail FY 2022-29'!O550:O551)</f>
        <v>689507</v>
      </c>
      <c r="G299" s="2">
        <f>SUM('Budget Detail FY 2022-29'!P550:P551)</f>
        <v>2426000</v>
      </c>
      <c r="H299" s="2">
        <f>SUM('Budget Detail FY 2022-29'!Q550:Q551)</f>
        <v>237667</v>
      </c>
      <c r="I299" s="2">
        <f>SUM('Budget Detail FY 2022-29'!R550:R551)</f>
        <v>887500</v>
      </c>
      <c r="J299" s="2">
        <f>SUM('Budget Detail FY 2022-29'!S550:S551)</f>
        <v>815000</v>
      </c>
      <c r="K299" s="2">
        <f>SUM('Budget Detail FY 2022-29'!T550:T551)</f>
        <v>810000</v>
      </c>
    </row>
    <row r="300" spans="2:11" ht="20.100000000000001" customHeight="1">
      <c r="B300" s="125" t="s">
        <v>527</v>
      </c>
      <c r="C300" s="2">
        <f>SUM('Budget Detail FY 2022-29'!L553:L554)</f>
        <v>69396</v>
      </c>
      <c r="D300" s="2">
        <f>SUM('Budget Detail FY 2022-29'!M553:M554)</f>
        <v>69396</v>
      </c>
      <c r="E300" s="2">
        <f>SUM('Budget Detail FY 2022-29'!N553:N554)</f>
        <v>69396</v>
      </c>
      <c r="F300" s="2">
        <f>SUM('Budget Detail FY 2022-29'!O553:O554)</f>
        <v>69396</v>
      </c>
      <c r="G300" s="2">
        <f>SUM('Budget Detail FY 2022-29'!P553:P554)</f>
        <v>69396</v>
      </c>
      <c r="H300" s="2">
        <f>SUM('Budget Detail FY 2022-29'!Q553:Q554)</f>
        <v>69396</v>
      </c>
      <c r="I300" s="2">
        <f>SUM('Budget Detail FY 2022-29'!R553:R554)</f>
        <v>69396</v>
      </c>
      <c r="J300" s="2">
        <f>SUM('Budget Detail FY 2022-29'!S553:S554)</f>
        <v>69396</v>
      </c>
      <c r="K300" s="2">
        <f>SUM('Budget Detail FY 2022-29'!T553:T554)</f>
        <v>40481</v>
      </c>
    </row>
    <row r="301" spans="2:11" ht="20.100000000000001" customHeight="1" thickBot="1">
      <c r="B301" s="79" t="s">
        <v>732</v>
      </c>
      <c r="C301" s="378">
        <f t="shared" ref="C301:K301" si="33">SUM(C297:C300)</f>
        <v>308751</v>
      </c>
      <c r="D301" s="378">
        <f t="shared" si="33"/>
        <v>511651</v>
      </c>
      <c r="E301" s="378">
        <f t="shared" si="33"/>
        <v>2016146</v>
      </c>
      <c r="F301" s="378">
        <f t="shared" si="33"/>
        <v>759555</v>
      </c>
      <c r="G301" s="378">
        <f t="shared" si="33"/>
        <v>2496396</v>
      </c>
      <c r="H301" s="378">
        <f t="shared" si="33"/>
        <v>308063</v>
      </c>
      <c r="I301" s="378">
        <f t="shared" si="33"/>
        <v>957896</v>
      </c>
      <c r="J301" s="378">
        <f t="shared" si="33"/>
        <v>885396</v>
      </c>
      <c r="K301" s="378">
        <f t="shared" si="33"/>
        <v>851481</v>
      </c>
    </row>
    <row r="302" spans="2:11" ht="6.9" customHeight="1">
      <c r="B302" s="125"/>
      <c r="C302" s="2"/>
      <c r="D302" s="2"/>
      <c r="E302" s="2"/>
      <c r="F302" s="2"/>
      <c r="G302" s="2"/>
      <c r="H302" s="2"/>
      <c r="I302" s="2"/>
      <c r="J302" s="2"/>
      <c r="K302" s="2"/>
    </row>
    <row r="303" spans="2:11" ht="7.5" customHeight="1">
      <c r="B303" s="80"/>
      <c r="C303" s="3"/>
      <c r="D303" s="3"/>
      <c r="E303" s="3"/>
      <c r="F303" s="3"/>
      <c r="G303" s="3"/>
      <c r="H303" s="3"/>
      <c r="I303" s="3"/>
      <c r="J303" s="3"/>
      <c r="K303" s="3"/>
    </row>
    <row r="304" spans="2:11">
      <c r="B304" s="80" t="s">
        <v>842</v>
      </c>
      <c r="C304" s="2"/>
      <c r="D304" s="2"/>
      <c r="E304" s="2"/>
      <c r="F304" s="2"/>
      <c r="G304" s="2"/>
      <c r="H304" s="2"/>
      <c r="I304" s="2"/>
      <c r="J304" s="2"/>
      <c r="K304" s="2"/>
    </row>
    <row r="305" spans="2:11" ht="20.100000000000001" customHeight="1">
      <c r="B305" s="125" t="s">
        <v>580</v>
      </c>
      <c r="C305" s="49">
        <f>'Budget Detail FY 2022-29'!L560</f>
        <v>0</v>
      </c>
      <c r="D305" s="49">
        <f>'Budget Detail FY 2022-29'!M560</f>
        <v>0</v>
      </c>
      <c r="E305" s="49">
        <f>'Budget Detail FY 2022-29'!N560</f>
        <v>1600</v>
      </c>
      <c r="F305" s="49">
        <f>'Budget Detail FY 2022-29'!O560</f>
        <v>0</v>
      </c>
      <c r="G305" s="49">
        <f>'Budget Detail FY 2022-29'!P560</f>
        <v>2000</v>
      </c>
      <c r="H305" s="49">
        <f>'Budget Detail FY 2022-29'!Q560</f>
        <v>2000</v>
      </c>
      <c r="I305" s="49">
        <f>'Budget Detail FY 2022-29'!R560</f>
        <v>2000</v>
      </c>
      <c r="J305" s="49">
        <f>'Budget Detail FY 2022-29'!S560</f>
        <v>2000</v>
      </c>
      <c r="K305" s="49">
        <f>'Budget Detail FY 2022-29'!T560</f>
        <v>2000</v>
      </c>
    </row>
    <row r="306" spans="2:11" ht="20.100000000000001" customHeight="1">
      <c r="B306" s="125" t="s">
        <v>582</v>
      </c>
      <c r="C306" s="2">
        <f>SUM('Budget Detail FY 2022-29'!L561:L564)</f>
        <v>139622</v>
      </c>
      <c r="D306" s="2">
        <f>SUM('Budget Detail FY 2022-29'!M561:M564)</f>
        <v>341830</v>
      </c>
      <c r="E306" s="2">
        <f>SUM('Budget Detail FY 2022-29'!N561:N564)</f>
        <v>610000</v>
      </c>
      <c r="F306" s="2">
        <f>SUM('Budget Detail FY 2022-29'!O561:O564)</f>
        <v>564240</v>
      </c>
      <c r="G306" s="2">
        <f>SUM('Budget Detail FY 2022-29'!P561:P564)</f>
        <v>518300</v>
      </c>
      <c r="H306" s="2">
        <f>SUM('Budget Detail FY 2022-29'!Q561:Q564)</f>
        <v>459000</v>
      </c>
      <c r="I306" s="2">
        <f>SUM('Budget Detail FY 2022-29'!R561:R564)</f>
        <v>407000</v>
      </c>
      <c r="J306" s="2">
        <f>SUM('Budget Detail FY 2022-29'!S561:S564)</f>
        <v>379000</v>
      </c>
      <c r="K306" s="2">
        <f>SUM('Budget Detail FY 2022-29'!T561:T564)</f>
        <v>756000</v>
      </c>
    </row>
    <row r="307" spans="2:11" ht="20.100000000000001" customHeight="1">
      <c r="B307" s="125" t="s">
        <v>527</v>
      </c>
      <c r="C307" s="2">
        <f>SUM('Budget Detail FY 2022-29'!L566:L567)</f>
        <v>2174</v>
      </c>
      <c r="D307" s="2">
        <f>SUM('Budget Detail FY 2022-29'!M566:M567)</f>
        <v>2174</v>
      </c>
      <c r="E307" s="2">
        <f>SUM('Budget Detail FY 2022-29'!N566:N567)</f>
        <v>2174</v>
      </c>
      <c r="F307" s="2">
        <f>SUM('Budget Detail FY 2022-29'!O566:O567)</f>
        <v>2174</v>
      </c>
      <c r="G307" s="2">
        <f>SUM('Budget Detail FY 2022-29'!P566:P567)</f>
        <v>2174</v>
      </c>
      <c r="H307" s="2">
        <f>SUM('Budget Detail FY 2022-29'!Q566:Q567)</f>
        <v>2174</v>
      </c>
      <c r="I307" s="2">
        <f>SUM('Budget Detail FY 2022-29'!R566:R567)</f>
        <v>2174</v>
      </c>
      <c r="J307" s="2">
        <f>SUM('Budget Detail FY 2022-29'!S566:S567)</f>
        <v>2174</v>
      </c>
      <c r="K307" s="2">
        <f>SUM('Budget Detail FY 2022-29'!T566:T567)</f>
        <v>1268</v>
      </c>
    </row>
    <row r="308" spans="2:11" ht="20.100000000000001" customHeight="1" thickBot="1">
      <c r="B308" s="79" t="s">
        <v>732</v>
      </c>
      <c r="C308" s="378">
        <f t="shared" ref="C308:K308" si="34">SUM(C305:C307)</f>
        <v>141796</v>
      </c>
      <c r="D308" s="378">
        <f t="shared" si="34"/>
        <v>344004</v>
      </c>
      <c r="E308" s="378">
        <f t="shared" si="34"/>
        <v>613774</v>
      </c>
      <c r="F308" s="378">
        <f t="shared" si="34"/>
        <v>566414</v>
      </c>
      <c r="G308" s="378">
        <f t="shared" si="34"/>
        <v>522474</v>
      </c>
      <c r="H308" s="378">
        <f t="shared" si="34"/>
        <v>463174</v>
      </c>
      <c r="I308" s="378">
        <f t="shared" si="34"/>
        <v>411174</v>
      </c>
      <c r="J308" s="378">
        <f t="shared" si="34"/>
        <v>383174</v>
      </c>
      <c r="K308" s="378">
        <f t="shared" si="34"/>
        <v>759268</v>
      </c>
    </row>
    <row r="309" spans="2:11" ht="7.5" customHeight="1">
      <c r="B309" s="80"/>
      <c r="C309" s="3"/>
      <c r="D309" s="3"/>
      <c r="E309" s="3"/>
      <c r="F309" s="3"/>
      <c r="G309" s="3"/>
      <c r="H309" s="3"/>
      <c r="I309" s="3"/>
      <c r="J309" s="3"/>
      <c r="K309" s="3"/>
    </row>
    <row r="310" spans="2:11" ht="20.100000000000001" customHeight="1" thickBot="1">
      <c r="B310" s="79" t="s">
        <v>584</v>
      </c>
      <c r="C310" s="314">
        <f t="shared" ref="C310:K310" si="35">C289+C294+C301+C308+C284</f>
        <v>705755</v>
      </c>
      <c r="D310" s="314">
        <f t="shared" si="35"/>
        <v>1317216</v>
      </c>
      <c r="E310" s="314">
        <f t="shared" si="35"/>
        <v>3135341</v>
      </c>
      <c r="F310" s="314">
        <f t="shared" si="35"/>
        <v>1850690</v>
      </c>
      <c r="G310" s="314">
        <f t="shared" si="35"/>
        <v>3326455</v>
      </c>
      <c r="H310" s="314">
        <f t="shared" si="35"/>
        <v>1046350</v>
      </c>
      <c r="I310" s="314">
        <f t="shared" si="35"/>
        <v>1746771</v>
      </c>
      <c r="J310" s="314">
        <f t="shared" si="35"/>
        <v>1767913</v>
      </c>
      <c r="K310" s="314">
        <f t="shared" si="35"/>
        <v>2089893</v>
      </c>
    </row>
    <row r="311" spans="2:11" ht="7.5" customHeight="1">
      <c r="B311" s="80"/>
      <c r="C311" s="3"/>
      <c r="D311" s="3"/>
      <c r="E311" s="3"/>
      <c r="F311" s="3"/>
      <c r="G311" s="3"/>
      <c r="H311" s="3"/>
      <c r="I311" s="3"/>
      <c r="J311" s="3"/>
      <c r="K311" s="3"/>
    </row>
    <row r="312" spans="2:11" ht="20.100000000000001" customHeight="1">
      <c r="B312" s="124" t="s">
        <v>585</v>
      </c>
      <c r="C312" s="49">
        <f t="shared" ref="C312:K312" si="36">C278-C310</f>
        <v>-94168</v>
      </c>
      <c r="D312" s="49">
        <f t="shared" si="36"/>
        <v>40884</v>
      </c>
      <c r="E312" s="49">
        <f t="shared" si="36"/>
        <v>-1083511</v>
      </c>
      <c r="F312" s="49">
        <f t="shared" si="36"/>
        <v>418453</v>
      </c>
      <c r="G312" s="49">
        <f t="shared" si="36"/>
        <v>-1657681</v>
      </c>
      <c r="H312" s="49">
        <f t="shared" si="36"/>
        <v>-53400</v>
      </c>
      <c r="I312" s="49">
        <f t="shared" si="36"/>
        <v>-49400</v>
      </c>
      <c r="J312" s="49">
        <f t="shared" si="36"/>
        <v>-13949</v>
      </c>
      <c r="K312" s="49">
        <f t="shared" si="36"/>
        <v>0</v>
      </c>
    </row>
    <row r="313" spans="2:11" ht="7.5" customHeight="1">
      <c r="B313" s="83"/>
      <c r="C313" s="65"/>
      <c r="D313" s="65"/>
      <c r="E313" s="65"/>
      <c r="F313" s="65"/>
      <c r="G313" s="65"/>
      <c r="H313" s="65"/>
      <c r="I313" s="65"/>
      <c r="J313" s="65"/>
      <c r="K313" s="65"/>
    </row>
    <row r="314" spans="2:11">
      <c r="B314" s="84" t="s">
        <v>729</v>
      </c>
      <c r="C314" s="315">
        <v>264360</v>
      </c>
      <c r="D314" s="315">
        <v>112841</v>
      </c>
      <c r="E314" s="315">
        <v>70000</v>
      </c>
      <c r="F314" s="315">
        <f>'Budget Detail FY 2022-29'!O579</f>
        <v>160972</v>
      </c>
      <c r="G314" s="315">
        <f>'Budget Detail FY 2022-29'!P579</f>
        <v>75000</v>
      </c>
      <c r="H314" s="315">
        <f>'Budget Detail FY 2022-29'!Q579</f>
        <v>75000</v>
      </c>
      <c r="I314" s="315">
        <f>'Budget Detail FY 2022-29'!R579</f>
        <v>75000</v>
      </c>
      <c r="J314" s="315">
        <f>'Budget Detail FY 2022-29'!S579</f>
        <v>75000</v>
      </c>
      <c r="K314" s="315">
        <f>'Budget Detail FY 2022-29'!T579</f>
        <v>75000</v>
      </c>
    </row>
    <row r="315" spans="2:11" ht="7.5" customHeight="1">
      <c r="B315" s="84"/>
      <c r="C315" s="57"/>
      <c r="D315" s="57"/>
      <c r="E315" s="57"/>
      <c r="F315" s="57"/>
      <c r="G315" s="57"/>
      <c r="H315" s="57"/>
      <c r="I315" s="57"/>
      <c r="J315" s="57"/>
      <c r="K315" s="57"/>
    </row>
    <row r="316" spans="2:11">
      <c r="B316" s="84" t="s">
        <v>1390</v>
      </c>
      <c r="C316" s="57">
        <v>0</v>
      </c>
      <c r="D316" s="57">
        <v>0</v>
      </c>
      <c r="E316" s="57">
        <f>'Budget Detail FY 2022-29'!N581</f>
        <v>0</v>
      </c>
      <c r="F316" s="57">
        <f>'Budget Detail FY 2022-29'!O581</f>
        <v>0</v>
      </c>
      <c r="G316" s="57">
        <f>'Budget Detail FY 2022-29'!P581</f>
        <v>0</v>
      </c>
      <c r="H316" s="57">
        <f>'Budget Detail FY 2022-29'!Q581</f>
        <v>0</v>
      </c>
      <c r="I316" s="57">
        <f>'Budget Detail FY 2022-29'!R581</f>
        <v>0</v>
      </c>
      <c r="J316" s="57">
        <f>'Budget Detail FY 2022-29'!S581</f>
        <v>0</v>
      </c>
      <c r="K316" s="57">
        <f>'Budget Detail FY 2022-29'!T581</f>
        <v>0</v>
      </c>
    </row>
    <row r="317" spans="2:11" ht="7.5" customHeight="1">
      <c r="B317" s="84"/>
      <c r="C317" s="57"/>
      <c r="D317" s="57"/>
      <c r="E317" s="57"/>
      <c r="F317" s="57"/>
      <c r="G317" s="57"/>
      <c r="H317" s="57"/>
      <c r="I317" s="57"/>
      <c r="J317" s="57"/>
      <c r="K317" s="57"/>
    </row>
    <row r="318" spans="2:11">
      <c r="B318" s="84" t="s">
        <v>1014</v>
      </c>
      <c r="C318" s="57">
        <v>973</v>
      </c>
      <c r="D318" s="57">
        <v>1253</v>
      </c>
      <c r="E318" s="57">
        <f>'Budget Detail FY 2022-29'!N583</f>
        <v>973</v>
      </c>
      <c r="F318" s="57">
        <f>'Budget Detail FY 2022-29'!O583</f>
        <v>1526</v>
      </c>
      <c r="G318" s="57">
        <f>'Budget Detail FY 2022-29'!P583</f>
        <v>1526</v>
      </c>
      <c r="H318" s="57">
        <f>'Budget Detail FY 2022-29'!Q583</f>
        <v>1526</v>
      </c>
      <c r="I318" s="57">
        <f>'Budget Detail FY 2022-29'!R583</f>
        <v>1526</v>
      </c>
      <c r="J318" s="57">
        <f>'Budget Detail FY 2022-29'!S583</f>
        <v>1526</v>
      </c>
      <c r="K318" s="57">
        <f>'Budget Detail FY 2022-29'!T583</f>
        <v>1526</v>
      </c>
    </row>
    <row r="319" spans="2:11" ht="7.5" customHeight="1">
      <c r="B319" s="84"/>
      <c r="C319" s="57"/>
      <c r="D319" s="57"/>
      <c r="E319" s="57"/>
      <c r="F319" s="57"/>
      <c r="G319" s="57"/>
      <c r="H319" s="57"/>
      <c r="I319" s="57"/>
      <c r="J319" s="57"/>
      <c r="K319" s="57"/>
    </row>
    <row r="320" spans="2:11">
      <c r="B320" s="84" t="s">
        <v>730</v>
      </c>
      <c r="C320" s="57">
        <v>586136</v>
      </c>
      <c r="D320" s="57">
        <v>797759</v>
      </c>
      <c r="E320" s="57">
        <v>0</v>
      </c>
      <c r="F320" s="57">
        <f>'Budget Detail FY 2022-29'!O585</f>
        <v>1389009</v>
      </c>
      <c r="G320" s="57">
        <f>'Budget Detail FY 2022-29'!P585</f>
        <v>0</v>
      </c>
      <c r="H320" s="57">
        <f>'Budget Detail FY 2022-29'!Q585</f>
        <v>0</v>
      </c>
      <c r="I320" s="57">
        <f>'Budget Detail FY 2022-29'!R585</f>
        <v>0</v>
      </c>
      <c r="J320" s="57">
        <f>'Budget Detail FY 2022-29'!S585</f>
        <v>0</v>
      </c>
      <c r="K320" s="57">
        <f>'Budget Detail FY 2022-29'!T585</f>
        <v>0</v>
      </c>
    </row>
    <row r="321" spans="2:11" ht="7.5" customHeight="1">
      <c r="B321" s="84"/>
      <c r="C321" s="57"/>
      <c r="D321" s="57"/>
      <c r="E321" s="57"/>
      <c r="F321" s="57"/>
      <c r="G321" s="57"/>
      <c r="H321" s="57"/>
      <c r="I321" s="57"/>
      <c r="J321" s="57"/>
      <c r="K321" s="57"/>
    </row>
    <row r="322" spans="2:11">
      <c r="B322" s="84" t="s">
        <v>843</v>
      </c>
      <c r="C322" s="57">
        <v>540153</v>
      </c>
      <c r="D322" s="57">
        <v>520650</v>
      </c>
      <c r="E322" s="57">
        <v>230000</v>
      </c>
      <c r="F322" s="57">
        <f>'Budget Detail FY 2022-29'!O587</f>
        <v>299449</v>
      </c>
      <c r="G322" s="57">
        <f>'Budget Detail FY 2022-29'!P587</f>
        <v>116749</v>
      </c>
      <c r="H322" s="57">
        <f>'Budget Detail FY 2022-29'!Q587</f>
        <v>63349</v>
      </c>
      <c r="I322" s="57">
        <f>'Budget Detail FY 2022-29'!R587</f>
        <v>13949</v>
      </c>
      <c r="J322" s="57">
        <f>'Budget Detail FY 2022-29'!S587</f>
        <v>0</v>
      </c>
      <c r="K322" s="57">
        <f>'Budget Detail FY 2022-29'!T587</f>
        <v>0</v>
      </c>
    </row>
    <row r="323" spans="2:11" ht="7.5" customHeight="1">
      <c r="B323" s="84"/>
      <c r="C323" s="57"/>
      <c r="D323" s="57"/>
      <c r="E323" s="57"/>
      <c r="F323" s="57"/>
      <c r="G323" s="57"/>
      <c r="H323" s="57"/>
      <c r="I323" s="57"/>
      <c r="J323" s="57"/>
      <c r="K323" s="57"/>
    </row>
    <row r="324" spans="2:11" ht="15.75" customHeight="1" thickBot="1">
      <c r="B324" s="78" t="s">
        <v>586</v>
      </c>
      <c r="C324" s="312">
        <v>1391622</v>
      </c>
      <c r="D324" s="312">
        <v>1432503</v>
      </c>
      <c r="E324" s="312">
        <v>300973</v>
      </c>
      <c r="F324" s="312">
        <f>D324+F312</f>
        <v>1850956</v>
      </c>
      <c r="G324" s="312">
        <f>F324+G312</f>
        <v>193275</v>
      </c>
      <c r="H324" s="312">
        <f>G324+H312</f>
        <v>139875</v>
      </c>
      <c r="I324" s="312">
        <f>H324+I312</f>
        <v>90475</v>
      </c>
      <c r="J324" s="312">
        <f>I324+J312</f>
        <v>76526</v>
      </c>
      <c r="K324" s="312">
        <f>J324+K312</f>
        <v>76526</v>
      </c>
    </row>
    <row r="325" spans="2:11" ht="7.5" customHeight="1" thickTop="1">
      <c r="B325" s="4"/>
      <c r="C325" s="2"/>
      <c r="D325" s="2"/>
      <c r="E325" s="2"/>
      <c r="F325" s="2"/>
      <c r="G325" s="2"/>
      <c r="H325" s="2"/>
      <c r="I325" s="2"/>
      <c r="J325" s="2"/>
      <c r="K325" s="2"/>
    </row>
    <row r="326" spans="2:11">
      <c r="B326" s="4"/>
      <c r="C326" s="2"/>
      <c r="D326" s="2"/>
      <c r="E326" s="2"/>
      <c r="F326" s="2"/>
      <c r="G326" s="2"/>
      <c r="H326" s="2"/>
      <c r="I326" s="2"/>
      <c r="J326" s="2"/>
      <c r="K326" s="2"/>
    </row>
    <row r="327" spans="2:11">
      <c r="B327" s="1"/>
      <c r="C327" s="2"/>
      <c r="D327" s="2"/>
      <c r="E327" s="2"/>
      <c r="F327" s="2"/>
      <c r="G327" s="2"/>
      <c r="H327" s="2"/>
      <c r="I327" s="2"/>
      <c r="J327" s="2"/>
      <c r="K327" s="2"/>
    </row>
    <row r="328" spans="2:11">
      <c r="B328" s="1"/>
      <c r="C328" s="2"/>
      <c r="D328" s="2"/>
      <c r="E328" s="2"/>
      <c r="F328" s="2"/>
      <c r="G328" s="2"/>
      <c r="H328" s="2"/>
      <c r="I328" s="2"/>
      <c r="J328" s="2"/>
      <c r="K328" s="2"/>
    </row>
    <row r="329" spans="2:11">
      <c r="B329" s="1"/>
      <c r="C329" s="2"/>
      <c r="D329" s="2"/>
      <c r="E329" s="2"/>
      <c r="F329" s="2"/>
      <c r="G329" s="2"/>
      <c r="H329" s="2"/>
      <c r="I329" s="2"/>
      <c r="J329" s="2"/>
      <c r="K329" s="2"/>
    </row>
    <row r="330" spans="2:11">
      <c r="B330" s="1"/>
      <c r="C330" s="2"/>
      <c r="D330" s="2"/>
      <c r="E330" s="2"/>
      <c r="F330" s="2"/>
      <c r="G330" s="2"/>
      <c r="H330" s="2"/>
      <c r="I330" s="2"/>
      <c r="J330" s="2"/>
      <c r="K330" s="2"/>
    </row>
    <row r="331" spans="2:11">
      <c r="B331" s="1"/>
      <c r="C331" s="2"/>
      <c r="D331" s="2"/>
      <c r="E331" s="2"/>
      <c r="F331" s="2"/>
      <c r="G331" s="2"/>
      <c r="H331" s="2"/>
      <c r="I331" s="2"/>
      <c r="J331" s="2"/>
      <c r="K331" s="2"/>
    </row>
    <row r="332" spans="2:11">
      <c r="B332" s="1"/>
      <c r="C332" s="2"/>
      <c r="D332" s="2"/>
      <c r="E332" s="2"/>
      <c r="F332" s="2"/>
      <c r="G332" s="2"/>
      <c r="H332" s="2"/>
      <c r="I332" s="2"/>
      <c r="J332" s="2"/>
      <c r="K332" s="2"/>
    </row>
    <row r="333" spans="2:11">
      <c r="B333" s="1"/>
      <c r="C333" s="2"/>
      <c r="D333" s="2"/>
      <c r="E333" s="2"/>
      <c r="F333" s="2"/>
      <c r="G333" s="2"/>
      <c r="H333" s="2"/>
      <c r="I333" s="2"/>
      <c r="J333" s="2"/>
      <c r="K333" s="2"/>
    </row>
    <row r="334" spans="2:11">
      <c r="B334" s="1"/>
      <c r="C334" s="2"/>
      <c r="D334" s="2"/>
      <c r="E334" s="2"/>
      <c r="F334" s="2"/>
      <c r="G334" s="2"/>
      <c r="H334" s="2"/>
      <c r="I334" s="2"/>
      <c r="J334" s="2"/>
      <c r="K334" s="2"/>
    </row>
    <row r="335" spans="2:11">
      <c r="B335" s="1"/>
      <c r="C335" s="2"/>
      <c r="D335" s="2"/>
      <c r="E335" s="2"/>
      <c r="F335" s="2"/>
      <c r="G335" s="2"/>
      <c r="H335" s="2"/>
      <c r="I335" s="2"/>
      <c r="J335" s="2"/>
      <c r="K335" s="2"/>
    </row>
    <row r="336" spans="2:11">
      <c r="B336" s="1"/>
      <c r="C336" s="2"/>
      <c r="D336" s="2"/>
      <c r="E336" s="2"/>
      <c r="F336" s="2"/>
      <c r="G336" s="2"/>
      <c r="H336" s="2"/>
      <c r="I336" s="2"/>
      <c r="J336" s="2"/>
      <c r="K336" s="2"/>
    </row>
    <row r="338" spans="2:11" ht="17.399999999999999">
      <c r="B338" s="458" t="s">
        <v>593</v>
      </c>
      <c r="C338" s="458"/>
      <c r="D338" s="458"/>
      <c r="E338" s="458"/>
      <c r="F338" s="458"/>
      <c r="G338" s="458"/>
      <c r="H338" s="458"/>
      <c r="I338" s="458"/>
      <c r="J338" s="458"/>
      <c r="K338" s="458"/>
    </row>
    <row r="339" spans="2:11">
      <c r="B339" s="43"/>
      <c r="C339" s="2"/>
      <c r="D339" s="2"/>
      <c r="E339" s="2"/>
      <c r="F339" s="2"/>
      <c r="G339" s="2"/>
      <c r="H339" s="2"/>
      <c r="I339" s="2"/>
      <c r="J339" s="2"/>
      <c r="K339" s="2"/>
    </row>
    <row r="340" spans="2:11" ht="12.75" customHeight="1">
      <c r="B340" s="460" t="s">
        <v>1410</v>
      </c>
      <c r="C340" s="460"/>
      <c r="D340" s="460"/>
      <c r="E340" s="460"/>
      <c r="F340" s="460"/>
      <c r="G340" s="460"/>
      <c r="H340" s="460"/>
      <c r="I340" s="460"/>
      <c r="J340" s="460"/>
      <c r="K340" s="460"/>
    </row>
    <row r="341" spans="2:11" ht="20.25" customHeight="1">
      <c r="B341" s="460"/>
      <c r="C341" s="460"/>
      <c r="D341" s="460"/>
      <c r="E341" s="460"/>
      <c r="F341" s="460"/>
      <c r="G341" s="460"/>
      <c r="H341" s="460"/>
      <c r="I341" s="460"/>
      <c r="J341" s="460"/>
      <c r="K341" s="460"/>
    </row>
    <row r="342" spans="2:11">
      <c r="B342" s="19"/>
      <c r="C342" s="16"/>
      <c r="D342" s="16"/>
      <c r="E342" s="16"/>
      <c r="F342" s="16"/>
      <c r="G342" s="16"/>
      <c r="H342" s="16"/>
      <c r="I342" s="16"/>
      <c r="J342" s="16"/>
      <c r="K342" s="16"/>
    </row>
    <row r="343" spans="2:11">
      <c r="B343" s="4"/>
      <c r="C343" s="43"/>
      <c r="D343" s="1"/>
      <c r="E343" s="43" t="s">
        <v>793</v>
      </c>
      <c r="F343" s="1"/>
      <c r="G343" s="43" t="s">
        <v>794</v>
      </c>
      <c r="H343" s="1"/>
      <c r="I343" s="1"/>
      <c r="J343" s="1"/>
      <c r="K343" s="1"/>
    </row>
    <row r="344" spans="2:11">
      <c r="B344" s="43"/>
      <c r="C344" s="43" t="s">
        <v>791</v>
      </c>
      <c r="D344" s="43" t="s">
        <v>792</v>
      </c>
      <c r="E344" s="43" t="s">
        <v>567</v>
      </c>
      <c r="F344" s="43" t="s">
        <v>793</v>
      </c>
      <c r="G344" s="43" t="s">
        <v>567</v>
      </c>
      <c r="H344" s="43" t="s">
        <v>795</v>
      </c>
      <c r="I344" s="43" t="s">
        <v>796</v>
      </c>
      <c r="J344" s="43" t="s">
        <v>797</v>
      </c>
      <c r="K344" s="43" t="s">
        <v>798</v>
      </c>
    </row>
    <row r="345" spans="2:11" ht="14.4" thickBot="1">
      <c r="B345" s="44"/>
      <c r="C345" s="45" t="s">
        <v>1</v>
      </c>
      <c r="D345" s="45" t="s">
        <v>1</v>
      </c>
      <c r="E345" s="45" t="s">
        <v>537</v>
      </c>
      <c r="F345" s="45" t="s">
        <v>19</v>
      </c>
      <c r="G345" s="45" t="s">
        <v>537</v>
      </c>
      <c r="H345" s="45" t="s">
        <v>19</v>
      </c>
      <c r="I345" s="45" t="s">
        <v>19</v>
      </c>
      <c r="J345" s="45" t="s">
        <v>19</v>
      </c>
      <c r="K345" s="45" t="s">
        <v>19</v>
      </c>
    </row>
    <row r="346" spans="2:11">
      <c r="B346" s="1"/>
      <c r="C346" s="52"/>
      <c r="D346" s="2"/>
      <c r="E346" s="2"/>
      <c r="F346" s="2"/>
      <c r="G346" s="2"/>
      <c r="H346" s="2"/>
      <c r="I346" s="2"/>
      <c r="J346" s="2"/>
      <c r="K346" s="2"/>
    </row>
    <row r="347" spans="2:11">
      <c r="B347" s="80" t="s">
        <v>668</v>
      </c>
      <c r="C347" s="2"/>
      <c r="D347" s="2"/>
      <c r="E347" s="2"/>
      <c r="F347" s="2"/>
      <c r="G347" s="2"/>
      <c r="H347" s="2"/>
      <c r="I347" s="2"/>
      <c r="J347" s="2"/>
      <c r="K347" s="2"/>
    </row>
    <row r="348" spans="2:11" ht="20.100000000000001" customHeight="1">
      <c r="B348" s="124" t="s">
        <v>570</v>
      </c>
      <c r="C348" s="49">
        <f>'Budget Detail FY 2022-29'!L594</f>
        <v>8950</v>
      </c>
      <c r="D348" s="49">
        <f>'Budget Detail FY 2022-29'!M594</f>
        <v>8425</v>
      </c>
      <c r="E348" s="49">
        <f>'Budget Detail FY 2022-29'!N594</f>
        <v>0</v>
      </c>
      <c r="F348" s="49">
        <f>'Budget Detail FY 2022-29'!O594</f>
        <v>0</v>
      </c>
      <c r="G348" s="49">
        <f>'Budget Detail FY 2022-29'!P594</f>
        <v>0</v>
      </c>
      <c r="H348" s="49">
        <f>'Budget Detail FY 2022-29'!Q594</f>
        <v>0</v>
      </c>
      <c r="I348" s="49">
        <f>'Budget Detail FY 2022-29'!R594</f>
        <v>0</v>
      </c>
      <c r="J348" s="49">
        <f>'Budget Detail FY 2022-29'!S594</f>
        <v>0</v>
      </c>
      <c r="K348" s="49">
        <f>'Budget Detail FY 2022-29'!T594</f>
        <v>0</v>
      </c>
    </row>
    <row r="349" spans="2:11" ht="20.100000000000001" customHeight="1">
      <c r="B349" s="381" t="s">
        <v>1143</v>
      </c>
      <c r="C349" s="378">
        <f t="shared" ref="C349:K349" si="37">SUM(C348)</f>
        <v>8950</v>
      </c>
      <c r="D349" s="378">
        <f t="shared" si="37"/>
        <v>8425</v>
      </c>
      <c r="E349" s="378">
        <f t="shared" si="37"/>
        <v>0</v>
      </c>
      <c r="F349" s="378">
        <f t="shared" si="37"/>
        <v>0</v>
      </c>
      <c r="G349" s="378">
        <f t="shared" si="37"/>
        <v>0</v>
      </c>
      <c r="H349" s="378">
        <f t="shared" si="37"/>
        <v>0</v>
      </c>
      <c r="I349" s="378">
        <f t="shared" si="37"/>
        <v>0</v>
      </c>
      <c r="J349" s="378">
        <f t="shared" si="37"/>
        <v>0</v>
      </c>
      <c r="K349" s="378">
        <f t="shared" si="37"/>
        <v>0</v>
      </c>
    </row>
    <row r="350" spans="2:11" ht="6.9" customHeight="1">
      <c r="B350" s="124"/>
      <c r="C350" s="49"/>
      <c r="D350" s="49"/>
      <c r="E350" s="49"/>
      <c r="F350" s="49"/>
      <c r="G350" s="49"/>
      <c r="H350" s="49"/>
      <c r="I350" s="49"/>
      <c r="J350" s="49"/>
      <c r="K350" s="49"/>
    </row>
    <row r="351" spans="2:11" ht="20.100000000000001" customHeight="1">
      <c r="B351" s="125" t="s">
        <v>576</v>
      </c>
      <c r="C351" s="2">
        <f>SUM('Budget Detail FY 2022-29'!L597:L597)</f>
        <v>320425</v>
      </c>
      <c r="D351" s="2">
        <f>SUM('Budget Detail FY 2022-29'!M597:M597)</f>
        <v>321373</v>
      </c>
      <c r="E351" s="2">
        <f>SUM('Budget Detail FY 2022-29'!N597:N597)</f>
        <v>0</v>
      </c>
      <c r="F351" s="2">
        <f>SUM('Budget Detail FY 2022-29'!O597:O597)</f>
        <v>0</v>
      </c>
      <c r="G351" s="2">
        <f>SUM('Budget Detail FY 2022-29'!P597:P597)</f>
        <v>0</v>
      </c>
      <c r="H351" s="2">
        <f>SUM('Budget Detail FY 2022-29'!Q597:Q597)</f>
        <v>0</v>
      </c>
      <c r="I351" s="2">
        <f>SUM('Budget Detail FY 2022-29'!R597:R597)</f>
        <v>0</v>
      </c>
      <c r="J351" s="2">
        <f>SUM('Budget Detail FY 2022-29'!S597:S597)</f>
        <v>0</v>
      </c>
      <c r="K351" s="2">
        <f>SUM('Budget Detail FY 2022-29'!T597:T597)</f>
        <v>0</v>
      </c>
    </row>
    <row r="352" spans="2:11" ht="20.100000000000001" customHeight="1" thickBot="1">
      <c r="B352" s="79" t="s">
        <v>577</v>
      </c>
      <c r="C352" s="314">
        <f t="shared" ref="C352:K352" si="38">C351+C349</f>
        <v>329375</v>
      </c>
      <c r="D352" s="314">
        <f t="shared" si="38"/>
        <v>329798</v>
      </c>
      <c r="E352" s="314">
        <f t="shared" si="38"/>
        <v>0</v>
      </c>
      <c r="F352" s="314">
        <f t="shared" si="38"/>
        <v>0</v>
      </c>
      <c r="G352" s="314">
        <f t="shared" si="38"/>
        <v>0</v>
      </c>
      <c r="H352" s="314">
        <f t="shared" si="38"/>
        <v>0</v>
      </c>
      <c r="I352" s="314">
        <f t="shared" si="38"/>
        <v>0</v>
      </c>
      <c r="J352" s="314">
        <f t="shared" si="38"/>
        <v>0</v>
      </c>
      <c r="K352" s="314">
        <f t="shared" si="38"/>
        <v>0</v>
      </c>
    </row>
    <row r="353" spans="2:11">
      <c r="B353" s="1"/>
      <c r="C353" s="2"/>
      <c r="D353" s="2"/>
      <c r="E353" s="2"/>
      <c r="F353" s="2"/>
      <c r="G353" s="2"/>
      <c r="H353" s="2"/>
      <c r="I353" s="2"/>
      <c r="J353" s="2"/>
      <c r="K353" s="2"/>
    </row>
    <row r="354" spans="2:11">
      <c r="B354" s="80" t="s">
        <v>408</v>
      </c>
      <c r="C354" s="2"/>
      <c r="D354" s="2"/>
      <c r="E354" s="2"/>
      <c r="F354" s="2"/>
      <c r="G354" s="2"/>
      <c r="H354" s="2"/>
      <c r="I354" s="2"/>
      <c r="J354" s="2"/>
      <c r="K354" s="2"/>
    </row>
    <row r="355" spans="2:11" ht="20.100000000000001" customHeight="1">
      <c r="B355" s="125" t="s">
        <v>580</v>
      </c>
      <c r="C355" s="49">
        <f>'Budget Detail FY 2022-29'!L602</f>
        <v>475</v>
      </c>
      <c r="D355" s="49">
        <f>'Budget Detail FY 2022-29'!M602</f>
        <v>198</v>
      </c>
      <c r="E355" s="49">
        <f>'Budget Detail FY 2022-29'!N602</f>
        <v>0</v>
      </c>
      <c r="F355" s="49">
        <f>'Budget Detail FY 2022-29'!O602</f>
        <v>0</v>
      </c>
      <c r="G355" s="49">
        <f>'Budget Detail FY 2022-29'!P602</f>
        <v>0</v>
      </c>
      <c r="H355" s="49">
        <f>'Budget Detail FY 2022-29'!Q602</f>
        <v>0</v>
      </c>
      <c r="I355" s="49">
        <f>'Budget Detail FY 2022-29'!R602</f>
        <v>0</v>
      </c>
      <c r="J355" s="49">
        <f>'Budget Detail FY 2022-29'!S602</f>
        <v>0</v>
      </c>
      <c r="K355" s="49">
        <f>'Budget Detail FY 2022-29'!T602</f>
        <v>0</v>
      </c>
    </row>
    <row r="356" spans="2:11" ht="20.100000000000001" customHeight="1">
      <c r="B356" s="125" t="s">
        <v>527</v>
      </c>
      <c r="C356" s="2">
        <f>SUM('Budget Detail FY 2022-29'!L604:L605)</f>
        <v>328900</v>
      </c>
      <c r="D356" s="2">
        <f>SUM('Budget Detail FY 2022-29'!M604:M605)</f>
        <v>329600</v>
      </c>
      <c r="E356" s="2">
        <f>SUM('Budget Detail FY 2022-29'!N604:N605)</f>
        <v>0</v>
      </c>
      <c r="F356" s="2">
        <f>SUM('Budget Detail FY 2022-29'!O604:O605)</f>
        <v>0</v>
      </c>
      <c r="G356" s="2">
        <f>SUM('Budget Detail FY 2022-29'!P604:P605)</f>
        <v>0</v>
      </c>
      <c r="H356" s="2">
        <f>SUM('Budget Detail FY 2022-29'!Q604:Q605)</f>
        <v>0</v>
      </c>
      <c r="I356" s="2">
        <f>SUM('Budget Detail FY 2022-29'!R604:R605)</f>
        <v>0</v>
      </c>
      <c r="J356" s="2">
        <f>SUM('Budget Detail FY 2022-29'!S604:S605)</f>
        <v>0</v>
      </c>
      <c r="K356" s="2">
        <f>SUM('Budget Detail FY 2022-29'!T604:T605)</f>
        <v>0</v>
      </c>
    </row>
    <row r="357" spans="2:11" ht="20.100000000000001" customHeight="1" thickBot="1">
      <c r="B357" s="79" t="s">
        <v>584</v>
      </c>
      <c r="C357" s="314">
        <f t="shared" ref="C357:K357" si="39">SUM(C355:C356)</f>
        <v>329375</v>
      </c>
      <c r="D357" s="314">
        <f t="shared" si="39"/>
        <v>329798</v>
      </c>
      <c r="E357" s="314">
        <f t="shared" si="39"/>
        <v>0</v>
      </c>
      <c r="F357" s="314">
        <f t="shared" si="39"/>
        <v>0</v>
      </c>
      <c r="G357" s="314">
        <f t="shared" si="39"/>
        <v>0</v>
      </c>
      <c r="H357" s="314">
        <f t="shared" si="39"/>
        <v>0</v>
      </c>
      <c r="I357" s="314">
        <f t="shared" si="39"/>
        <v>0</v>
      </c>
      <c r="J357" s="314">
        <f t="shared" si="39"/>
        <v>0</v>
      </c>
      <c r="K357" s="314">
        <f t="shared" si="39"/>
        <v>0</v>
      </c>
    </row>
    <row r="358" spans="2:11">
      <c r="B358" s="80"/>
      <c r="C358" s="2"/>
      <c r="D358" s="2"/>
      <c r="E358" s="2"/>
      <c r="F358" s="2"/>
      <c r="G358" s="2"/>
      <c r="H358" s="2"/>
      <c r="I358" s="2"/>
      <c r="J358" s="2"/>
      <c r="K358" s="2"/>
    </row>
    <row r="359" spans="2:11" ht="20.100000000000001" customHeight="1">
      <c r="B359" s="124" t="s">
        <v>585</v>
      </c>
      <c r="C359" s="49">
        <f t="shared" ref="C359:K359" si="40">+C352-C357</f>
        <v>0</v>
      </c>
      <c r="D359" s="49">
        <f t="shared" si="40"/>
        <v>0</v>
      </c>
      <c r="E359" s="49">
        <f t="shared" si="40"/>
        <v>0</v>
      </c>
      <c r="F359" s="49">
        <f t="shared" si="40"/>
        <v>0</v>
      </c>
      <c r="G359" s="49">
        <f t="shared" si="40"/>
        <v>0</v>
      </c>
      <c r="H359" s="49">
        <f t="shared" si="40"/>
        <v>0</v>
      </c>
      <c r="I359" s="49">
        <f t="shared" si="40"/>
        <v>0</v>
      </c>
      <c r="J359" s="49">
        <f t="shared" si="40"/>
        <v>0</v>
      </c>
      <c r="K359" s="49">
        <f t="shared" si="40"/>
        <v>0</v>
      </c>
    </row>
    <row r="360" spans="2:11">
      <c r="B360" s="81"/>
      <c r="C360" s="2"/>
      <c r="D360" s="2"/>
      <c r="E360" s="2"/>
      <c r="F360" s="2"/>
      <c r="G360" s="2"/>
      <c r="H360" s="2"/>
      <c r="I360" s="2"/>
      <c r="J360" s="2"/>
      <c r="K360" s="2"/>
    </row>
    <row r="361" spans="2:11" ht="20.100000000000001" customHeight="1" thickBot="1">
      <c r="B361" s="78" t="s">
        <v>586</v>
      </c>
      <c r="C361" s="312">
        <v>0</v>
      </c>
      <c r="D361" s="312">
        <v>0</v>
      </c>
      <c r="E361" s="312">
        <v>0</v>
      </c>
      <c r="F361" s="312">
        <f>D361+F359</f>
        <v>0</v>
      </c>
      <c r="G361" s="312">
        <f>F361+G359</f>
        <v>0</v>
      </c>
      <c r="H361" s="312">
        <f>G361+H359</f>
        <v>0</v>
      </c>
      <c r="I361" s="312">
        <f>H361+I359</f>
        <v>0</v>
      </c>
      <c r="J361" s="312">
        <f>I361+J359</f>
        <v>0</v>
      </c>
      <c r="K361" s="312">
        <f>J361+K359</f>
        <v>0</v>
      </c>
    </row>
    <row r="362" spans="2:11" ht="14.4" thickTop="1">
      <c r="B362" s="4"/>
      <c r="C362" s="2"/>
      <c r="D362" s="2"/>
      <c r="E362" s="2"/>
      <c r="F362" s="2"/>
      <c r="G362" s="2"/>
      <c r="H362" s="2"/>
      <c r="I362" s="2"/>
      <c r="J362" s="2"/>
      <c r="K362" s="2"/>
    </row>
    <row r="363" spans="2:11">
      <c r="B363" s="4"/>
      <c r="C363" s="2"/>
      <c r="D363" s="2"/>
      <c r="E363" s="2"/>
      <c r="F363" s="2"/>
      <c r="G363" s="2"/>
      <c r="H363" s="2"/>
      <c r="I363" s="2"/>
      <c r="J363" s="2"/>
      <c r="K363" s="2"/>
    </row>
    <row r="364" spans="2:11">
      <c r="B364" s="1"/>
      <c r="C364" s="2"/>
      <c r="D364" s="2"/>
      <c r="E364" s="2"/>
      <c r="F364" s="2"/>
      <c r="G364" s="2"/>
      <c r="H364" s="2"/>
      <c r="I364" s="2"/>
      <c r="J364" s="2"/>
      <c r="K364" s="2"/>
    </row>
    <row r="365" spans="2:11">
      <c r="B365" s="1"/>
      <c r="C365" s="2"/>
      <c r="D365" s="2"/>
      <c r="E365" s="2"/>
      <c r="F365" s="2"/>
      <c r="G365" s="2"/>
      <c r="H365" s="2"/>
      <c r="I365" s="2"/>
      <c r="J365" s="2"/>
      <c r="K365" s="2"/>
    </row>
    <row r="366" spans="2:11">
      <c r="B366" s="1"/>
      <c r="C366" s="2"/>
      <c r="D366" s="2"/>
      <c r="E366" s="2"/>
      <c r="F366" s="2"/>
      <c r="G366" s="2"/>
      <c r="H366" s="2"/>
      <c r="I366" s="2"/>
      <c r="J366" s="2"/>
      <c r="K366" s="2"/>
    </row>
    <row r="367" spans="2:11">
      <c r="B367" s="1"/>
      <c r="C367" s="2"/>
      <c r="D367" s="2"/>
      <c r="E367" s="2"/>
      <c r="F367" s="2"/>
      <c r="G367" s="2"/>
      <c r="H367" s="2"/>
      <c r="I367" s="2"/>
      <c r="J367" s="2"/>
      <c r="K367" s="2"/>
    </row>
    <row r="368" spans="2:11">
      <c r="B368" s="1"/>
      <c r="C368" s="2"/>
      <c r="D368" s="2"/>
      <c r="E368" s="2"/>
      <c r="F368" s="2"/>
      <c r="G368" s="2"/>
      <c r="H368" s="2"/>
      <c r="I368" s="2"/>
      <c r="J368" s="2"/>
      <c r="K368" s="2"/>
    </row>
    <row r="369" spans="2:11">
      <c r="B369" s="1"/>
      <c r="C369" s="2"/>
      <c r="D369" s="2"/>
      <c r="E369" s="2"/>
      <c r="F369" s="2"/>
      <c r="G369" s="2"/>
      <c r="H369" s="2"/>
      <c r="I369" s="2"/>
      <c r="J369" s="2"/>
      <c r="K369" s="2"/>
    </row>
    <row r="370" spans="2:11">
      <c r="B370" s="1"/>
      <c r="C370" s="2"/>
      <c r="D370" s="2"/>
      <c r="E370" s="2"/>
      <c r="F370" s="2"/>
      <c r="G370" s="2"/>
      <c r="H370" s="2"/>
      <c r="I370" s="2"/>
      <c r="J370" s="2"/>
      <c r="K370" s="2"/>
    </row>
    <row r="371" spans="2:11">
      <c r="B371" s="1"/>
      <c r="C371" s="2"/>
      <c r="D371" s="2"/>
      <c r="E371" s="2"/>
      <c r="F371" s="2"/>
      <c r="G371" s="2"/>
      <c r="H371" s="2"/>
      <c r="I371" s="2"/>
      <c r="J371" s="2"/>
      <c r="K371" s="2"/>
    </row>
    <row r="372" spans="2:11">
      <c r="B372" s="1"/>
      <c r="C372" s="2"/>
      <c r="D372" s="2"/>
      <c r="E372" s="2"/>
      <c r="F372" s="2"/>
      <c r="G372" s="2"/>
      <c r="H372" s="2"/>
      <c r="I372" s="2"/>
      <c r="J372" s="2"/>
      <c r="K372" s="2"/>
    </row>
    <row r="373" spans="2:11">
      <c r="B373" s="1"/>
      <c r="C373" s="2"/>
      <c r="D373" s="2"/>
      <c r="E373" s="2"/>
      <c r="F373" s="2"/>
      <c r="G373" s="2"/>
      <c r="H373" s="2"/>
      <c r="I373" s="2"/>
      <c r="J373" s="2"/>
      <c r="K373" s="2"/>
    </row>
    <row r="375" spans="2:11" ht="17.399999999999999">
      <c r="B375" s="458" t="s">
        <v>594</v>
      </c>
      <c r="C375" s="458"/>
      <c r="D375" s="458"/>
      <c r="E375" s="458"/>
      <c r="F375" s="458"/>
      <c r="G375" s="458"/>
      <c r="H375" s="458"/>
      <c r="I375" s="458"/>
      <c r="J375" s="458"/>
      <c r="K375" s="458"/>
    </row>
    <row r="376" spans="2:11">
      <c r="B376" s="43"/>
      <c r="C376" s="2"/>
      <c r="D376" s="2"/>
      <c r="E376" s="2"/>
      <c r="F376" s="2"/>
      <c r="G376" s="2"/>
      <c r="H376" s="2"/>
      <c r="I376" s="2"/>
      <c r="J376" s="2"/>
      <c r="K376" s="2"/>
    </row>
    <row r="377" spans="2:11" ht="12.75" customHeight="1">
      <c r="B377" s="460" t="s">
        <v>595</v>
      </c>
      <c r="C377" s="460"/>
      <c r="D377" s="460"/>
      <c r="E377" s="460"/>
      <c r="F377" s="460"/>
      <c r="G377" s="460"/>
      <c r="H377" s="460"/>
      <c r="I377" s="460"/>
      <c r="J377" s="460"/>
      <c r="K377" s="460"/>
    </row>
    <row r="378" spans="2:11" ht="18" customHeight="1">
      <c r="B378" s="460"/>
      <c r="C378" s="460"/>
      <c r="D378" s="460"/>
      <c r="E378" s="460"/>
      <c r="F378" s="460"/>
      <c r="G378" s="460"/>
      <c r="H378" s="460"/>
      <c r="I378" s="460"/>
      <c r="J378" s="460"/>
      <c r="K378" s="460"/>
    </row>
    <row r="379" spans="2:11" ht="7.5" customHeight="1">
      <c r="B379" s="19"/>
      <c r="C379" s="16"/>
      <c r="D379" s="16"/>
      <c r="E379" s="16"/>
      <c r="F379" s="2"/>
      <c r="G379" s="2"/>
      <c r="H379" s="2"/>
      <c r="I379" s="2"/>
      <c r="J379" s="2"/>
      <c r="K379" s="2"/>
    </row>
    <row r="380" spans="2:11">
      <c r="B380" s="4"/>
      <c r="C380" s="43"/>
      <c r="D380" s="1"/>
      <c r="E380" s="43" t="s">
        <v>793</v>
      </c>
      <c r="F380" s="1"/>
      <c r="G380" s="43" t="s">
        <v>794</v>
      </c>
      <c r="H380" s="1"/>
      <c r="I380" s="1"/>
      <c r="J380" s="1"/>
      <c r="K380" s="1"/>
    </row>
    <row r="381" spans="2:11">
      <c r="B381" s="43"/>
      <c r="C381" s="43" t="s">
        <v>791</v>
      </c>
      <c r="D381" s="43" t="s">
        <v>792</v>
      </c>
      <c r="E381" s="43" t="s">
        <v>567</v>
      </c>
      <c r="F381" s="43" t="s">
        <v>793</v>
      </c>
      <c r="G381" s="43" t="s">
        <v>567</v>
      </c>
      <c r="H381" s="43" t="s">
        <v>795</v>
      </c>
      <c r="I381" s="43" t="s">
        <v>796</v>
      </c>
      <c r="J381" s="43" t="s">
        <v>797</v>
      </c>
      <c r="K381" s="43" t="s">
        <v>798</v>
      </c>
    </row>
    <row r="382" spans="2:11" ht="14.4" thickBot="1">
      <c r="B382" s="44"/>
      <c r="C382" s="45" t="s">
        <v>1</v>
      </c>
      <c r="D382" s="45" t="s">
        <v>1</v>
      </c>
      <c r="E382" s="45" t="s">
        <v>537</v>
      </c>
      <c r="F382" s="45" t="s">
        <v>19</v>
      </c>
      <c r="G382" s="45" t="s">
        <v>537</v>
      </c>
      <c r="H382" s="45" t="s">
        <v>19</v>
      </c>
      <c r="I382" s="45" t="s">
        <v>19</v>
      </c>
      <c r="J382" s="45" t="s">
        <v>19</v>
      </c>
      <c r="K382" s="45" t="s">
        <v>19</v>
      </c>
    </row>
    <row r="383" spans="2:11">
      <c r="B383" s="1"/>
      <c r="C383" s="52"/>
      <c r="D383" s="2"/>
      <c r="E383" s="2"/>
      <c r="F383" s="2"/>
      <c r="G383" s="2"/>
      <c r="H383" s="2"/>
      <c r="I383" s="2"/>
      <c r="J383" s="2"/>
      <c r="K383" s="2"/>
    </row>
    <row r="384" spans="2:11">
      <c r="B384" s="80" t="s">
        <v>668</v>
      </c>
      <c r="C384" s="2"/>
      <c r="D384" s="2"/>
      <c r="E384" s="2"/>
      <c r="F384" s="2"/>
      <c r="G384" s="2"/>
      <c r="H384" s="2"/>
      <c r="I384" s="2"/>
      <c r="J384" s="2"/>
      <c r="K384" s="2"/>
    </row>
    <row r="385" spans="2:11" ht="20.100000000000001" customHeight="1">
      <c r="B385" s="125" t="s">
        <v>568</v>
      </c>
      <c r="C385" s="49">
        <f>'Budget Detail FY 2022-29'!L614</f>
        <v>0</v>
      </c>
      <c r="D385" s="49">
        <f>'Budget Detail FY 2022-29'!M614</f>
        <v>0</v>
      </c>
      <c r="E385" s="49">
        <f>'Budget Detail FY 2022-29'!N614</f>
        <v>350000</v>
      </c>
      <c r="F385" s="49">
        <f>'Budget Detail FY 2022-29'!O614</f>
        <v>200000</v>
      </c>
      <c r="G385" s="49">
        <f>'Budget Detail FY 2022-29'!P614</f>
        <v>700000</v>
      </c>
      <c r="H385" s="49">
        <f>'Budget Detail FY 2022-29'!Q614</f>
        <v>714000</v>
      </c>
      <c r="I385" s="49">
        <f>'Budget Detail FY 2022-29'!R614</f>
        <v>728280</v>
      </c>
      <c r="J385" s="49">
        <f>'Budget Detail FY 2022-29'!S614</f>
        <v>742846</v>
      </c>
      <c r="K385" s="49">
        <f>'Budget Detail FY 2022-29'!T614</f>
        <v>757703</v>
      </c>
    </row>
    <row r="386" spans="2:11" ht="20.100000000000001" customHeight="1">
      <c r="B386" s="125" t="s">
        <v>569</v>
      </c>
      <c r="C386" s="2">
        <f>'Budget Detail FY 2022-29'!L615+'Budget Detail FY 2022-29'!L616</f>
        <v>0</v>
      </c>
      <c r="D386" s="2">
        <f>'Budget Detail FY 2022-29'!M615+'Budget Detail FY 2022-29'!M616</f>
        <v>0</v>
      </c>
      <c r="E386" s="2">
        <f>'Budget Detail FY 2022-29'!N615+'Budget Detail FY 2022-29'!N616</f>
        <v>0</v>
      </c>
      <c r="F386" s="2">
        <f>'Budget Detail FY 2022-29'!O615+'Budget Detail FY 2022-29'!O616</f>
        <v>325000</v>
      </c>
      <c r="G386" s="2">
        <f>'Budget Detail FY 2022-29'!P615+'Budget Detail FY 2022-29'!P616</f>
        <v>300000</v>
      </c>
      <c r="H386" s="2">
        <f>'Budget Detail FY 2022-29'!Q615+'Budget Detail FY 2022-29'!Q616</f>
        <v>300000</v>
      </c>
      <c r="I386" s="2">
        <f>'Budget Detail FY 2022-29'!R615+'Budget Detail FY 2022-29'!R616</f>
        <v>0</v>
      </c>
      <c r="J386" s="2">
        <f>'Budget Detail FY 2022-29'!S615+'Budget Detail FY 2022-29'!S616</f>
        <v>0</v>
      </c>
      <c r="K386" s="2">
        <f>'Budget Detail FY 2022-29'!T615+'Budget Detail FY 2022-29'!T616</f>
        <v>0</v>
      </c>
    </row>
    <row r="387" spans="2:11" ht="20.100000000000001" customHeight="1">
      <c r="B387" s="125" t="s">
        <v>572</v>
      </c>
      <c r="C387" s="2">
        <f>SUM('Budget Detail FY 2022-29'!L617:L622)</f>
        <v>4944694</v>
      </c>
      <c r="D387" s="2">
        <f>SUM('Budget Detail FY 2022-29'!M617:M622)</f>
        <v>5775185</v>
      </c>
      <c r="E387" s="2">
        <f>SUM('Budget Detail FY 2022-29'!N617:N622)</f>
        <v>5459210</v>
      </c>
      <c r="F387" s="2">
        <f>SUM('Budget Detail FY 2022-29'!O617:O622)</f>
        <v>6533000</v>
      </c>
      <c r="G387" s="2">
        <f>SUM('Budget Detail FY 2022-29'!P617:P622)</f>
        <v>7058897</v>
      </c>
      <c r="H387" s="2">
        <f>SUM('Budget Detail FY 2022-29'!Q617:Q622)</f>
        <v>8048565</v>
      </c>
      <c r="I387" s="2">
        <f>SUM('Budget Detail FY 2022-29'!R617:R622)</f>
        <v>9072114</v>
      </c>
      <c r="J387" s="2">
        <f>SUM('Budget Detail FY 2022-29'!S617:S622)</f>
        <v>10631311</v>
      </c>
      <c r="K387" s="2">
        <f>SUM('Budget Detail FY 2022-29'!T617:T622)</f>
        <v>12498682</v>
      </c>
    </row>
    <row r="388" spans="2:11" ht="20.100000000000001" customHeight="1">
      <c r="B388" s="125" t="s">
        <v>573</v>
      </c>
      <c r="C388" s="2">
        <f>'Budget Detail FY 2022-29'!L623+'Budget Detail FY 2022-29'!L624</f>
        <v>-27633</v>
      </c>
      <c r="D388" s="2">
        <f>'Budget Detail FY 2022-29'!M623+'Budget Detail FY 2022-29'!M624</f>
        <v>51039</v>
      </c>
      <c r="E388" s="2">
        <f>'Budget Detail FY 2022-29'!N623+'Budget Detail FY 2022-29'!N624</f>
        <v>35000</v>
      </c>
      <c r="F388" s="2">
        <f>'Budget Detail FY 2022-29'!O623+'Budget Detail FY 2022-29'!O624</f>
        <v>360000</v>
      </c>
      <c r="G388" s="2">
        <f>'Budget Detail FY 2022-29'!P623+'Budget Detail FY 2022-29'!P624</f>
        <v>300000</v>
      </c>
      <c r="H388" s="2">
        <f>'Budget Detail FY 2022-29'!Q623+'Budget Detail FY 2022-29'!Q624</f>
        <v>150000</v>
      </c>
      <c r="I388" s="2">
        <f>'Budget Detail FY 2022-29'!R623+'Budget Detail FY 2022-29'!R624</f>
        <v>150000</v>
      </c>
      <c r="J388" s="2">
        <f>'Budget Detail FY 2022-29'!S623+'Budget Detail FY 2022-29'!S624</f>
        <v>60000</v>
      </c>
      <c r="K388" s="2">
        <f>'Budget Detail FY 2022-29'!T623+'Budget Detail FY 2022-29'!T624</f>
        <v>175000</v>
      </c>
    </row>
    <row r="389" spans="2:11" ht="20.100000000000001" customHeight="1">
      <c r="B389" s="125" t="s">
        <v>574</v>
      </c>
      <c r="C389" s="2">
        <f>SUM('Budget Detail FY 2022-29'!L625:L628)</f>
        <v>2920</v>
      </c>
      <c r="D389" s="2">
        <f>SUM('Budget Detail FY 2022-29'!M625:M628)</f>
        <v>2021</v>
      </c>
      <c r="E389" s="2">
        <f>SUM('Budget Detail FY 2022-29'!N625:N628)</f>
        <v>48500</v>
      </c>
      <c r="F389" s="2">
        <f>SUM('Budget Detail FY 2022-29'!O625:O628)</f>
        <v>244173</v>
      </c>
      <c r="G389" s="2">
        <f>SUM('Budget Detail FY 2022-29'!P625:P628)</f>
        <v>10935000</v>
      </c>
      <c r="H389" s="2">
        <f>SUM('Budget Detail FY 2022-29'!Q625:Q628)</f>
        <v>0</v>
      </c>
      <c r="I389" s="2">
        <f>SUM('Budget Detail FY 2022-29'!R625:R628)</f>
        <v>0</v>
      </c>
      <c r="J389" s="2">
        <f>SUM('Budget Detail FY 2022-29'!S625:S628)</f>
        <v>0</v>
      </c>
      <c r="K389" s="2">
        <f>SUM('Budget Detail FY 2022-29'!T625:T628)</f>
        <v>0</v>
      </c>
    </row>
    <row r="390" spans="2:11" ht="20.100000000000001" customHeight="1">
      <c r="B390" s="125" t="s">
        <v>575</v>
      </c>
      <c r="C390" s="2">
        <f>SUM('Budget Detail FY 2022-29'!L629:L630)</f>
        <v>105950</v>
      </c>
      <c r="D390" s="2">
        <f>SUM('Budget Detail FY 2022-29'!M629:M630)</f>
        <v>106877</v>
      </c>
      <c r="E390" s="2">
        <f>SUM('Budget Detail FY 2022-29'!N629:N630)</f>
        <v>109134</v>
      </c>
      <c r="F390" s="2">
        <f>SUM('Budget Detail FY 2022-29'!O629:O630)</f>
        <v>112307</v>
      </c>
      <c r="G390" s="2">
        <f>SUM('Budget Detail FY 2022-29'!P629:P630)</f>
        <v>112996</v>
      </c>
      <c r="H390" s="2">
        <f>SUM('Budget Detail FY 2022-29'!Q629:Q630)</f>
        <v>115938</v>
      </c>
      <c r="I390" s="2">
        <f>SUM('Budget Detail FY 2022-29'!R629:R630)</f>
        <v>118962</v>
      </c>
      <c r="J390" s="2">
        <f>SUM('Budget Detail FY 2022-29'!S629:S630)</f>
        <v>122072</v>
      </c>
      <c r="K390" s="2">
        <f>SUM('Budget Detail FY 2022-29'!T629:T630)</f>
        <v>125269</v>
      </c>
    </row>
    <row r="391" spans="2:11" ht="20.100000000000001" customHeight="1">
      <c r="B391" s="379" t="s">
        <v>1143</v>
      </c>
      <c r="C391" s="378">
        <f t="shared" ref="C391:K391" si="41">SUM(C385:C390)</f>
        <v>5025931</v>
      </c>
      <c r="D391" s="378">
        <f t="shared" si="41"/>
        <v>5935122</v>
      </c>
      <c r="E391" s="378">
        <f t="shared" si="41"/>
        <v>6001844</v>
      </c>
      <c r="F391" s="378">
        <f t="shared" si="41"/>
        <v>7774480</v>
      </c>
      <c r="G391" s="378">
        <f t="shared" si="41"/>
        <v>19406893</v>
      </c>
      <c r="H391" s="378">
        <f t="shared" si="41"/>
        <v>9328503</v>
      </c>
      <c r="I391" s="378">
        <f t="shared" si="41"/>
        <v>10069356</v>
      </c>
      <c r="J391" s="378">
        <f t="shared" si="41"/>
        <v>11556229</v>
      </c>
      <c r="K391" s="378">
        <f t="shared" si="41"/>
        <v>13556654</v>
      </c>
    </row>
    <row r="392" spans="2:11" ht="6.9" customHeight="1">
      <c r="B392" s="125"/>
      <c r="C392" s="2"/>
      <c r="D392" s="2"/>
      <c r="E392" s="2"/>
      <c r="F392" s="2"/>
      <c r="G392" s="2"/>
      <c r="H392" s="2"/>
      <c r="I392" s="2"/>
      <c r="J392" s="2"/>
      <c r="K392" s="2"/>
    </row>
    <row r="393" spans="2:11" ht="20.100000000000001" customHeight="1">
      <c r="B393" s="125" t="s">
        <v>576</v>
      </c>
      <c r="C393" s="2">
        <f>SUM('Budget Detail FY 2022-29'!L633:L639)</f>
        <v>180233</v>
      </c>
      <c r="D393" s="2">
        <f>SUM('Budget Detail FY 2022-29'!M633:M639)</f>
        <v>177859</v>
      </c>
      <c r="E393" s="2">
        <f>SUM('Budget Detail FY 2022-29'!N633:N639)</f>
        <v>10262457</v>
      </c>
      <c r="F393" s="2">
        <f>SUM('Budget Detail FY 2022-29'!O633:O639)</f>
        <v>10276496</v>
      </c>
      <c r="G393" s="2">
        <f>SUM('Budget Detail FY 2022-29'!P633:P639)</f>
        <v>28747394</v>
      </c>
      <c r="H393" s="2">
        <f>SUM('Budget Detail FY 2022-29'!Q633:Q639)</f>
        <v>47986166</v>
      </c>
      <c r="I393" s="2">
        <f>SUM('Budget Detail FY 2022-29'!R633:R639)</f>
        <v>48785903</v>
      </c>
      <c r="J393" s="2">
        <f>SUM('Budget Detail FY 2022-29'!S633:S639)</f>
        <v>28392548</v>
      </c>
      <c r="K393" s="2">
        <f>SUM('Budget Detail FY 2022-29'!T633:T639)</f>
        <v>3716687</v>
      </c>
    </row>
    <row r="394" spans="2:11" ht="20.100000000000001" customHeight="1" thickBot="1">
      <c r="B394" s="79" t="s">
        <v>1145</v>
      </c>
      <c r="C394" s="314">
        <f t="shared" ref="C394:K394" si="42">C391+C393</f>
        <v>5206164</v>
      </c>
      <c r="D394" s="314">
        <f t="shared" si="42"/>
        <v>6112981</v>
      </c>
      <c r="E394" s="314">
        <f t="shared" si="42"/>
        <v>16264301</v>
      </c>
      <c r="F394" s="314">
        <f t="shared" si="42"/>
        <v>18050976</v>
      </c>
      <c r="G394" s="314">
        <f t="shared" si="42"/>
        <v>48154287</v>
      </c>
      <c r="H394" s="314">
        <f t="shared" si="42"/>
        <v>57314669</v>
      </c>
      <c r="I394" s="314">
        <f t="shared" si="42"/>
        <v>58855259</v>
      </c>
      <c r="J394" s="314">
        <f t="shared" si="42"/>
        <v>39948777</v>
      </c>
      <c r="K394" s="314">
        <f t="shared" si="42"/>
        <v>17273341</v>
      </c>
    </row>
    <row r="395" spans="2:11" ht="7.5" customHeight="1">
      <c r="B395" s="1"/>
      <c r="C395" s="2"/>
      <c r="D395" s="2"/>
      <c r="E395" s="2"/>
      <c r="F395" s="2"/>
      <c r="G395" s="2"/>
      <c r="H395" s="2"/>
      <c r="I395" s="2"/>
      <c r="J395" s="2"/>
      <c r="K395" s="2"/>
    </row>
    <row r="396" spans="2:11">
      <c r="B396" s="80" t="s">
        <v>410</v>
      </c>
      <c r="C396" s="2"/>
      <c r="D396" s="2"/>
      <c r="E396" s="2"/>
      <c r="F396" s="2"/>
      <c r="G396" s="2"/>
      <c r="H396" s="2"/>
      <c r="I396" s="2"/>
      <c r="J396" s="2"/>
      <c r="K396" s="2"/>
    </row>
    <row r="397" spans="2:11" ht="20.100000000000001" customHeight="1">
      <c r="B397" s="125" t="s">
        <v>578</v>
      </c>
      <c r="C397" s="49">
        <f>SUM('Budget Detail FY 2022-29'!L645:L647)</f>
        <v>488536</v>
      </c>
      <c r="D397" s="49">
        <f>SUM('Budget Detail FY 2022-29'!M645:M647)</f>
        <v>519498</v>
      </c>
      <c r="E397" s="49">
        <f>SUM('Budget Detail FY 2022-29'!N645:N647)</f>
        <v>613000</v>
      </c>
      <c r="F397" s="49">
        <f>SUM('Budget Detail FY 2022-29'!O645:O647)</f>
        <v>541000</v>
      </c>
      <c r="G397" s="49">
        <f>SUM('Budget Detail FY 2022-29'!P645:P647)</f>
        <v>708137</v>
      </c>
      <c r="H397" s="49">
        <f>SUM('Budget Detail FY 2022-29'!Q645:Q647)</f>
        <v>740294</v>
      </c>
      <c r="I397" s="49">
        <f>SUM('Budget Detail FY 2022-29'!R645:R647)</f>
        <v>769435</v>
      </c>
      <c r="J397" s="49">
        <f>SUM('Budget Detail FY 2022-29'!S645:S647)</f>
        <v>790808</v>
      </c>
      <c r="K397" s="49">
        <f>SUM('Budget Detail FY 2022-29'!T645:T647)</f>
        <v>812822</v>
      </c>
    </row>
    <row r="398" spans="2:11" ht="20.100000000000001" customHeight="1">
      <c r="B398" s="125" t="s">
        <v>579</v>
      </c>
      <c r="C398" s="2">
        <f>SUM('Budget Detail FY 2022-29'!L648:L655)</f>
        <v>234464</v>
      </c>
      <c r="D398" s="2">
        <f>SUM('Budget Detail FY 2022-29'!M648:M655)</f>
        <v>291390</v>
      </c>
      <c r="E398" s="2">
        <f>SUM('Budget Detail FY 2022-29'!N648:N655)</f>
        <v>315829</v>
      </c>
      <c r="F398" s="2">
        <f>SUM('Budget Detail FY 2022-29'!O648:O655)</f>
        <v>303056</v>
      </c>
      <c r="G398" s="2">
        <f>SUM('Budget Detail FY 2022-29'!P648:P655)</f>
        <v>323689</v>
      </c>
      <c r="H398" s="2">
        <f>SUM('Budget Detail FY 2022-29'!Q648:Q655)</f>
        <v>346706</v>
      </c>
      <c r="I398" s="2">
        <f>SUM('Budget Detail FY 2022-29'!R648:R655)</f>
        <v>371151</v>
      </c>
      <c r="J398" s="2">
        <f>SUM('Budget Detail FY 2022-29'!S648:S655)</f>
        <v>395482</v>
      </c>
      <c r="K398" s="2">
        <f>SUM('Budget Detail FY 2022-29'!T648:T655)</f>
        <v>421426</v>
      </c>
    </row>
    <row r="399" spans="2:11" ht="20.100000000000001" customHeight="1">
      <c r="B399" s="125" t="s">
        <v>580</v>
      </c>
      <c r="C399" s="2">
        <f>SUM('Budget Detail FY 2022-29'!L656:L681)</f>
        <v>1160985</v>
      </c>
      <c r="D399" s="2">
        <f>SUM('Budget Detail FY 2022-29'!M656:M681)</f>
        <v>918505</v>
      </c>
      <c r="E399" s="2">
        <f>SUM('Budget Detail FY 2022-29'!N656:N681)</f>
        <v>2732234</v>
      </c>
      <c r="F399" s="2">
        <f>SUM('Budget Detail FY 2022-29'!O656:O681)</f>
        <v>1313103</v>
      </c>
      <c r="G399" s="2">
        <f>SUM('Budget Detail FY 2022-29'!P656:P681)</f>
        <v>2462031</v>
      </c>
      <c r="H399" s="2">
        <f>SUM('Budget Detail FY 2022-29'!Q656:Q681)</f>
        <v>2360870</v>
      </c>
      <c r="I399" s="2">
        <f>SUM('Budget Detail FY 2022-29'!R656:R681)</f>
        <v>2336326</v>
      </c>
      <c r="J399" s="2">
        <f>SUM('Budget Detail FY 2022-29'!S656:S681)</f>
        <v>1385192</v>
      </c>
      <c r="K399" s="2">
        <f>SUM('Budget Detail FY 2022-29'!T656:T681)</f>
        <v>1171990</v>
      </c>
    </row>
    <row r="400" spans="2:11" ht="20.100000000000001" customHeight="1">
      <c r="B400" s="125" t="s">
        <v>581</v>
      </c>
      <c r="C400" s="2">
        <f>SUM('Budget Detail FY 2022-29'!L682:L691)</f>
        <v>480005</v>
      </c>
      <c r="D400" s="2">
        <f>SUM('Budget Detail FY 2022-29'!M682:M691)</f>
        <v>471199</v>
      </c>
      <c r="E400" s="2">
        <f>SUM('Budget Detail FY 2022-29'!N682:N691)</f>
        <v>469600</v>
      </c>
      <c r="F400" s="2">
        <f>SUM('Budget Detail FY 2022-29'!O682:O691)</f>
        <v>525000</v>
      </c>
      <c r="G400" s="2">
        <f>SUM('Budget Detail FY 2022-29'!P682:P691)</f>
        <v>549390</v>
      </c>
      <c r="H400" s="2">
        <f>SUM('Budget Detail FY 2022-29'!Q682:Q691)</f>
        <v>481462</v>
      </c>
      <c r="I400" s="2">
        <f>SUM('Budget Detail FY 2022-29'!R682:R691)</f>
        <v>495754</v>
      </c>
      <c r="J400" s="2">
        <f>SUM('Budget Detail FY 2022-29'!S682:S691)</f>
        <v>510803</v>
      </c>
      <c r="K400" s="2">
        <f>SUM('Budget Detail FY 2022-29'!T682:T691)</f>
        <v>6036364</v>
      </c>
    </row>
    <row r="401" spans="2:11" ht="20.100000000000001" customHeight="1">
      <c r="B401" s="125" t="s">
        <v>582</v>
      </c>
      <c r="C401" s="2">
        <f>SUM('Budget Detail FY 2022-29'!L692:L709)</f>
        <v>1136503</v>
      </c>
      <c r="D401" s="2">
        <f>SUM('Budget Detail FY 2022-29'!M692:M709)</f>
        <v>2092090</v>
      </c>
      <c r="E401" s="2">
        <f>SUM('Budget Detail FY 2022-29'!N692:N709)</f>
        <v>10692025</v>
      </c>
      <c r="F401" s="2">
        <f>SUM('Budget Detail FY 2022-29'!O692:O709)</f>
        <v>8594062</v>
      </c>
      <c r="G401" s="2">
        <f>SUM('Budget Detail FY 2022-29'!P692:P709)</f>
        <v>34343127</v>
      </c>
      <c r="H401" s="2">
        <f>SUM('Budget Detail FY 2022-29'!Q692:Q709)</f>
        <v>57019666</v>
      </c>
      <c r="I401" s="2">
        <f>SUM('Budget Detail FY 2022-29'!R692:R709)</f>
        <v>50548000</v>
      </c>
      <c r="J401" s="2">
        <f>SUM('Budget Detail FY 2022-29'!S692:S709)</f>
        <v>36330200</v>
      </c>
      <c r="K401" s="2">
        <f>SUM('Budget Detail FY 2022-29'!T692:T709)</f>
        <v>2891200</v>
      </c>
    </row>
    <row r="402" spans="2:11" ht="20.100000000000001" customHeight="1">
      <c r="B402" s="125" t="s">
        <v>596</v>
      </c>
      <c r="C402" s="2">
        <f>'Budget Detail FY 2022-29'!L710</f>
        <v>0</v>
      </c>
      <c r="D402" s="2">
        <f>'Budget Detail FY 2022-29'!M710</f>
        <v>0</v>
      </c>
      <c r="E402" s="2">
        <f>'Budget Detail FY 2022-29'!N710</f>
        <v>136795</v>
      </c>
      <c r="F402" s="2">
        <f>'Budget Detail FY 2022-29'!O710</f>
        <v>0</v>
      </c>
      <c r="G402" s="2">
        <f>'Budget Detail FY 2022-29'!P710</f>
        <v>0</v>
      </c>
      <c r="H402" s="2">
        <f>'Budget Detail FY 2022-29'!Q710</f>
        <v>0</v>
      </c>
      <c r="I402" s="2">
        <f>'Budget Detail FY 2022-29'!R710</f>
        <v>0</v>
      </c>
      <c r="J402" s="2">
        <f>'Budget Detail FY 2022-29'!S710</f>
        <v>0</v>
      </c>
      <c r="K402" s="2">
        <f>'Budget Detail FY 2022-29'!T710</f>
        <v>0</v>
      </c>
    </row>
    <row r="403" spans="2:11" ht="20.100000000000001" customHeight="1">
      <c r="B403" s="125" t="s">
        <v>527</v>
      </c>
      <c r="C403" s="2">
        <f>SUM('Budget Detail FY 2022-29'!L712:L734)</f>
        <v>1815830</v>
      </c>
      <c r="D403" s="2">
        <f>SUM('Budget Detail FY 2022-29'!M712:M734)</f>
        <v>1655525</v>
      </c>
      <c r="E403" s="2">
        <f>SUM('Budget Detail FY 2022-29'!N712:N734)</f>
        <v>975291</v>
      </c>
      <c r="F403" s="2">
        <f>SUM('Budget Detail FY 2022-29'!O712:O734)</f>
        <v>900131</v>
      </c>
      <c r="G403" s="2">
        <f>SUM('Budget Detail FY 2022-29'!P712:P734)</f>
        <v>1451184</v>
      </c>
      <c r="H403" s="2">
        <f>SUM('Budget Detail FY 2022-29'!Q712:Q734)</f>
        <v>3175717</v>
      </c>
      <c r="I403" s="2">
        <f>SUM('Budget Detail FY 2022-29'!R712:R734)</f>
        <v>2953043</v>
      </c>
      <c r="J403" s="2">
        <f>SUM('Budget Detail FY 2022-29'!S712:S734)</f>
        <v>3792374</v>
      </c>
      <c r="K403" s="2">
        <f>SUM('Budget Detail FY 2022-29'!T712:T734)</f>
        <v>3681969</v>
      </c>
    </row>
    <row r="404" spans="2:11" ht="20.100000000000001" customHeight="1" thickBot="1">
      <c r="B404" s="79" t="s">
        <v>597</v>
      </c>
      <c r="C404" s="314">
        <f t="shared" ref="C404:K404" si="43">SUM(C397:C403)</f>
        <v>5316323</v>
      </c>
      <c r="D404" s="314">
        <f t="shared" si="43"/>
        <v>5948207</v>
      </c>
      <c r="E404" s="314">
        <f t="shared" si="43"/>
        <v>15934774</v>
      </c>
      <c r="F404" s="314">
        <f t="shared" si="43"/>
        <v>12176352</v>
      </c>
      <c r="G404" s="314">
        <f t="shared" si="43"/>
        <v>39837558</v>
      </c>
      <c r="H404" s="314">
        <f t="shared" si="43"/>
        <v>64124715</v>
      </c>
      <c r="I404" s="314">
        <f t="shared" si="43"/>
        <v>57473709</v>
      </c>
      <c r="J404" s="314">
        <f t="shared" si="43"/>
        <v>43204859</v>
      </c>
      <c r="K404" s="314">
        <f t="shared" si="43"/>
        <v>15015771</v>
      </c>
    </row>
    <row r="405" spans="2:11" ht="6.9" customHeight="1">
      <c r="B405" s="80"/>
      <c r="C405" s="291"/>
      <c r="D405" s="291"/>
      <c r="E405" s="291"/>
      <c r="F405" s="291"/>
      <c r="G405" s="291"/>
      <c r="H405" s="291"/>
      <c r="I405" s="291"/>
      <c r="J405" s="291"/>
      <c r="K405" s="291"/>
    </row>
    <row r="406" spans="2:11" ht="20.100000000000001" customHeight="1">
      <c r="B406" s="125" t="s">
        <v>583</v>
      </c>
      <c r="C406" s="260">
        <f>'Budget Detail FY 2022-29'!L738</f>
        <v>0</v>
      </c>
      <c r="D406" s="260">
        <f>'Budget Detail FY 2022-29'!M738</f>
        <v>0</v>
      </c>
      <c r="E406" s="260">
        <f>'Budget Detail FY 2022-29'!N738</f>
        <v>97224</v>
      </c>
      <c r="F406" s="260">
        <f>'Budget Detail FY 2022-29'!O738</f>
        <v>0</v>
      </c>
      <c r="G406" s="260">
        <f>'Budget Detail FY 2022-29'!P738</f>
        <v>368675</v>
      </c>
      <c r="H406" s="260">
        <f>'Budget Detail FY 2022-29'!Q738</f>
        <v>892911</v>
      </c>
      <c r="I406" s="260">
        <f>'Budget Detail FY 2022-29'!R738</f>
        <v>892744</v>
      </c>
      <c r="J406" s="260">
        <f>'Budget Detail FY 2022-29'!S738</f>
        <v>893493</v>
      </c>
      <c r="K406" s="260">
        <f>'Budget Detail FY 2022-29'!T738</f>
        <v>893410</v>
      </c>
    </row>
    <row r="407" spans="2:11" ht="20.100000000000001" customHeight="1" thickBot="1">
      <c r="B407" s="79" t="s">
        <v>1155</v>
      </c>
      <c r="C407" s="394">
        <f>C404+C406</f>
        <v>5316323</v>
      </c>
      <c r="D407" s="394">
        <f t="shared" ref="D407:K407" si="44">D404+D406</f>
        <v>5948207</v>
      </c>
      <c r="E407" s="394">
        <f t="shared" si="44"/>
        <v>16031998</v>
      </c>
      <c r="F407" s="394">
        <f t="shared" si="44"/>
        <v>12176352</v>
      </c>
      <c r="G407" s="394">
        <f t="shared" si="44"/>
        <v>40206233</v>
      </c>
      <c r="H407" s="394">
        <f t="shared" si="44"/>
        <v>65017626</v>
      </c>
      <c r="I407" s="394">
        <f t="shared" si="44"/>
        <v>58366453</v>
      </c>
      <c r="J407" s="394">
        <f t="shared" si="44"/>
        <v>44098352</v>
      </c>
      <c r="K407" s="394">
        <f t="shared" si="44"/>
        <v>15909181</v>
      </c>
    </row>
    <row r="408" spans="2:11" ht="7.5" customHeight="1">
      <c r="B408" s="80"/>
      <c r="C408" s="2"/>
      <c r="D408" s="2"/>
      <c r="E408" s="2"/>
      <c r="F408" s="2"/>
      <c r="G408" s="2"/>
      <c r="H408" s="2"/>
      <c r="I408" s="2"/>
      <c r="J408" s="2"/>
      <c r="K408" s="2"/>
    </row>
    <row r="409" spans="2:11" ht="20.100000000000001" customHeight="1">
      <c r="B409" s="124" t="s">
        <v>585</v>
      </c>
      <c r="C409" s="49">
        <f t="shared" ref="C409:K409" si="45">+C394-C407</f>
        <v>-110159</v>
      </c>
      <c r="D409" s="49">
        <f t="shared" si="45"/>
        <v>164774</v>
      </c>
      <c r="E409" s="49">
        <f t="shared" si="45"/>
        <v>232303</v>
      </c>
      <c r="F409" s="49">
        <f t="shared" si="45"/>
        <v>5874624</v>
      </c>
      <c r="G409" s="49">
        <f t="shared" si="45"/>
        <v>7948054</v>
      </c>
      <c r="H409" s="49">
        <f t="shared" si="45"/>
        <v>-7702957</v>
      </c>
      <c r="I409" s="49">
        <f t="shared" si="45"/>
        <v>488806</v>
      </c>
      <c r="J409" s="49">
        <f t="shared" si="45"/>
        <v>-4149575</v>
      </c>
      <c r="K409" s="49">
        <f t="shared" si="45"/>
        <v>1364160</v>
      </c>
    </row>
    <row r="410" spans="2:11" ht="7.5" customHeight="1">
      <c r="B410" s="81"/>
      <c r="C410" s="2"/>
      <c r="D410" s="2"/>
      <c r="E410" s="2"/>
      <c r="F410" s="2"/>
      <c r="G410" s="2"/>
      <c r="H410" s="2"/>
      <c r="I410" s="2"/>
      <c r="J410" s="2"/>
      <c r="K410" s="2"/>
    </row>
    <row r="411" spans="2:11" ht="20.100000000000001" customHeight="1" thickBot="1">
      <c r="B411" s="78" t="s">
        <v>598</v>
      </c>
      <c r="C411" s="312">
        <v>3791199</v>
      </c>
      <c r="D411" s="312">
        <v>3955973</v>
      </c>
      <c r="E411" s="312">
        <v>4085790</v>
      </c>
      <c r="F411" s="312">
        <f>D411+F409</f>
        <v>9830597</v>
      </c>
      <c r="G411" s="312">
        <f>F411+G409</f>
        <v>17778651</v>
      </c>
      <c r="H411" s="312">
        <f>G411+H409</f>
        <v>10075694</v>
      </c>
      <c r="I411" s="312">
        <f>H411+I409</f>
        <v>10564500</v>
      </c>
      <c r="J411" s="312">
        <f>I411+J409</f>
        <v>6414925</v>
      </c>
      <c r="K411" s="312">
        <f>J411+K409</f>
        <v>7779085</v>
      </c>
    </row>
    <row r="412" spans="2:11" ht="14.4" thickTop="1">
      <c r="B412" s="4"/>
      <c r="C412" s="82">
        <f t="shared" ref="C412:K412" si="46">+C411/C407</f>
        <v>0.71312427781381982</v>
      </c>
      <c r="D412" s="82">
        <f t="shared" si="46"/>
        <v>0.66506982692431516</v>
      </c>
      <c r="E412" s="82">
        <f t="shared" si="46"/>
        <v>0.25485220245162205</v>
      </c>
      <c r="F412" s="82">
        <f t="shared" si="46"/>
        <v>0.80735157787816914</v>
      </c>
      <c r="G412" s="82">
        <f t="shared" si="46"/>
        <v>0.44218643910261379</v>
      </c>
      <c r="H412" s="82">
        <f t="shared" si="46"/>
        <v>0.15496865419232625</v>
      </c>
      <c r="I412" s="82">
        <f t="shared" si="46"/>
        <v>0.18100294701821268</v>
      </c>
      <c r="J412" s="82">
        <f t="shared" si="46"/>
        <v>0.1454685880324961</v>
      </c>
      <c r="K412" s="82">
        <f t="shared" si="46"/>
        <v>0.48896828818529375</v>
      </c>
    </row>
    <row r="413" spans="2:11">
      <c r="B413" s="4"/>
      <c r="C413" s="82"/>
      <c r="D413" s="82"/>
      <c r="E413" s="82"/>
      <c r="F413" s="82"/>
      <c r="G413" s="82"/>
      <c r="H413" s="82"/>
      <c r="I413" s="82"/>
      <c r="J413" s="82"/>
      <c r="K413" s="82"/>
    </row>
    <row r="414" spans="2:11" ht="7.5" customHeight="1">
      <c r="B414" s="4"/>
      <c r="C414" s="2"/>
      <c r="D414" s="2"/>
      <c r="E414" s="2"/>
      <c r="F414" s="2"/>
      <c r="G414" s="2"/>
      <c r="H414" s="2"/>
      <c r="I414" s="2"/>
      <c r="J414" s="2"/>
      <c r="K414" s="2"/>
    </row>
    <row r="415" spans="2:11">
      <c r="B415" s="1"/>
      <c r="C415" s="2"/>
      <c r="D415" s="2"/>
      <c r="E415" s="2"/>
      <c r="F415" s="2"/>
      <c r="G415" s="2"/>
      <c r="H415" s="2"/>
      <c r="I415" s="2"/>
      <c r="J415" s="2"/>
      <c r="K415" s="2"/>
    </row>
    <row r="416" spans="2:11">
      <c r="B416" s="1"/>
      <c r="C416" s="2"/>
      <c r="D416" s="2"/>
      <c r="E416" s="2"/>
      <c r="F416" s="2"/>
      <c r="G416" s="2"/>
      <c r="H416" s="2"/>
      <c r="I416" s="2"/>
      <c r="J416" s="2"/>
      <c r="K416" s="2"/>
    </row>
    <row r="417" spans="2:11">
      <c r="B417" s="1"/>
      <c r="C417" s="2"/>
      <c r="D417" s="2"/>
      <c r="E417" s="2"/>
      <c r="F417" s="2"/>
      <c r="G417" s="2"/>
      <c r="H417" s="2"/>
      <c r="I417" s="2"/>
      <c r="J417" s="2"/>
      <c r="K417" s="2"/>
    </row>
    <row r="418" spans="2:11">
      <c r="B418" s="1"/>
      <c r="C418" s="2"/>
      <c r="D418" s="2"/>
      <c r="E418" s="2"/>
      <c r="F418" s="2"/>
      <c r="G418" s="2"/>
      <c r="H418" s="2"/>
      <c r="I418" s="2"/>
      <c r="J418" s="2"/>
      <c r="K418" s="2"/>
    </row>
    <row r="419" spans="2:11">
      <c r="B419" s="1"/>
      <c r="C419" s="2"/>
      <c r="D419" s="2"/>
      <c r="E419" s="2"/>
      <c r="F419" s="2"/>
      <c r="G419" s="2"/>
      <c r="H419" s="2"/>
      <c r="I419" s="2"/>
      <c r="J419" s="2"/>
      <c r="K419" s="2"/>
    </row>
    <row r="420" spans="2:11">
      <c r="B420" s="1"/>
      <c r="C420" s="2"/>
      <c r="D420" s="2"/>
      <c r="E420" s="2"/>
      <c r="F420" s="2"/>
      <c r="G420" s="2"/>
      <c r="H420" s="2"/>
      <c r="I420" s="2"/>
      <c r="J420" s="2"/>
      <c r="K420" s="2"/>
    </row>
    <row r="421" spans="2:11">
      <c r="B421" s="1"/>
      <c r="C421" s="2"/>
      <c r="D421" s="2"/>
      <c r="E421" s="2"/>
      <c r="F421" s="2"/>
      <c r="G421" s="2"/>
      <c r="H421" s="2"/>
      <c r="I421" s="2"/>
      <c r="J421" s="2"/>
      <c r="K421" s="2"/>
    </row>
    <row r="422" spans="2:11">
      <c r="B422" s="1"/>
      <c r="C422" s="2"/>
      <c r="D422" s="2"/>
      <c r="E422" s="2"/>
      <c r="F422" s="2"/>
      <c r="G422" s="2"/>
      <c r="H422" s="2"/>
      <c r="I422" s="2"/>
      <c r="J422" s="2"/>
      <c r="K422" s="2"/>
    </row>
    <row r="423" spans="2:11">
      <c r="B423" s="1"/>
      <c r="C423" s="2"/>
      <c r="D423" s="2"/>
      <c r="E423" s="2"/>
      <c r="F423" s="2"/>
      <c r="G423" s="2"/>
      <c r="H423" s="2"/>
      <c r="I423" s="2"/>
      <c r="J423" s="2"/>
      <c r="K423" s="2"/>
    </row>
    <row r="424" spans="2:11">
      <c r="B424" s="1"/>
      <c r="C424" s="2"/>
      <c r="D424" s="2"/>
      <c r="E424" s="2"/>
      <c r="F424" s="2"/>
      <c r="G424" s="2"/>
      <c r="H424" s="2"/>
      <c r="I424" s="2"/>
      <c r="J424" s="2"/>
      <c r="K424" s="2"/>
    </row>
    <row r="425" spans="2:11">
      <c r="B425" s="1"/>
      <c r="C425" s="2"/>
      <c r="D425" s="2"/>
      <c r="E425" s="2"/>
      <c r="F425" s="2"/>
      <c r="G425" s="2"/>
      <c r="H425" s="2"/>
      <c r="I425" s="2"/>
      <c r="J425" s="2"/>
      <c r="K425" s="2"/>
    </row>
    <row r="427" spans="2:11" ht="17.399999999999999">
      <c r="B427" s="458" t="s">
        <v>599</v>
      </c>
      <c r="C427" s="458"/>
      <c r="D427" s="458"/>
      <c r="E427" s="458"/>
      <c r="F427" s="458"/>
      <c r="G427" s="458"/>
      <c r="H427" s="458"/>
      <c r="I427" s="458"/>
      <c r="J427" s="458"/>
      <c r="K427" s="458"/>
    </row>
    <row r="428" spans="2:11">
      <c r="B428" s="43"/>
      <c r="C428" s="2"/>
      <c r="D428" s="2"/>
      <c r="E428" s="2"/>
      <c r="F428" s="2"/>
      <c r="G428" s="2"/>
      <c r="H428" s="2"/>
      <c r="I428" s="2"/>
      <c r="J428" s="2"/>
      <c r="K428" s="2"/>
    </row>
    <row r="429" spans="2:11" ht="12.75" customHeight="1">
      <c r="B429" s="460" t="s">
        <v>600</v>
      </c>
      <c r="C429" s="460"/>
      <c r="D429" s="460"/>
      <c r="E429" s="460"/>
      <c r="F429" s="460"/>
      <c r="G429" s="460"/>
      <c r="H429" s="460"/>
      <c r="I429" s="460"/>
      <c r="J429" s="460"/>
      <c r="K429" s="460"/>
    </row>
    <row r="430" spans="2:11" ht="18" customHeight="1">
      <c r="B430" s="460"/>
      <c r="C430" s="460"/>
      <c r="D430" s="460"/>
      <c r="E430" s="460"/>
      <c r="F430" s="460"/>
      <c r="G430" s="460"/>
      <c r="H430" s="460"/>
      <c r="I430" s="460"/>
      <c r="J430" s="460"/>
      <c r="K430" s="460"/>
    </row>
    <row r="431" spans="2:11" ht="7.5" customHeight="1">
      <c r="B431" s="19"/>
      <c r="C431" s="16"/>
      <c r="D431" s="16"/>
      <c r="E431" s="16"/>
      <c r="F431" s="2"/>
      <c r="G431" s="2"/>
      <c r="H431" s="2"/>
      <c r="I431" s="2"/>
      <c r="J431" s="2"/>
      <c r="K431" s="2"/>
    </row>
    <row r="432" spans="2:11">
      <c r="B432" s="4"/>
      <c r="C432" s="43"/>
      <c r="D432" s="1"/>
      <c r="E432" s="43" t="s">
        <v>793</v>
      </c>
      <c r="F432" s="1"/>
      <c r="G432" s="43" t="s">
        <v>794</v>
      </c>
      <c r="H432" s="1"/>
      <c r="I432" s="1"/>
      <c r="J432" s="1"/>
      <c r="K432" s="1"/>
    </row>
    <row r="433" spans="2:11">
      <c r="B433" s="43"/>
      <c r="C433" s="43" t="s">
        <v>791</v>
      </c>
      <c r="D433" s="43" t="s">
        <v>792</v>
      </c>
      <c r="E433" s="43" t="s">
        <v>567</v>
      </c>
      <c r="F433" s="43" t="s">
        <v>793</v>
      </c>
      <c r="G433" s="43" t="s">
        <v>567</v>
      </c>
      <c r="H433" s="43" t="s">
        <v>795</v>
      </c>
      <c r="I433" s="43" t="s">
        <v>796</v>
      </c>
      <c r="J433" s="43" t="s">
        <v>797</v>
      </c>
      <c r="K433" s="43" t="s">
        <v>798</v>
      </c>
    </row>
    <row r="434" spans="2:11" ht="14.4" thickBot="1">
      <c r="B434" s="44"/>
      <c r="C434" s="45" t="s">
        <v>1</v>
      </c>
      <c r="D434" s="45" t="s">
        <v>1</v>
      </c>
      <c r="E434" s="45" t="s">
        <v>537</v>
      </c>
      <c r="F434" s="45" t="s">
        <v>19</v>
      </c>
      <c r="G434" s="45" t="s">
        <v>537</v>
      </c>
      <c r="H434" s="45" t="s">
        <v>19</v>
      </c>
      <c r="I434" s="45" t="s">
        <v>19</v>
      </c>
      <c r="J434" s="45" t="s">
        <v>19</v>
      </c>
      <c r="K434" s="45" t="s">
        <v>19</v>
      </c>
    </row>
    <row r="435" spans="2:11" ht="7.5" customHeight="1">
      <c r="B435" s="1"/>
      <c r="C435" s="52"/>
      <c r="D435" s="2"/>
      <c r="E435" s="2"/>
      <c r="F435" s="2"/>
      <c r="G435" s="2"/>
      <c r="H435" s="2"/>
      <c r="I435" s="2"/>
      <c r="J435" s="2"/>
      <c r="K435" s="2"/>
    </row>
    <row r="436" spans="2:11">
      <c r="B436" s="80" t="s">
        <v>1172</v>
      </c>
      <c r="C436" s="2"/>
      <c r="D436" s="2"/>
      <c r="E436" s="2"/>
      <c r="F436" s="2"/>
      <c r="G436" s="2"/>
      <c r="H436" s="2"/>
      <c r="I436" s="2"/>
      <c r="J436" s="2"/>
      <c r="K436" s="2"/>
    </row>
    <row r="437" spans="2:11" ht="20.100000000000001" customHeight="1">
      <c r="B437" s="125" t="s">
        <v>572</v>
      </c>
      <c r="C437" s="2">
        <f>SUM('Budget Detail FY 2022-29'!L753:L757)</f>
        <v>1714066</v>
      </c>
      <c r="D437" s="2">
        <f>SUM('Budget Detail FY 2022-29'!M753:M757)</f>
        <v>1919429</v>
      </c>
      <c r="E437" s="2">
        <f>SUM('Budget Detail FY 2022-29'!N753:N757)</f>
        <v>1884029</v>
      </c>
      <c r="F437" s="2">
        <f>SUM('Budget Detail FY 2022-29'!O753:O757)</f>
        <v>2242000</v>
      </c>
      <c r="G437" s="2">
        <f>SUM('Budget Detail FY 2022-29'!P753:P757)</f>
        <v>1959010</v>
      </c>
      <c r="H437" s="2">
        <f>SUM('Budget Detail FY 2022-29'!Q753:Q757)</f>
        <v>2032229</v>
      </c>
      <c r="I437" s="2">
        <f>SUM('Budget Detail FY 2022-29'!R753:R757)</f>
        <v>2108814</v>
      </c>
      <c r="J437" s="2">
        <f>SUM('Budget Detail FY 2022-29'!S753:S757)</f>
        <v>2188927</v>
      </c>
      <c r="K437" s="2">
        <f>SUM('Budget Detail FY 2022-29'!T753:T757)</f>
        <v>2272739</v>
      </c>
    </row>
    <row r="438" spans="2:11" ht="20.100000000000001" customHeight="1">
      <c r="B438" s="125" t="s">
        <v>573</v>
      </c>
      <c r="C438" s="2">
        <f>'Budget Detail FY 2022-29'!L758</f>
        <v>3139</v>
      </c>
      <c r="D438" s="2">
        <f>'Budget Detail FY 2022-29'!M758</f>
        <v>50337</v>
      </c>
      <c r="E438" s="2">
        <f>'Budget Detail FY 2022-29'!N758</f>
        <v>30000</v>
      </c>
      <c r="F438" s="2">
        <f>'Budget Detail FY 2022-29'!O758</f>
        <v>140000</v>
      </c>
      <c r="G438" s="2">
        <f>'Budget Detail FY 2022-29'!P758</f>
        <v>60000</v>
      </c>
      <c r="H438" s="2">
        <f>'Budget Detail FY 2022-29'!Q758</f>
        <v>60000</v>
      </c>
      <c r="I438" s="2">
        <f>'Budget Detail FY 2022-29'!R758</f>
        <v>50000</v>
      </c>
      <c r="J438" s="2">
        <f>'Budget Detail FY 2022-29'!S758</f>
        <v>45000</v>
      </c>
      <c r="K438" s="2">
        <f>'Budget Detail FY 2022-29'!T758</f>
        <v>43000</v>
      </c>
    </row>
    <row r="439" spans="2:11" ht="20.100000000000001" customHeight="1">
      <c r="B439" s="125" t="s">
        <v>574</v>
      </c>
      <c r="C439" s="2">
        <f>SUM('Budget Detail FY 2022-29'!L759:L760)</f>
        <v>56198</v>
      </c>
      <c r="D439" s="2">
        <f>SUM('Budget Detail FY 2022-29'!M759:M760)</f>
        <v>3189667</v>
      </c>
      <c r="E439" s="2">
        <f>SUM('Budget Detail FY 2022-29'!N759:N760)</f>
        <v>57000</v>
      </c>
      <c r="F439" s="2">
        <f>SUM('Budget Detail FY 2022-29'!O759:O760)</f>
        <v>280273</v>
      </c>
      <c r="G439" s="2">
        <f>SUM('Budget Detail FY 2022-29'!P759:P760)</f>
        <v>2382500</v>
      </c>
      <c r="H439" s="2">
        <f>SUM('Budget Detail FY 2022-29'!Q759:Q760)</f>
        <v>2000</v>
      </c>
      <c r="I439" s="2">
        <f>SUM('Budget Detail FY 2022-29'!R759:R760)</f>
        <v>2000</v>
      </c>
      <c r="J439" s="2">
        <f>SUM('Budget Detail FY 2022-29'!S759:S760)</f>
        <v>2000</v>
      </c>
      <c r="K439" s="2">
        <f>SUM('Budget Detail FY 2022-29'!T759:T760)</f>
        <v>2000</v>
      </c>
    </row>
    <row r="440" spans="2:11" ht="20.100000000000001" customHeight="1">
      <c r="B440" s="379" t="s">
        <v>1143</v>
      </c>
      <c r="C440" s="378">
        <f t="shared" ref="C440:K440" si="47">SUM(C437:C439)</f>
        <v>1773403</v>
      </c>
      <c r="D440" s="378">
        <f t="shared" si="47"/>
        <v>5159433</v>
      </c>
      <c r="E440" s="378">
        <f t="shared" si="47"/>
        <v>1971029</v>
      </c>
      <c r="F440" s="378">
        <f t="shared" si="47"/>
        <v>2662273</v>
      </c>
      <c r="G440" s="378">
        <f t="shared" si="47"/>
        <v>4401510</v>
      </c>
      <c r="H440" s="378">
        <f t="shared" si="47"/>
        <v>2094229</v>
      </c>
      <c r="I440" s="378">
        <f t="shared" si="47"/>
        <v>2160814</v>
      </c>
      <c r="J440" s="378">
        <f t="shared" si="47"/>
        <v>2235927</v>
      </c>
      <c r="K440" s="378">
        <f t="shared" si="47"/>
        <v>2317739</v>
      </c>
    </row>
    <row r="441" spans="2:11" ht="6.9" customHeight="1">
      <c r="B441" s="125"/>
      <c r="C441" s="2"/>
      <c r="D441" s="2"/>
      <c r="E441" s="2"/>
      <c r="F441" s="2"/>
      <c r="G441" s="2"/>
      <c r="H441" s="2"/>
      <c r="I441" s="2"/>
      <c r="J441" s="2"/>
      <c r="K441" s="2"/>
    </row>
    <row r="442" spans="2:11" ht="20.100000000000001" customHeight="1">
      <c r="B442" s="125" t="s">
        <v>576</v>
      </c>
      <c r="C442" s="2">
        <f>'Budget Detail FY 2022-29'!L763+'Budget Detail FY 2022-29'!L765+'Budget Detail FY 2022-29'!L764</f>
        <v>4679749</v>
      </c>
      <c r="D442" s="2">
        <f>'Budget Detail FY 2022-29'!M763+'Budget Detail FY 2022-29'!M765+'Budget Detail FY 2022-29'!M764</f>
        <v>1600356</v>
      </c>
      <c r="E442" s="2">
        <f>'Budget Detail FY 2022-29'!N763+'Budget Detail FY 2022-29'!N765+'Budget Detail FY 2022-29'!N764</f>
        <v>1065723</v>
      </c>
      <c r="F442" s="2">
        <f>'Budget Detail FY 2022-29'!O763+'Budget Detail FY 2022-29'!O765+'Budget Detail FY 2022-29'!O764</f>
        <v>1065859</v>
      </c>
      <c r="G442" s="2">
        <f>'Budget Detail FY 2022-29'!P763+'Budget Detail FY 2022-29'!P765+'Budget Detail FY 2022-29'!P764</f>
        <v>1069096</v>
      </c>
      <c r="H442" s="2">
        <f>'Budget Detail FY 2022-29'!Q763+'Budget Detail FY 2022-29'!Q765+'Budget Detail FY 2022-29'!Q764</f>
        <v>1327162</v>
      </c>
      <c r="I442" s="2">
        <f>'Budget Detail FY 2022-29'!R763+'Budget Detail FY 2022-29'!R765+'Budget Detail FY 2022-29'!R764</f>
        <v>0</v>
      </c>
      <c r="J442" s="2">
        <f>'Budget Detail FY 2022-29'!S763+'Budget Detail FY 2022-29'!S765+'Budget Detail FY 2022-29'!S764</f>
        <v>20000</v>
      </c>
      <c r="K442" s="2">
        <f>'Budget Detail FY 2022-29'!T763+'Budget Detail FY 2022-29'!T765+'Budget Detail FY 2022-29'!T764</f>
        <v>0</v>
      </c>
    </row>
    <row r="443" spans="2:11" ht="20.100000000000001" customHeight="1" thickBot="1">
      <c r="B443" s="79" t="s">
        <v>1145</v>
      </c>
      <c r="C443" s="314">
        <f t="shared" ref="C443:K443" si="48">C440+C442</f>
        <v>6453152</v>
      </c>
      <c r="D443" s="314">
        <f t="shared" si="48"/>
        <v>6759789</v>
      </c>
      <c r="E443" s="314">
        <f t="shared" si="48"/>
        <v>3036752</v>
      </c>
      <c r="F443" s="314">
        <f t="shared" si="48"/>
        <v>3728132</v>
      </c>
      <c r="G443" s="314">
        <f t="shared" si="48"/>
        <v>5470606</v>
      </c>
      <c r="H443" s="314">
        <f t="shared" si="48"/>
        <v>3421391</v>
      </c>
      <c r="I443" s="314">
        <f t="shared" si="48"/>
        <v>2160814</v>
      </c>
      <c r="J443" s="314">
        <f t="shared" si="48"/>
        <v>2255927</v>
      </c>
      <c r="K443" s="314">
        <f t="shared" si="48"/>
        <v>2317739</v>
      </c>
    </row>
    <row r="444" spans="2:11" ht="7.5" customHeight="1">
      <c r="B444" s="1"/>
      <c r="C444" s="2"/>
      <c r="D444" s="2"/>
      <c r="E444" s="2"/>
      <c r="F444" s="2"/>
      <c r="G444" s="2"/>
      <c r="H444" s="2"/>
      <c r="I444" s="2"/>
      <c r="J444" s="2"/>
      <c r="K444" s="2"/>
    </row>
    <row r="445" spans="2:11">
      <c r="B445" s="80" t="s">
        <v>410</v>
      </c>
      <c r="C445" s="2"/>
      <c r="D445" s="2"/>
      <c r="E445" s="2"/>
      <c r="F445" s="2"/>
      <c r="G445" s="2"/>
      <c r="H445" s="2"/>
      <c r="I445" s="2"/>
      <c r="J445" s="2"/>
      <c r="K445" s="2"/>
    </row>
    <row r="446" spans="2:11" ht="20.100000000000001" customHeight="1">
      <c r="B446" s="125" t="s">
        <v>578</v>
      </c>
      <c r="C446" s="49">
        <f>SUM('Budget Detail FY 2022-29'!L772:L773)</f>
        <v>260928</v>
      </c>
      <c r="D446" s="49">
        <f>SUM('Budget Detail FY 2022-29'!M772:M773)</f>
        <v>233485</v>
      </c>
      <c r="E446" s="49">
        <f>SUM('Budget Detail FY 2022-29'!N772:N773)</f>
        <v>317421</v>
      </c>
      <c r="F446" s="49">
        <f>SUM('Budget Detail FY 2022-29'!O772:O773)</f>
        <v>252000</v>
      </c>
      <c r="G446" s="49">
        <f>SUM('Budget Detail FY 2022-29'!P772:P773)</f>
        <v>409192</v>
      </c>
      <c r="H446" s="49">
        <f>SUM('Budget Detail FY 2022-29'!Q772:Q773)</f>
        <v>429652</v>
      </c>
      <c r="I446" s="49">
        <f>SUM('Budget Detail FY 2022-29'!R772:R773)</f>
        <v>453283</v>
      </c>
      <c r="J446" s="49">
        <f>SUM('Budget Detail FY 2022-29'!S772:S773)</f>
        <v>466881</v>
      </c>
      <c r="K446" s="49">
        <f>SUM('Budget Detail FY 2022-29'!T772:T773)</f>
        <v>480887</v>
      </c>
    </row>
    <row r="447" spans="2:11" ht="20.100000000000001" customHeight="1">
      <c r="B447" s="125" t="s">
        <v>579</v>
      </c>
      <c r="C447" s="2">
        <f>SUM('Budget Detail FY 2022-29'!L774:L781)</f>
        <v>134681</v>
      </c>
      <c r="D447" s="2">
        <f>SUM('Budget Detail FY 2022-29'!M774:M781)</f>
        <v>100908</v>
      </c>
      <c r="E447" s="2">
        <f>SUM('Budget Detail FY 2022-29'!N774:N781)</f>
        <v>162278</v>
      </c>
      <c r="F447" s="2">
        <f>SUM('Budget Detail FY 2022-29'!O774:O781)</f>
        <v>97030</v>
      </c>
      <c r="G447" s="2">
        <f>SUM('Budget Detail FY 2022-29'!P774:P781)</f>
        <v>186264</v>
      </c>
      <c r="H447" s="2">
        <f>SUM('Budget Detail FY 2022-29'!Q774:Q781)</f>
        <v>199990</v>
      </c>
      <c r="I447" s="2">
        <f>SUM('Budget Detail FY 2022-29'!R774:R781)</f>
        <v>214521</v>
      </c>
      <c r="J447" s="2">
        <f>SUM('Budget Detail FY 2022-29'!S774:S781)</f>
        <v>228673</v>
      </c>
      <c r="K447" s="2">
        <f>SUM('Budget Detail FY 2022-29'!T774:T781)</f>
        <v>243762</v>
      </c>
    </row>
    <row r="448" spans="2:11" ht="20.100000000000001" customHeight="1">
      <c r="B448" s="125" t="s">
        <v>580</v>
      </c>
      <c r="C448" s="2">
        <f>SUM('Budget Detail FY 2022-29'!L782:L801)</f>
        <v>250576</v>
      </c>
      <c r="D448" s="2">
        <f>SUM('Budget Detail FY 2022-29'!M782:M801)</f>
        <v>212382</v>
      </c>
      <c r="E448" s="2">
        <f>SUM('Budget Detail FY 2022-29'!N782:N801)</f>
        <v>266270</v>
      </c>
      <c r="F448" s="2">
        <f>SUM('Budget Detail FY 2022-29'!O782:O801)</f>
        <v>241381</v>
      </c>
      <c r="G448" s="2">
        <f>SUM('Budget Detail FY 2022-29'!P782:P801)</f>
        <v>289405</v>
      </c>
      <c r="H448" s="2">
        <f>SUM('Budget Detail FY 2022-29'!Q782:Q801)</f>
        <v>249370</v>
      </c>
      <c r="I448" s="2">
        <f>SUM('Budget Detail FY 2022-29'!R782:R801)</f>
        <v>247451</v>
      </c>
      <c r="J448" s="2">
        <f>SUM('Budget Detail FY 2022-29'!S782:S801)</f>
        <v>260042</v>
      </c>
      <c r="K448" s="2">
        <f>SUM('Budget Detail FY 2022-29'!T782:T801)</f>
        <v>259422</v>
      </c>
    </row>
    <row r="449" spans="2:11" ht="20.100000000000001" customHeight="1">
      <c r="B449" s="125" t="s">
        <v>581</v>
      </c>
      <c r="C449" s="2">
        <f>SUM('Budget Detail FY 2022-29'!L802:L810)</f>
        <v>60191</v>
      </c>
      <c r="D449" s="2">
        <f>SUM('Budget Detail FY 2022-29'!M802:M810)</f>
        <v>59288</v>
      </c>
      <c r="E449" s="2">
        <f>SUM('Budget Detail FY 2022-29'!N802:N810)</f>
        <v>79120</v>
      </c>
      <c r="F449" s="2">
        <f>SUM('Budget Detail FY 2022-29'!O802:O810)</f>
        <v>96450</v>
      </c>
      <c r="G449" s="2">
        <f>SUM('Budget Detail FY 2022-29'!P802:P810)</f>
        <v>99375</v>
      </c>
      <c r="H449" s="2">
        <f>SUM('Budget Detail FY 2022-29'!Q802:Q810)</f>
        <v>101435</v>
      </c>
      <c r="I449" s="2">
        <f>SUM('Budget Detail FY 2022-29'!R802:R810)</f>
        <v>103639</v>
      </c>
      <c r="J449" s="2">
        <f>SUM('Budget Detail FY 2022-29'!S802:S810)</f>
        <v>105997</v>
      </c>
      <c r="K449" s="2">
        <f>SUM('Budget Detail FY 2022-29'!T802:T810)</f>
        <v>108520</v>
      </c>
    </row>
    <row r="450" spans="2:11" ht="20.100000000000001" customHeight="1">
      <c r="B450" s="125" t="s">
        <v>582</v>
      </c>
      <c r="C450" s="2">
        <f>SUM('Budget Detail FY 2022-29'!L811:L820)</f>
        <v>120222</v>
      </c>
      <c r="D450" s="2">
        <f>SUM('Budget Detail FY 2022-29'!M811:M820)</f>
        <v>3333958</v>
      </c>
      <c r="E450" s="2">
        <f>SUM('Budget Detail FY 2022-29'!N811:N820)</f>
        <v>619100</v>
      </c>
      <c r="F450" s="2">
        <f>SUM('Budget Detail FY 2022-29'!O811:O820)</f>
        <v>676906</v>
      </c>
      <c r="G450" s="2">
        <f>SUM('Budget Detail FY 2022-29'!P811:P820)</f>
        <v>3834500</v>
      </c>
      <c r="H450" s="2">
        <f>SUM('Budget Detail FY 2022-29'!Q811:Q820)</f>
        <v>1052666</v>
      </c>
      <c r="I450" s="2">
        <f>SUM('Budget Detail FY 2022-29'!R811:R820)</f>
        <v>605000</v>
      </c>
      <c r="J450" s="2">
        <f>SUM('Budget Detail FY 2022-29'!S811:S820)</f>
        <v>510000</v>
      </c>
      <c r="K450" s="2">
        <f>SUM('Budget Detail FY 2022-29'!T811:T820)</f>
        <v>440000</v>
      </c>
    </row>
    <row r="451" spans="2:11" ht="20.100000000000001" customHeight="1">
      <c r="B451" s="125" t="s">
        <v>596</v>
      </c>
      <c r="C451" s="2">
        <f>SUM('Budget Detail FY 2022-29'!L821:L821)</f>
        <v>0</v>
      </c>
      <c r="D451" s="2">
        <f>SUM('Budget Detail FY 2022-29'!M821:M821)</f>
        <v>0</v>
      </c>
      <c r="E451" s="2">
        <f>SUM('Budget Detail FY 2022-29'!N821:N821)</f>
        <v>163772</v>
      </c>
      <c r="F451" s="2">
        <f>SUM('Budget Detail FY 2022-29'!O821:O821)</f>
        <v>37500</v>
      </c>
      <c r="G451" s="2">
        <f>SUM('Budget Detail FY 2022-29'!P821:P821)</f>
        <v>37500</v>
      </c>
      <c r="H451" s="2">
        <f>SUM('Budget Detail FY 2022-29'!Q821:Q821)</f>
        <v>37500</v>
      </c>
      <c r="I451" s="2">
        <f>SUM('Budget Detail FY 2022-29'!R821:R821)</f>
        <v>37500</v>
      </c>
      <c r="J451" s="2">
        <f>SUM('Budget Detail FY 2022-29'!S821:S821)</f>
        <v>0</v>
      </c>
      <c r="K451" s="2">
        <f>SUM('Budget Detail FY 2022-29'!T821:T821)</f>
        <v>0</v>
      </c>
    </row>
    <row r="452" spans="2:11" ht="20.100000000000001" customHeight="1">
      <c r="B452" s="125" t="s">
        <v>527</v>
      </c>
      <c r="C452" s="2">
        <f>SUM('Budget Detail FY 2022-29'!L822:L830)</f>
        <v>1300780</v>
      </c>
      <c r="D452" s="2">
        <f>SUM('Budget Detail FY 2022-29'!M822:M830)</f>
        <v>1229773</v>
      </c>
      <c r="E452" s="2">
        <f>SUM('Budget Detail FY 2022-29'!N822:N830)</f>
        <v>1065723</v>
      </c>
      <c r="F452" s="2">
        <f>SUM('Budget Detail FY 2022-29'!O822:O830)</f>
        <v>1065859</v>
      </c>
      <c r="G452" s="2">
        <f>SUM('Budget Detail FY 2022-29'!P822:P830)</f>
        <v>1069096</v>
      </c>
      <c r="H452" s="2">
        <f>SUM('Budget Detail FY 2022-29'!Q822:Q830)</f>
        <v>1077162</v>
      </c>
      <c r="I452" s="2">
        <f>SUM('Budget Detail FY 2022-29'!R822:R830)</f>
        <v>0</v>
      </c>
      <c r="J452" s="2">
        <f>SUM('Budget Detail FY 2022-29'!S822:S830)</f>
        <v>0</v>
      </c>
      <c r="K452" s="2">
        <f>SUM('Budget Detail FY 2022-29'!T822:T830)</f>
        <v>0</v>
      </c>
    </row>
    <row r="453" spans="2:11" ht="20.100000000000001" customHeight="1">
      <c r="B453" s="380" t="s">
        <v>597</v>
      </c>
      <c r="C453" s="378">
        <f t="shared" ref="C453:K453" si="49">SUM(C446:C452)</f>
        <v>2127378</v>
      </c>
      <c r="D453" s="378">
        <f t="shared" si="49"/>
        <v>5169794</v>
      </c>
      <c r="E453" s="378">
        <f t="shared" si="49"/>
        <v>2673684</v>
      </c>
      <c r="F453" s="378">
        <f t="shared" si="49"/>
        <v>2467126</v>
      </c>
      <c r="G453" s="378">
        <f t="shared" si="49"/>
        <v>5925332</v>
      </c>
      <c r="H453" s="378">
        <f t="shared" si="49"/>
        <v>3147775</v>
      </c>
      <c r="I453" s="378">
        <f t="shared" si="49"/>
        <v>1661394</v>
      </c>
      <c r="J453" s="378">
        <f t="shared" si="49"/>
        <v>1571593</v>
      </c>
      <c r="K453" s="378">
        <f t="shared" si="49"/>
        <v>1532591</v>
      </c>
    </row>
    <row r="454" spans="2:11" ht="6.9" customHeight="1">
      <c r="B454" s="125"/>
      <c r="C454" s="2"/>
      <c r="D454" s="2"/>
      <c r="E454" s="2"/>
      <c r="F454" s="2"/>
      <c r="G454" s="2"/>
      <c r="H454" s="2"/>
      <c r="I454" s="2"/>
      <c r="J454" s="2"/>
      <c r="K454" s="2"/>
    </row>
    <row r="455" spans="2:11" ht="20.100000000000001" customHeight="1">
      <c r="B455" s="125" t="s">
        <v>583</v>
      </c>
      <c r="C455" s="2">
        <f>SUM('Budget Detail FY 2022-29'!L833:L835)</f>
        <v>4188972</v>
      </c>
      <c r="D455" s="2">
        <f>SUM('Budget Detail FY 2022-29'!M833:M835)</f>
        <v>73650</v>
      </c>
      <c r="E455" s="2">
        <f>SUM('Budget Detail FY 2022-29'!N833:N835)</f>
        <v>171349</v>
      </c>
      <c r="F455" s="2">
        <f>SUM('Budget Detail FY 2022-29'!O833:O835)</f>
        <v>74125</v>
      </c>
      <c r="G455" s="2">
        <f>SUM('Budget Detail FY 2022-29'!P833:P835)</f>
        <v>438200</v>
      </c>
      <c r="H455" s="2">
        <f>SUM('Budget Detail FY 2022-29'!Q833:Q835)</f>
        <v>892911</v>
      </c>
      <c r="I455" s="2">
        <f>SUM('Budget Detail FY 2022-29'!R833:R835)</f>
        <v>892744</v>
      </c>
      <c r="J455" s="2">
        <f>SUM('Budget Detail FY 2022-29'!S833:S835)</f>
        <v>893493</v>
      </c>
      <c r="K455" s="2">
        <f>SUM('Budget Detail FY 2022-29'!T833:T835)</f>
        <v>893410</v>
      </c>
    </row>
    <row r="456" spans="2:11" ht="20.100000000000001" customHeight="1" thickBot="1">
      <c r="B456" s="79" t="s">
        <v>1155</v>
      </c>
      <c r="C456" s="314">
        <f t="shared" ref="C456:K456" si="50">C453+C455</f>
        <v>6316350</v>
      </c>
      <c r="D456" s="314">
        <f t="shared" si="50"/>
        <v>5243444</v>
      </c>
      <c r="E456" s="314">
        <f t="shared" si="50"/>
        <v>2845033</v>
      </c>
      <c r="F456" s="314">
        <f t="shared" si="50"/>
        <v>2541251</v>
      </c>
      <c r="G456" s="314">
        <f t="shared" si="50"/>
        <v>6363532</v>
      </c>
      <c r="H456" s="314">
        <f t="shared" si="50"/>
        <v>4040686</v>
      </c>
      <c r="I456" s="314">
        <f t="shared" si="50"/>
        <v>2554138</v>
      </c>
      <c r="J456" s="314">
        <f t="shared" si="50"/>
        <v>2465086</v>
      </c>
      <c r="K456" s="314">
        <f t="shared" si="50"/>
        <v>2426001</v>
      </c>
    </row>
    <row r="457" spans="2:11" ht="7.5" customHeight="1">
      <c r="B457" s="80"/>
      <c r="C457" s="2"/>
      <c r="D457" s="2"/>
      <c r="E457" s="2"/>
      <c r="F457" s="2"/>
      <c r="G457" s="2"/>
      <c r="H457" s="2"/>
      <c r="I457" s="2"/>
      <c r="J457" s="2"/>
      <c r="K457" s="2"/>
    </row>
    <row r="458" spans="2:11" ht="20.100000000000001" customHeight="1">
      <c r="B458" s="124" t="s">
        <v>585</v>
      </c>
      <c r="C458" s="49">
        <f t="shared" ref="C458:K458" si="51">+C443-C456</f>
        <v>136802</v>
      </c>
      <c r="D458" s="49">
        <f t="shared" si="51"/>
        <v>1516345</v>
      </c>
      <c r="E458" s="49">
        <f t="shared" si="51"/>
        <v>191719</v>
      </c>
      <c r="F458" s="49">
        <f t="shared" si="51"/>
        <v>1186881</v>
      </c>
      <c r="G458" s="49">
        <f t="shared" si="51"/>
        <v>-892926</v>
      </c>
      <c r="H458" s="49">
        <f t="shared" si="51"/>
        <v>-619295</v>
      </c>
      <c r="I458" s="49">
        <f t="shared" si="51"/>
        <v>-393324</v>
      </c>
      <c r="J458" s="49">
        <f t="shared" si="51"/>
        <v>-209159</v>
      </c>
      <c r="K458" s="49">
        <f t="shared" si="51"/>
        <v>-108262</v>
      </c>
    </row>
    <row r="459" spans="2:11" ht="7.5" customHeight="1">
      <c r="B459" s="81"/>
      <c r="C459" s="2"/>
      <c r="D459" s="2"/>
      <c r="E459" s="2"/>
      <c r="F459" s="2"/>
      <c r="G459" s="2"/>
      <c r="H459" s="2"/>
      <c r="I459" s="2"/>
      <c r="J459" s="2"/>
      <c r="K459" s="2"/>
    </row>
    <row r="460" spans="2:11" ht="20.100000000000001" customHeight="1" thickBot="1">
      <c r="B460" s="78" t="s">
        <v>598</v>
      </c>
      <c r="C460" s="312">
        <v>1001491</v>
      </c>
      <c r="D460" s="312">
        <v>2517832</v>
      </c>
      <c r="E460" s="312">
        <v>2564771</v>
      </c>
      <c r="F460" s="312">
        <f>D460+F458</f>
        <v>3704713</v>
      </c>
      <c r="G460" s="312">
        <f>F460+G458</f>
        <v>2811787</v>
      </c>
      <c r="H460" s="312">
        <f>G460+H458</f>
        <v>2192492</v>
      </c>
      <c r="I460" s="312">
        <f>H460+I458</f>
        <v>1799168</v>
      </c>
      <c r="J460" s="312">
        <f>I460+J458</f>
        <v>1590009</v>
      </c>
      <c r="K460" s="312">
        <f>J460+K458</f>
        <v>1481747</v>
      </c>
    </row>
    <row r="461" spans="2:11" ht="14.4" thickTop="1">
      <c r="B461" s="4"/>
      <c r="C461" s="82">
        <f t="shared" ref="C461:K461" si="52">+C460/C456</f>
        <v>0.15855533654721476</v>
      </c>
      <c r="D461" s="82">
        <f t="shared" si="52"/>
        <v>0.48018668646027307</v>
      </c>
      <c r="E461" s="82">
        <f t="shared" si="52"/>
        <v>0.90149077356923457</v>
      </c>
      <c r="F461" s="82">
        <f t="shared" si="52"/>
        <v>1.4578304150200039</v>
      </c>
      <c r="G461" s="82">
        <f t="shared" si="52"/>
        <v>0.44185948935276825</v>
      </c>
      <c r="H461" s="82">
        <f t="shared" si="52"/>
        <v>0.54260390438653239</v>
      </c>
      <c r="I461" s="82">
        <f t="shared" si="52"/>
        <v>0.70441299569561233</v>
      </c>
      <c r="J461" s="82">
        <f t="shared" si="52"/>
        <v>0.64501157363272521</v>
      </c>
      <c r="K461" s="82">
        <f t="shared" si="52"/>
        <v>0.61077757181468595</v>
      </c>
    </row>
    <row r="462" spans="2:11">
      <c r="B462" s="4"/>
      <c r="C462" s="82"/>
      <c r="D462" s="82"/>
      <c r="E462" s="82"/>
      <c r="F462" s="82"/>
      <c r="G462" s="82"/>
      <c r="H462" s="82"/>
      <c r="I462" s="82"/>
      <c r="J462" s="82"/>
      <c r="K462" s="82"/>
    </row>
    <row r="463" spans="2:11" ht="7.5" customHeight="1">
      <c r="B463" s="4"/>
      <c r="C463" s="2"/>
      <c r="D463" s="2"/>
      <c r="E463" s="2"/>
      <c r="F463" s="2"/>
      <c r="G463" s="2"/>
      <c r="H463" s="2"/>
      <c r="I463" s="2"/>
      <c r="J463" s="2"/>
      <c r="K463" s="2"/>
    </row>
    <row r="464" spans="2:11">
      <c r="B464" s="1"/>
      <c r="C464" s="2"/>
      <c r="D464" s="2"/>
      <c r="E464" s="2"/>
      <c r="F464" s="2"/>
      <c r="G464" s="2"/>
      <c r="H464" s="2"/>
      <c r="I464" s="2"/>
      <c r="J464" s="2"/>
      <c r="K464" s="2"/>
    </row>
    <row r="465" spans="2:11">
      <c r="B465" s="1"/>
      <c r="C465" s="2"/>
      <c r="D465" s="2"/>
      <c r="E465" s="2"/>
      <c r="F465" s="2"/>
      <c r="G465" s="2"/>
      <c r="H465" s="2"/>
      <c r="I465" s="2"/>
      <c r="J465" s="2"/>
      <c r="K465" s="2"/>
    </row>
    <row r="466" spans="2:11">
      <c r="B466" s="1"/>
      <c r="C466" s="2"/>
      <c r="D466" s="2"/>
      <c r="E466" s="2"/>
      <c r="F466" s="2"/>
      <c r="G466" s="2"/>
      <c r="H466" s="2"/>
      <c r="I466" s="2"/>
      <c r="J466" s="2"/>
      <c r="K466" s="2"/>
    </row>
    <row r="467" spans="2:11">
      <c r="B467" s="1"/>
      <c r="C467" s="2"/>
      <c r="D467" s="2"/>
      <c r="E467" s="2"/>
      <c r="F467" s="2"/>
      <c r="G467" s="2"/>
      <c r="H467" s="2"/>
      <c r="I467" s="2"/>
      <c r="J467" s="2"/>
      <c r="K467" s="2"/>
    </row>
    <row r="468" spans="2:11">
      <c r="B468" s="1"/>
      <c r="C468" s="2"/>
      <c r="D468" s="2"/>
      <c r="E468" s="2"/>
      <c r="F468" s="2"/>
      <c r="G468" s="2"/>
      <c r="H468" s="2"/>
      <c r="I468" s="2"/>
      <c r="J468" s="2"/>
      <c r="K468" s="2"/>
    </row>
    <row r="469" spans="2:11">
      <c r="B469" s="1"/>
      <c r="C469" s="2"/>
      <c r="D469" s="2"/>
      <c r="E469" s="2"/>
      <c r="F469" s="2"/>
      <c r="G469" s="2"/>
      <c r="H469" s="2"/>
      <c r="I469" s="2"/>
      <c r="J469" s="2"/>
      <c r="K469" s="2"/>
    </row>
    <row r="470" spans="2:11">
      <c r="B470" s="1"/>
      <c r="C470" s="2"/>
      <c r="D470" s="2"/>
      <c r="E470" s="2"/>
      <c r="F470" s="2"/>
      <c r="G470" s="2"/>
      <c r="H470" s="2"/>
      <c r="I470" s="2"/>
      <c r="J470" s="2"/>
      <c r="K470" s="2"/>
    </row>
    <row r="471" spans="2:11">
      <c r="B471" s="1"/>
      <c r="C471" s="2"/>
      <c r="D471" s="2"/>
      <c r="E471" s="2"/>
      <c r="F471" s="2"/>
      <c r="G471" s="2"/>
      <c r="H471" s="2"/>
      <c r="I471" s="2"/>
      <c r="J471" s="2"/>
      <c r="K471" s="2"/>
    </row>
    <row r="472" spans="2:11">
      <c r="B472" s="1"/>
      <c r="C472" s="2"/>
      <c r="D472" s="2"/>
      <c r="E472" s="2"/>
      <c r="F472" s="2"/>
      <c r="G472" s="2"/>
      <c r="H472" s="2"/>
      <c r="I472" s="2"/>
      <c r="J472" s="2"/>
      <c r="K472" s="2"/>
    </row>
    <row r="473" spans="2:11">
      <c r="B473" s="1"/>
      <c r="C473" s="2"/>
      <c r="D473" s="2"/>
      <c r="E473" s="2"/>
      <c r="F473" s="2"/>
      <c r="G473" s="2"/>
      <c r="H473" s="2"/>
      <c r="I473" s="2"/>
      <c r="J473" s="2"/>
      <c r="K473" s="2"/>
    </row>
    <row r="474" spans="2:11">
      <c r="B474" s="1"/>
      <c r="C474" s="2"/>
      <c r="D474" s="2"/>
      <c r="E474" s="2"/>
      <c r="F474" s="2"/>
      <c r="G474" s="2"/>
      <c r="H474" s="2"/>
      <c r="I474" s="2"/>
      <c r="J474" s="2"/>
      <c r="K474" s="2"/>
    </row>
    <row r="475" spans="2:11">
      <c r="B475" s="1"/>
      <c r="C475" s="2"/>
      <c r="D475" s="2"/>
      <c r="E475" s="2"/>
      <c r="F475" s="2"/>
      <c r="G475" s="2"/>
      <c r="H475" s="2"/>
      <c r="I475" s="2"/>
      <c r="J475" s="2"/>
      <c r="K475" s="2"/>
    </row>
    <row r="478" spans="2:11" ht="17.399999999999999">
      <c r="B478" s="458" t="s">
        <v>601</v>
      </c>
      <c r="C478" s="458"/>
      <c r="D478" s="458"/>
      <c r="E478" s="458"/>
      <c r="F478" s="458"/>
      <c r="G478" s="458"/>
      <c r="H478" s="458"/>
      <c r="I478" s="458"/>
      <c r="J478" s="458"/>
      <c r="K478" s="458"/>
    </row>
    <row r="479" spans="2:11">
      <c r="B479" s="43"/>
      <c r="C479" s="2"/>
      <c r="D479" s="2"/>
      <c r="E479" s="2"/>
      <c r="F479" s="2"/>
      <c r="G479" s="2"/>
      <c r="H479" s="2"/>
      <c r="I479" s="2"/>
      <c r="J479" s="2"/>
      <c r="K479" s="2"/>
    </row>
    <row r="480" spans="2:11" ht="12.75" customHeight="1">
      <c r="B480" s="459" t="s">
        <v>1411</v>
      </c>
      <c r="C480" s="459"/>
      <c r="D480" s="459"/>
      <c r="E480" s="459"/>
      <c r="F480" s="459"/>
      <c r="G480" s="459"/>
      <c r="H480" s="459"/>
      <c r="I480" s="459"/>
      <c r="J480" s="459"/>
      <c r="K480" s="459"/>
    </row>
    <row r="481" spans="2:11" ht="12.75" customHeight="1">
      <c r="B481" s="459"/>
      <c r="C481" s="459"/>
      <c r="D481" s="459"/>
      <c r="E481" s="459"/>
      <c r="F481" s="459"/>
      <c r="G481" s="459"/>
      <c r="H481" s="459"/>
      <c r="I481" s="459"/>
      <c r="J481" s="459"/>
      <c r="K481" s="459"/>
    </row>
    <row r="482" spans="2:11" ht="18.75" customHeight="1">
      <c r="B482" s="459"/>
      <c r="C482" s="459"/>
      <c r="D482" s="459"/>
      <c r="E482" s="459"/>
      <c r="F482" s="459"/>
      <c r="G482" s="459"/>
      <c r="H482" s="459"/>
      <c r="I482" s="459"/>
      <c r="J482" s="459"/>
      <c r="K482" s="459"/>
    </row>
    <row r="483" spans="2:11">
      <c r="B483" s="4"/>
      <c r="C483" s="43"/>
      <c r="D483" s="1"/>
      <c r="E483" s="43" t="s">
        <v>793</v>
      </c>
      <c r="F483" s="1"/>
      <c r="G483" s="43" t="s">
        <v>794</v>
      </c>
      <c r="H483" s="1"/>
      <c r="I483" s="1"/>
      <c r="J483" s="1"/>
      <c r="K483" s="1"/>
    </row>
    <row r="484" spans="2:11">
      <c r="B484" s="43"/>
      <c r="C484" s="43" t="s">
        <v>791</v>
      </c>
      <c r="D484" s="43" t="s">
        <v>792</v>
      </c>
      <c r="E484" s="43" t="s">
        <v>567</v>
      </c>
      <c r="F484" s="43" t="s">
        <v>793</v>
      </c>
      <c r="G484" s="43" t="s">
        <v>567</v>
      </c>
      <c r="H484" s="43" t="s">
        <v>795</v>
      </c>
      <c r="I484" s="43" t="s">
        <v>796</v>
      </c>
      <c r="J484" s="43" t="s">
        <v>797</v>
      </c>
      <c r="K484" s="43" t="s">
        <v>798</v>
      </c>
    </row>
    <row r="485" spans="2:11" ht="14.4" thickBot="1">
      <c r="B485" s="44"/>
      <c r="C485" s="45" t="s">
        <v>1</v>
      </c>
      <c r="D485" s="45" t="s">
        <v>1</v>
      </c>
      <c r="E485" s="45" t="s">
        <v>537</v>
      </c>
      <c r="F485" s="45" t="s">
        <v>19</v>
      </c>
      <c r="G485" s="45" t="s">
        <v>537</v>
      </c>
      <c r="H485" s="45" t="s">
        <v>19</v>
      </c>
      <c r="I485" s="45" t="s">
        <v>19</v>
      </c>
      <c r="J485" s="45" t="s">
        <v>19</v>
      </c>
      <c r="K485" s="45" t="s">
        <v>19</v>
      </c>
    </row>
    <row r="486" spans="2:11">
      <c r="B486" s="1"/>
      <c r="C486" s="52"/>
      <c r="D486" s="2"/>
      <c r="E486" s="2"/>
      <c r="F486" s="2"/>
      <c r="G486" s="2"/>
      <c r="H486" s="2"/>
      <c r="I486" s="2"/>
      <c r="J486" s="2"/>
      <c r="K486" s="2"/>
    </row>
    <row r="487" spans="2:11">
      <c r="B487" s="80" t="s">
        <v>1172</v>
      </c>
      <c r="C487" s="2"/>
      <c r="D487" s="2"/>
      <c r="E487" s="2"/>
      <c r="F487" s="2"/>
      <c r="G487" s="2"/>
      <c r="H487" s="2"/>
      <c r="I487" s="2"/>
      <c r="J487" s="2"/>
      <c r="K487" s="2"/>
    </row>
    <row r="488" spans="2:11" ht="20.100000000000001" customHeight="1">
      <c r="B488" s="125" t="s">
        <v>602</v>
      </c>
      <c r="C488" s="2">
        <f>SUM('Budget Detail FY 2022-29'!L851:L852)</f>
        <v>2712</v>
      </c>
      <c r="D488" s="2">
        <f>SUM('Budget Detail FY 2022-29'!M851:M852)</f>
        <v>0</v>
      </c>
      <c r="E488" s="2">
        <f>SUM('Budget Detail FY 2022-29'!N851:N852)</f>
        <v>0</v>
      </c>
      <c r="F488" s="2">
        <f>SUM('Budget Detail FY 2022-29'!O851:O852)</f>
        <v>0</v>
      </c>
      <c r="G488" s="2">
        <f>SUM('Budget Detail FY 2022-29'!P851:P852)</f>
        <v>0</v>
      </c>
      <c r="H488" s="2">
        <f>SUM('Budget Detail FY 2022-29'!Q851:Q852)</f>
        <v>0</v>
      </c>
      <c r="I488" s="2">
        <f>SUM('Budget Detail FY 2022-29'!R851:R852)</f>
        <v>0</v>
      </c>
      <c r="J488" s="2">
        <f>SUM('Budget Detail FY 2022-29'!S851:S852)</f>
        <v>0</v>
      </c>
      <c r="K488" s="2">
        <f>SUM('Budget Detail FY 2022-29'!T851:T852)</f>
        <v>0</v>
      </c>
    </row>
    <row r="489" spans="2:11" ht="20.100000000000001" customHeight="1" thickBot="1">
      <c r="B489" s="79" t="s">
        <v>1143</v>
      </c>
      <c r="C489" s="314">
        <f t="shared" ref="C489:K489" si="53">SUM(C488:C488)</f>
        <v>2712</v>
      </c>
      <c r="D489" s="314">
        <f t="shared" si="53"/>
        <v>0</v>
      </c>
      <c r="E489" s="314">
        <f t="shared" si="53"/>
        <v>0</v>
      </c>
      <c r="F489" s="314">
        <f t="shared" si="53"/>
        <v>0</v>
      </c>
      <c r="G489" s="314">
        <f t="shared" si="53"/>
        <v>0</v>
      </c>
      <c r="H489" s="314">
        <f t="shared" si="53"/>
        <v>0</v>
      </c>
      <c r="I489" s="314">
        <f t="shared" si="53"/>
        <v>0</v>
      </c>
      <c r="J489" s="314">
        <f t="shared" si="53"/>
        <v>0</v>
      </c>
      <c r="K489" s="314">
        <f t="shared" si="53"/>
        <v>0</v>
      </c>
    </row>
    <row r="490" spans="2:11">
      <c r="B490" s="1"/>
      <c r="C490" s="2"/>
      <c r="D490" s="2"/>
      <c r="E490" s="2"/>
      <c r="F490" s="2"/>
      <c r="G490" s="2"/>
      <c r="H490" s="2"/>
      <c r="I490" s="2"/>
      <c r="J490" s="2"/>
      <c r="K490" s="2"/>
    </row>
    <row r="491" spans="2:11">
      <c r="B491" s="80" t="s">
        <v>408</v>
      </c>
      <c r="C491" s="2"/>
      <c r="D491" s="2"/>
      <c r="E491" s="2"/>
      <c r="F491" s="2"/>
      <c r="G491" s="2"/>
      <c r="H491" s="2"/>
      <c r="I491" s="2"/>
      <c r="J491" s="2"/>
      <c r="K491" s="2"/>
    </row>
    <row r="492" spans="2:11" ht="20.100000000000001" customHeight="1">
      <c r="B492" s="125" t="s">
        <v>580</v>
      </c>
      <c r="C492" s="49">
        <f>'Budget Detail FY 2022-29'!L855</f>
        <v>0</v>
      </c>
      <c r="D492" s="49">
        <f>'Budget Detail FY 2022-29'!M855</f>
        <v>0</v>
      </c>
      <c r="E492" s="49">
        <f>'Budget Detail FY 2022-29'!N855</f>
        <v>0</v>
      </c>
      <c r="F492" s="49">
        <f>'Budget Detail FY 2022-29'!O855</f>
        <v>0</v>
      </c>
      <c r="G492" s="49">
        <f>'Budget Detail FY 2022-29'!P855</f>
        <v>0</v>
      </c>
      <c r="H492" s="49">
        <f>'Budget Detail FY 2022-29'!Q855</f>
        <v>0</v>
      </c>
      <c r="I492" s="49">
        <f>'Budget Detail FY 2022-29'!R855</f>
        <v>0</v>
      </c>
      <c r="J492" s="49">
        <f>'Budget Detail FY 2022-29'!S855</f>
        <v>0</v>
      </c>
      <c r="K492" s="49">
        <f>'Budget Detail FY 2022-29'!T855</f>
        <v>0</v>
      </c>
    </row>
    <row r="493" spans="2:11" ht="20.100000000000001" customHeight="1" thickBot="1">
      <c r="B493" s="79" t="s">
        <v>584</v>
      </c>
      <c r="C493" s="314">
        <f t="shared" ref="C493:K493" si="54">SUM(C492:C492)</f>
        <v>0</v>
      </c>
      <c r="D493" s="314">
        <f t="shared" si="54"/>
        <v>0</v>
      </c>
      <c r="E493" s="314">
        <f t="shared" si="54"/>
        <v>0</v>
      </c>
      <c r="F493" s="314">
        <f t="shared" si="54"/>
        <v>0</v>
      </c>
      <c r="G493" s="314">
        <f t="shared" si="54"/>
        <v>0</v>
      </c>
      <c r="H493" s="314">
        <f t="shared" si="54"/>
        <v>0</v>
      </c>
      <c r="I493" s="314">
        <f t="shared" si="54"/>
        <v>0</v>
      </c>
      <c r="J493" s="314">
        <f t="shared" si="54"/>
        <v>0</v>
      </c>
      <c r="K493" s="314">
        <f t="shared" si="54"/>
        <v>0</v>
      </c>
    </row>
    <row r="494" spans="2:11" ht="6.9" customHeight="1">
      <c r="B494" s="125"/>
      <c r="C494" s="2"/>
      <c r="D494" s="2"/>
      <c r="E494" s="2"/>
      <c r="F494" s="2"/>
      <c r="G494" s="2"/>
      <c r="H494" s="2"/>
      <c r="I494" s="2"/>
      <c r="J494" s="2"/>
      <c r="K494" s="2"/>
    </row>
    <row r="495" spans="2:11" ht="20.100000000000001" customHeight="1">
      <c r="B495" s="125" t="s">
        <v>583</v>
      </c>
      <c r="C495" s="2">
        <f>'Budget Detail FY 2022-29'!L858</f>
        <v>0</v>
      </c>
      <c r="D495" s="2">
        <f>'Budget Detail FY 2022-29'!M858</f>
        <v>33843</v>
      </c>
      <c r="E495" s="2">
        <f>'Budget Detail FY 2022-29'!N858</f>
        <v>0</v>
      </c>
      <c r="F495" s="2">
        <f>'Budget Detail FY 2022-29'!O858</f>
        <v>0</v>
      </c>
      <c r="G495" s="2">
        <f>'Budget Detail FY 2022-29'!P858</f>
        <v>0</v>
      </c>
      <c r="H495" s="2">
        <f>'Budget Detail FY 2022-29'!Q858</f>
        <v>0</v>
      </c>
      <c r="I495" s="2">
        <f>'Budget Detail FY 2022-29'!R858</f>
        <v>0</v>
      </c>
      <c r="J495" s="2">
        <f>'Budget Detail FY 2022-29'!S858</f>
        <v>0</v>
      </c>
      <c r="K495" s="2">
        <f>'Budget Detail FY 2022-29'!T858</f>
        <v>0</v>
      </c>
    </row>
    <row r="496" spans="2:11" ht="20.100000000000001" customHeight="1" thickBot="1">
      <c r="B496" s="79" t="s">
        <v>1144</v>
      </c>
      <c r="C496" s="314">
        <f t="shared" ref="C496:K496" si="55">C493+C495</f>
        <v>0</v>
      </c>
      <c r="D496" s="314">
        <f t="shared" si="55"/>
        <v>33843</v>
      </c>
      <c r="E496" s="314">
        <f t="shared" si="55"/>
        <v>0</v>
      </c>
      <c r="F496" s="314">
        <f t="shared" si="55"/>
        <v>0</v>
      </c>
      <c r="G496" s="314">
        <f t="shared" si="55"/>
        <v>0</v>
      </c>
      <c r="H496" s="314">
        <f t="shared" si="55"/>
        <v>0</v>
      </c>
      <c r="I496" s="314">
        <f t="shared" si="55"/>
        <v>0</v>
      </c>
      <c r="J496" s="314">
        <f t="shared" si="55"/>
        <v>0</v>
      </c>
      <c r="K496" s="314">
        <f t="shared" si="55"/>
        <v>0</v>
      </c>
    </row>
    <row r="497" spans="2:11" ht="7.5" customHeight="1">
      <c r="B497" s="80"/>
      <c r="C497" s="2"/>
      <c r="D497" s="2"/>
      <c r="E497" s="2"/>
      <c r="F497" s="2"/>
      <c r="G497" s="2"/>
      <c r="H497" s="2"/>
      <c r="I497" s="2"/>
      <c r="J497" s="2"/>
      <c r="K497" s="2"/>
    </row>
    <row r="498" spans="2:11" ht="20.100000000000001" customHeight="1">
      <c r="B498" s="124" t="s">
        <v>585</v>
      </c>
      <c r="C498" s="49">
        <f t="shared" ref="C498:K498" si="56">C489-C496</f>
        <v>2712</v>
      </c>
      <c r="D498" s="49">
        <f t="shared" si="56"/>
        <v>-33843</v>
      </c>
      <c r="E498" s="49">
        <f t="shared" si="56"/>
        <v>0</v>
      </c>
      <c r="F498" s="49">
        <f t="shared" si="56"/>
        <v>0</v>
      </c>
      <c r="G498" s="49">
        <f t="shared" si="56"/>
        <v>0</v>
      </c>
      <c r="H498" s="49">
        <f t="shared" si="56"/>
        <v>0</v>
      </c>
      <c r="I498" s="49">
        <f t="shared" si="56"/>
        <v>0</v>
      </c>
      <c r="J498" s="49">
        <f t="shared" si="56"/>
        <v>0</v>
      </c>
      <c r="K498" s="49">
        <f t="shared" si="56"/>
        <v>0</v>
      </c>
    </row>
    <row r="499" spans="2:11" ht="7.5" customHeight="1">
      <c r="B499" s="81"/>
      <c r="C499" s="2"/>
      <c r="D499" s="2"/>
      <c r="E499" s="2"/>
      <c r="F499" s="2"/>
      <c r="G499" s="2"/>
      <c r="H499" s="2"/>
      <c r="I499" s="2"/>
      <c r="J499" s="2"/>
      <c r="K499" s="2"/>
    </row>
    <row r="500" spans="2:11" ht="20.100000000000001" customHeight="1" thickBot="1">
      <c r="B500" s="78" t="s">
        <v>586</v>
      </c>
      <c r="C500" s="312">
        <v>33843</v>
      </c>
      <c r="D500" s="312">
        <v>0</v>
      </c>
      <c r="E500" s="312">
        <v>0</v>
      </c>
      <c r="F500" s="312">
        <f>D500+F498</f>
        <v>0</v>
      </c>
      <c r="G500" s="312">
        <f>F500+G498</f>
        <v>0</v>
      </c>
      <c r="H500" s="312">
        <f>G500+H498</f>
        <v>0</v>
      </c>
      <c r="I500" s="312">
        <f>H500+I498</f>
        <v>0</v>
      </c>
      <c r="J500" s="312">
        <f>I500+J498</f>
        <v>0</v>
      </c>
      <c r="K500" s="312">
        <f>J500+K498</f>
        <v>0</v>
      </c>
    </row>
    <row r="501" spans="2:11" ht="14.4" thickTop="1">
      <c r="B501" s="4"/>
      <c r="C501" s="2"/>
      <c r="D501" s="2"/>
      <c r="E501" s="2"/>
      <c r="F501" s="2"/>
      <c r="G501" s="2"/>
      <c r="H501" s="2"/>
      <c r="I501" s="2"/>
      <c r="J501" s="2"/>
      <c r="K501" s="2"/>
    </row>
    <row r="502" spans="2:11">
      <c r="B502" s="4"/>
      <c r="C502" s="2"/>
      <c r="D502" s="2"/>
      <c r="E502" s="2"/>
      <c r="F502" s="2"/>
      <c r="G502" s="2"/>
      <c r="H502" s="2"/>
      <c r="I502" s="2"/>
      <c r="J502" s="2"/>
      <c r="K502" s="2"/>
    </row>
    <row r="503" spans="2:11">
      <c r="B503" s="1"/>
      <c r="C503" s="2"/>
      <c r="D503" s="2"/>
      <c r="E503" s="2"/>
      <c r="F503" s="2"/>
      <c r="G503" s="2"/>
      <c r="H503" s="2"/>
      <c r="I503" s="2"/>
      <c r="J503" s="2"/>
      <c r="K503" s="2"/>
    </row>
    <row r="504" spans="2:11">
      <c r="B504" s="1"/>
      <c r="C504" s="2"/>
      <c r="D504" s="2"/>
      <c r="E504" s="2"/>
      <c r="F504" s="2"/>
      <c r="G504" s="2"/>
      <c r="H504" s="2"/>
      <c r="I504" s="2"/>
      <c r="J504" s="2"/>
      <c r="K504" s="2"/>
    </row>
    <row r="505" spans="2:11">
      <c r="B505" s="1"/>
      <c r="C505" s="2"/>
      <c r="D505" s="2"/>
      <c r="E505" s="2"/>
      <c r="F505" s="2"/>
      <c r="G505" s="2"/>
      <c r="H505" s="2"/>
      <c r="I505" s="2"/>
      <c r="J505" s="2"/>
      <c r="K505" s="2"/>
    </row>
    <row r="506" spans="2:11">
      <c r="B506" s="1"/>
      <c r="C506" s="2"/>
      <c r="D506" s="2"/>
      <c r="E506" s="2"/>
      <c r="F506" s="2"/>
      <c r="G506" s="2"/>
      <c r="H506" s="2"/>
      <c r="I506" s="2"/>
      <c r="J506" s="2"/>
      <c r="K506" s="2"/>
    </row>
    <row r="507" spans="2:11">
      <c r="B507" s="1"/>
      <c r="C507" s="2"/>
      <c r="D507" s="2"/>
      <c r="E507" s="2"/>
      <c r="F507" s="2"/>
      <c r="G507" s="2"/>
      <c r="H507" s="2"/>
      <c r="I507" s="2"/>
      <c r="J507" s="2"/>
      <c r="K507" s="2"/>
    </row>
    <row r="508" spans="2:11">
      <c r="B508" s="1"/>
      <c r="C508" s="2"/>
      <c r="D508" s="2"/>
      <c r="E508" s="2"/>
      <c r="F508" s="2"/>
      <c r="G508" s="2"/>
      <c r="H508" s="2"/>
      <c r="I508" s="2"/>
      <c r="J508" s="2"/>
      <c r="K508" s="2"/>
    </row>
    <row r="509" spans="2:11">
      <c r="B509" s="1"/>
      <c r="C509" s="2"/>
      <c r="D509" s="2"/>
      <c r="E509" s="2"/>
      <c r="F509" s="2"/>
      <c r="G509" s="2"/>
      <c r="H509" s="2"/>
      <c r="I509" s="2"/>
      <c r="J509" s="2"/>
      <c r="K509" s="2"/>
    </row>
    <row r="510" spans="2:11">
      <c r="B510" s="1"/>
      <c r="C510" s="2"/>
      <c r="D510" s="2"/>
      <c r="E510" s="2"/>
      <c r="F510" s="2"/>
      <c r="G510" s="2"/>
      <c r="H510" s="2"/>
      <c r="I510" s="2"/>
      <c r="J510" s="2"/>
      <c r="K510" s="2"/>
    </row>
    <row r="511" spans="2:11">
      <c r="B511" s="1"/>
      <c r="C511" s="2"/>
      <c r="D511" s="2"/>
      <c r="E511" s="2"/>
      <c r="F511" s="2"/>
      <c r="G511" s="2"/>
      <c r="H511" s="2"/>
      <c r="I511" s="2"/>
      <c r="J511" s="2"/>
      <c r="K511" s="2"/>
    </row>
    <row r="512" spans="2:11">
      <c r="B512" s="1"/>
      <c r="C512" s="2"/>
      <c r="D512" s="2"/>
      <c r="E512" s="2"/>
      <c r="F512" s="2"/>
      <c r="G512" s="2"/>
      <c r="H512" s="2"/>
      <c r="I512" s="2"/>
      <c r="J512" s="2"/>
      <c r="K512" s="2"/>
    </row>
    <row r="513" spans="2:11">
      <c r="B513" s="1"/>
      <c r="C513" s="2"/>
      <c r="D513" s="2"/>
      <c r="E513" s="2"/>
      <c r="F513" s="2"/>
      <c r="G513" s="2"/>
      <c r="H513" s="2"/>
      <c r="I513" s="2"/>
      <c r="J513" s="2"/>
      <c r="K513" s="2"/>
    </row>
    <row r="515" spans="2:11" ht="18.75" customHeight="1">
      <c r="B515" s="458" t="s">
        <v>603</v>
      </c>
      <c r="C515" s="458"/>
      <c r="D515" s="458"/>
      <c r="E515" s="458"/>
      <c r="F515" s="458"/>
      <c r="G515" s="458"/>
      <c r="H515" s="458"/>
      <c r="I515" s="458"/>
      <c r="J515" s="458"/>
      <c r="K515" s="458"/>
    </row>
    <row r="516" spans="2:11">
      <c r="B516" s="43"/>
      <c r="C516" s="2"/>
      <c r="D516" s="2"/>
      <c r="E516" s="2"/>
      <c r="F516" s="2"/>
      <c r="G516" s="2"/>
      <c r="H516" s="2"/>
      <c r="I516" s="2"/>
      <c r="J516" s="2"/>
      <c r="K516" s="2"/>
    </row>
    <row r="517" spans="2:11" ht="12.75" customHeight="1">
      <c r="B517" s="460" t="s">
        <v>604</v>
      </c>
      <c r="C517" s="460"/>
      <c r="D517" s="460"/>
      <c r="E517" s="460"/>
      <c r="F517" s="460"/>
      <c r="G517" s="460"/>
      <c r="H517" s="460"/>
      <c r="I517" s="460"/>
      <c r="J517" s="460"/>
      <c r="K517" s="460"/>
    </row>
    <row r="518" spans="2:11" ht="12.75" customHeight="1">
      <c r="B518" s="460"/>
      <c r="C518" s="460"/>
      <c r="D518" s="460"/>
      <c r="E518" s="460"/>
      <c r="F518" s="460"/>
      <c r="G518" s="460"/>
      <c r="H518" s="460"/>
      <c r="I518" s="460"/>
      <c r="J518" s="460"/>
      <c r="K518" s="460"/>
    </row>
    <row r="519" spans="2:11" ht="12.75" customHeight="1">
      <c r="B519" s="460"/>
      <c r="C519" s="460"/>
      <c r="D519" s="460"/>
      <c r="E519" s="460"/>
      <c r="F519" s="460"/>
      <c r="G519" s="460"/>
      <c r="H519" s="460"/>
      <c r="I519" s="460"/>
      <c r="J519" s="460"/>
      <c r="K519" s="460"/>
    </row>
    <row r="520" spans="2:11" ht="23.25" customHeight="1">
      <c r="B520" s="460"/>
      <c r="C520" s="460"/>
      <c r="D520" s="460"/>
      <c r="E520" s="460"/>
      <c r="F520" s="460"/>
      <c r="G520" s="460"/>
      <c r="H520" s="460"/>
      <c r="I520" s="460"/>
      <c r="J520" s="460"/>
      <c r="K520" s="460"/>
    </row>
    <row r="521" spans="2:11">
      <c r="B521" s="4"/>
      <c r="C521" s="43"/>
      <c r="D521" s="1"/>
      <c r="E521" s="43" t="s">
        <v>793</v>
      </c>
      <c r="F521" s="1"/>
      <c r="G521" s="43" t="s">
        <v>794</v>
      </c>
      <c r="H521" s="1"/>
      <c r="I521" s="1"/>
      <c r="J521" s="1"/>
      <c r="K521" s="1"/>
    </row>
    <row r="522" spans="2:11">
      <c r="B522" s="43"/>
      <c r="C522" s="43" t="s">
        <v>791</v>
      </c>
      <c r="D522" s="43" t="s">
        <v>792</v>
      </c>
      <c r="E522" s="43" t="s">
        <v>567</v>
      </c>
      <c r="F522" s="43" t="s">
        <v>793</v>
      </c>
      <c r="G522" s="43" t="s">
        <v>567</v>
      </c>
      <c r="H522" s="43" t="s">
        <v>795</v>
      </c>
      <c r="I522" s="43" t="s">
        <v>796</v>
      </c>
      <c r="J522" s="43" t="s">
        <v>797</v>
      </c>
      <c r="K522" s="43" t="s">
        <v>798</v>
      </c>
    </row>
    <row r="523" spans="2:11" ht="14.4" thickBot="1">
      <c r="B523" s="44"/>
      <c r="C523" s="45" t="s">
        <v>1</v>
      </c>
      <c r="D523" s="45" t="s">
        <v>1</v>
      </c>
      <c r="E523" s="45" t="s">
        <v>537</v>
      </c>
      <c r="F523" s="45" t="s">
        <v>19</v>
      </c>
      <c r="G523" s="45" t="s">
        <v>537</v>
      </c>
      <c r="H523" s="45" t="s">
        <v>19</v>
      </c>
      <c r="I523" s="45" t="s">
        <v>19</v>
      </c>
      <c r="J523" s="45" t="s">
        <v>19</v>
      </c>
      <c r="K523" s="45" t="s">
        <v>19</v>
      </c>
    </row>
    <row r="524" spans="2:11" ht="7.5" customHeight="1">
      <c r="B524" s="1"/>
      <c r="C524" s="52"/>
      <c r="D524" s="2"/>
      <c r="E524" s="2"/>
      <c r="F524" s="2"/>
      <c r="G524" s="2"/>
      <c r="H524" s="2"/>
      <c r="I524" s="2"/>
      <c r="J524" s="2"/>
      <c r="K524" s="2"/>
    </row>
    <row r="525" spans="2:11">
      <c r="B525" s="80" t="s">
        <v>1172</v>
      </c>
      <c r="C525" s="2"/>
      <c r="D525" s="2"/>
      <c r="E525" s="2"/>
      <c r="F525" s="2"/>
      <c r="G525" s="2"/>
      <c r="H525" s="2"/>
      <c r="I525" s="2"/>
      <c r="J525" s="2"/>
      <c r="K525" s="2"/>
    </row>
    <row r="526" spans="2:11" ht="20.100000000000001" customHeight="1">
      <c r="B526" s="125" t="s">
        <v>572</v>
      </c>
      <c r="C526" s="2">
        <f>SUM('Budget Detail FY 2022-29'!L872:L876)</f>
        <v>549231</v>
      </c>
      <c r="D526" s="2">
        <f>SUM('Budget Detail FY 2022-29'!M872:M876)</f>
        <v>695128</v>
      </c>
      <c r="E526" s="2">
        <f>SUM('Budget Detail FY 2022-29'!N872:N876)</f>
        <v>670000</v>
      </c>
      <c r="F526" s="2">
        <f>SUM('Budget Detail FY 2022-29'!O872:O876)</f>
        <v>737500</v>
      </c>
      <c r="G526" s="2">
        <f>SUM('Budget Detail FY 2022-29'!P872:P876)</f>
        <v>740825</v>
      </c>
      <c r="H526" s="2">
        <f>SUM('Budget Detail FY 2022-29'!Q872:Q876)</f>
        <v>751616</v>
      </c>
      <c r="I526" s="2">
        <f>SUM('Budget Detail FY 2022-29'!R872:R876)</f>
        <v>757530</v>
      </c>
      <c r="J526" s="2">
        <f>SUM('Budget Detail FY 2022-29'!S872:S876)</f>
        <v>763056</v>
      </c>
      <c r="K526" s="2">
        <f>SUM('Budget Detail FY 2022-29'!T872:T876)</f>
        <v>768598</v>
      </c>
    </row>
    <row r="527" spans="2:11" ht="20.100000000000001" customHeight="1">
      <c r="B527" s="125" t="s">
        <v>573</v>
      </c>
      <c r="C527" s="2">
        <f>'Budget Detail FY 2022-29'!L877</f>
        <v>91</v>
      </c>
      <c r="D527" s="2">
        <f>'Budget Detail FY 2022-29'!M877</f>
        <v>2311</v>
      </c>
      <c r="E527" s="2">
        <f>'Budget Detail FY 2022-29'!N877</f>
        <v>1250</v>
      </c>
      <c r="F527" s="2">
        <f>'Budget Detail FY 2022-29'!O877</f>
        <v>10000</v>
      </c>
      <c r="G527" s="2">
        <f>'Budget Detail FY 2022-29'!P877</f>
        <v>1250</v>
      </c>
      <c r="H527" s="2">
        <f>'Budget Detail FY 2022-29'!Q877</f>
        <v>1250</v>
      </c>
      <c r="I527" s="2">
        <f>'Budget Detail FY 2022-29'!R877</f>
        <v>1250</v>
      </c>
      <c r="J527" s="2">
        <f>'Budget Detail FY 2022-29'!S877</f>
        <v>1250</v>
      </c>
      <c r="K527" s="2">
        <f>'Budget Detail FY 2022-29'!T877</f>
        <v>1250</v>
      </c>
    </row>
    <row r="528" spans="2:11" ht="20.100000000000001" customHeight="1">
      <c r="B528" s="125" t="s">
        <v>574</v>
      </c>
      <c r="C528" s="2">
        <f>SUM('Budget Detail FY 2022-29'!L878:L878)</f>
        <v>3991</v>
      </c>
      <c r="D528" s="2">
        <f>SUM('Budget Detail FY 2022-29'!M878:M878)</f>
        <v>21125</v>
      </c>
      <c r="E528" s="2">
        <f>SUM('Budget Detail FY 2022-29'!N878:N878)</f>
        <v>0</v>
      </c>
      <c r="F528" s="2">
        <f>SUM('Budget Detail FY 2022-29'!O878:O878)</f>
        <v>2429</v>
      </c>
      <c r="G528" s="2">
        <f>SUM('Budget Detail FY 2022-29'!P878:P878)</f>
        <v>0</v>
      </c>
      <c r="H528" s="2">
        <f>SUM('Budget Detail FY 2022-29'!Q878:Q878)</f>
        <v>0</v>
      </c>
      <c r="I528" s="2">
        <f>SUM('Budget Detail FY 2022-29'!R878:R878)</f>
        <v>0</v>
      </c>
      <c r="J528" s="2">
        <f>SUM('Budget Detail FY 2022-29'!S878:S878)</f>
        <v>0</v>
      </c>
      <c r="K528" s="2">
        <f>SUM('Budget Detail FY 2022-29'!T878:T878)</f>
        <v>0</v>
      </c>
    </row>
    <row r="529" spans="2:11" ht="20.100000000000001" customHeight="1">
      <c r="B529" s="125" t="s">
        <v>575</v>
      </c>
      <c r="C529" s="2">
        <f>SUM('Budget Detail FY 2022-29'!L879:L883)</f>
        <v>239222</v>
      </c>
      <c r="D529" s="2">
        <f>SUM('Budget Detail FY 2022-29'!M879:M883)</f>
        <v>270844</v>
      </c>
      <c r="E529" s="2">
        <f>SUM('Budget Detail FY 2022-29'!N879:N883)</f>
        <v>257936</v>
      </c>
      <c r="F529" s="2">
        <f>SUM('Budget Detail FY 2022-29'!O879:O883)</f>
        <v>287511</v>
      </c>
      <c r="G529" s="2">
        <f>SUM('Budget Detail FY 2022-29'!P879:P883)</f>
        <v>265844</v>
      </c>
      <c r="H529" s="2">
        <f>SUM('Budget Detail FY 2022-29'!Q879:Q883)</f>
        <v>268952</v>
      </c>
      <c r="I529" s="2">
        <f>SUM('Budget Detail FY 2022-29'!R879:R883)</f>
        <v>272190</v>
      </c>
      <c r="J529" s="2">
        <f>SUM('Budget Detail FY 2022-29'!S879:S883)</f>
        <v>275568</v>
      </c>
      <c r="K529" s="2">
        <f>SUM('Budget Detail FY 2022-29'!T879:T883)</f>
        <v>279089</v>
      </c>
    </row>
    <row r="530" spans="2:11" ht="20.100000000000001" customHeight="1">
      <c r="B530" s="379" t="s">
        <v>1143</v>
      </c>
      <c r="C530" s="378">
        <f t="shared" ref="C530:K530" si="57">SUM(C526:C529)</f>
        <v>792535</v>
      </c>
      <c r="D530" s="378">
        <f t="shared" si="57"/>
        <v>989408</v>
      </c>
      <c r="E530" s="378">
        <f t="shared" si="57"/>
        <v>929186</v>
      </c>
      <c r="F530" s="378">
        <f t="shared" si="57"/>
        <v>1037440</v>
      </c>
      <c r="G530" s="378">
        <f t="shared" si="57"/>
        <v>1007919</v>
      </c>
      <c r="H530" s="378">
        <f t="shared" si="57"/>
        <v>1021818</v>
      </c>
      <c r="I530" s="378">
        <f t="shared" si="57"/>
        <v>1030970</v>
      </c>
      <c r="J530" s="378">
        <f t="shared" si="57"/>
        <v>1039874</v>
      </c>
      <c r="K530" s="378">
        <f t="shared" si="57"/>
        <v>1048937</v>
      </c>
    </row>
    <row r="531" spans="2:11" ht="6.9" customHeight="1">
      <c r="B531" s="125"/>
      <c r="C531" s="2"/>
      <c r="D531" s="2"/>
      <c r="E531" s="2"/>
      <c r="F531" s="2"/>
      <c r="G531" s="2"/>
      <c r="H531" s="2"/>
      <c r="I531" s="2"/>
      <c r="J531" s="2"/>
      <c r="K531" s="2"/>
    </row>
    <row r="532" spans="2:11" ht="20.100000000000001" customHeight="1">
      <c r="B532" s="125" t="s">
        <v>576</v>
      </c>
      <c r="C532" s="2">
        <f>'Budget Detail FY 2022-29'!L886</f>
        <v>1515511</v>
      </c>
      <c r="D532" s="2">
        <f>'Budget Detail FY 2022-29'!M886</f>
        <v>2232541</v>
      </c>
      <c r="E532" s="2">
        <f>'Budget Detail FY 2022-29'!N886</f>
        <v>2440844</v>
      </c>
      <c r="F532" s="2">
        <f>'Budget Detail FY 2022-29'!O886</f>
        <v>2440844</v>
      </c>
      <c r="G532" s="2">
        <f>'Budget Detail FY 2022-29'!P886</f>
        <v>2357728</v>
      </c>
      <c r="H532" s="2">
        <f>'Budget Detail FY 2022-29'!Q886</f>
        <v>3025760</v>
      </c>
      <c r="I532" s="2">
        <f>'Budget Detail FY 2022-29'!R886</f>
        <v>3083176</v>
      </c>
      <c r="J532" s="2">
        <f>'Budget Detail FY 2022-29'!S886</f>
        <v>3230894</v>
      </c>
      <c r="K532" s="2">
        <f>'Budget Detail FY 2022-29'!T886</f>
        <v>3401117</v>
      </c>
    </row>
    <row r="533" spans="2:11" ht="20.100000000000001" customHeight="1" thickBot="1">
      <c r="B533" s="79" t="s">
        <v>1157</v>
      </c>
      <c r="C533" s="314">
        <f t="shared" ref="C533:K533" si="58">C530+C532</f>
        <v>2308046</v>
      </c>
      <c r="D533" s="314">
        <f t="shared" si="58"/>
        <v>3221949</v>
      </c>
      <c r="E533" s="314">
        <f t="shared" si="58"/>
        <v>3370030</v>
      </c>
      <c r="F533" s="314">
        <f t="shared" si="58"/>
        <v>3478284</v>
      </c>
      <c r="G533" s="314">
        <f t="shared" si="58"/>
        <v>3365647</v>
      </c>
      <c r="H533" s="314">
        <f t="shared" si="58"/>
        <v>4047578</v>
      </c>
      <c r="I533" s="314">
        <f t="shared" si="58"/>
        <v>4114146</v>
      </c>
      <c r="J533" s="314">
        <f t="shared" si="58"/>
        <v>4270768</v>
      </c>
      <c r="K533" s="314">
        <f t="shared" si="58"/>
        <v>4450054</v>
      </c>
    </row>
    <row r="534" spans="2:11" ht="7.5" customHeight="1">
      <c r="B534" s="1"/>
      <c r="C534" s="2"/>
      <c r="D534" s="2"/>
      <c r="E534" s="2"/>
      <c r="F534" s="2"/>
      <c r="G534" s="2"/>
      <c r="H534" s="2"/>
      <c r="I534" s="2"/>
      <c r="J534" s="2"/>
      <c r="K534" s="2"/>
    </row>
    <row r="535" spans="2:11">
      <c r="B535" s="80" t="s">
        <v>408</v>
      </c>
      <c r="C535" s="2"/>
      <c r="D535" s="2"/>
      <c r="E535" s="2"/>
      <c r="F535" s="2"/>
      <c r="G535" s="2"/>
      <c r="H535" s="2"/>
      <c r="I535" s="2"/>
      <c r="J535" s="2"/>
      <c r="K535" s="2"/>
    </row>
    <row r="536" spans="2:11" ht="20.100000000000001" customHeight="1">
      <c r="B536" s="125" t="s">
        <v>578</v>
      </c>
      <c r="C536" s="49">
        <f>SUM('Budget Detail FY 2022-29'!L892:L894)+SUM('Budget Detail FY 2022-29'!L920:L924)</f>
        <v>1122835</v>
      </c>
      <c r="D536" s="49">
        <f>SUM('Budget Detail FY 2022-29'!M892:M894)+SUM('Budget Detail FY 2022-29'!M920:M924)</f>
        <v>1335391</v>
      </c>
      <c r="E536" s="49">
        <f>SUM('Budget Detail FY 2022-29'!N892:N894)+SUM('Budget Detail FY 2022-29'!N920:N924)</f>
        <v>1546393</v>
      </c>
      <c r="F536" s="49">
        <f>SUM('Budget Detail FY 2022-29'!O892:O894)+SUM('Budget Detail FY 2022-29'!O920:O924)</f>
        <v>1489000</v>
      </c>
      <c r="G536" s="49">
        <f>SUM('Budget Detail FY 2022-29'!P892:P894)+SUM('Budget Detail FY 2022-29'!P920:P924)</f>
        <v>1764244</v>
      </c>
      <c r="H536" s="49">
        <f>SUM('Budget Detail FY 2022-29'!Q892:Q894)+SUM('Budget Detail FY 2022-29'!Q920:Q924)</f>
        <v>1839957</v>
      </c>
      <c r="I536" s="49">
        <f>SUM('Budget Detail FY 2022-29'!R892:R894)+SUM('Budget Detail FY 2022-29'!R920:R924)</f>
        <v>1927404</v>
      </c>
      <c r="J536" s="49">
        <f>SUM('Budget Detail FY 2022-29'!S892:S894)+SUM('Budget Detail FY 2022-29'!S920:S924)</f>
        <v>1977726</v>
      </c>
      <c r="K536" s="49">
        <f>SUM('Budget Detail FY 2022-29'!T892:T894)+SUM('Budget Detail FY 2022-29'!T920:T924)</f>
        <v>2029558</v>
      </c>
    </row>
    <row r="537" spans="2:11" ht="20.100000000000001" customHeight="1">
      <c r="B537" s="125" t="s">
        <v>579</v>
      </c>
      <c r="C537" s="2">
        <f>SUM('Budget Detail FY 2022-29'!L895:L900)+SUM('Budget Detail FY 2022-29'!L925:L930)</f>
        <v>421101</v>
      </c>
      <c r="D537" s="2">
        <f>SUM('Budget Detail FY 2022-29'!M895:M900)+SUM('Budget Detail FY 2022-29'!M925:M930)</f>
        <v>446283</v>
      </c>
      <c r="E537" s="2">
        <f>SUM('Budget Detail FY 2022-29'!N895:N900)+SUM('Budget Detail FY 2022-29'!N925:N930)</f>
        <v>542523</v>
      </c>
      <c r="F537" s="2">
        <f>SUM('Budget Detail FY 2022-29'!O895:O900)+SUM('Budget Detail FY 2022-29'!O925:O930)</f>
        <v>472371</v>
      </c>
      <c r="G537" s="2">
        <f>SUM('Budget Detail FY 2022-29'!P895:P900)+SUM('Budget Detail FY 2022-29'!P925:P930)</f>
        <v>637618</v>
      </c>
      <c r="H537" s="2">
        <f>SUM('Budget Detail FY 2022-29'!Q895:Q900)+SUM('Budget Detail FY 2022-29'!Q925:Q930)</f>
        <v>681705</v>
      </c>
      <c r="I537" s="2">
        <f>SUM('Budget Detail FY 2022-29'!R895:R900)+SUM('Budget Detail FY 2022-29'!R925:R930)</f>
        <v>731950</v>
      </c>
      <c r="J537" s="2">
        <f>SUM('Budget Detail FY 2022-29'!S895:S900)+SUM('Budget Detail FY 2022-29'!S925:S930)</f>
        <v>780066</v>
      </c>
      <c r="K537" s="2">
        <f>SUM('Budget Detail FY 2022-29'!T895:T900)+SUM('Budget Detail FY 2022-29'!T925:T930)</f>
        <v>831353</v>
      </c>
    </row>
    <row r="538" spans="2:11" ht="20.100000000000001" customHeight="1">
      <c r="B538" s="125" t="s">
        <v>580</v>
      </c>
      <c r="C538" s="2">
        <f>SUM('Budget Detail FY 2022-29'!L901:L910)+SUM('Budget Detail FY 2022-29'!L931:L944)</f>
        <v>284725</v>
      </c>
      <c r="D538" s="2">
        <f>SUM('Budget Detail FY 2022-29'!M901:M910)+SUM('Budget Detail FY 2022-29'!M931:M944)</f>
        <v>517297</v>
      </c>
      <c r="E538" s="2">
        <f>SUM('Budget Detail FY 2022-29'!N901:N910)+SUM('Budget Detail FY 2022-29'!N931:N944)</f>
        <v>632457</v>
      </c>
      <c r="F538" s="2">
        <f>SUM('Budget Detail FY 2022-29'!O901:O910)+SUM('Budget Detail FY 2022-29'!O931:O944)</f>
        <v>586426</v>
      </c>
      <c r="G538" s="2">
        <f>SUM('Budget Detail FY 2022-29'!P901:P910)+SUM('Budget Detail FY 2022-29'!P931:P944)</f>
        <v>721051</v>
      </c>
      <c r="H538" s="2">
        <f>SUM('Budget Detail FY 2022-29'!Q901:Q910)+SUM('Budget Detail FY 2022-29'!Q931:Q944)</f>
        <v>790157</v>
      </c>
      <c r="I538" s="2">
        <f>SUM('Budget Detail FY 2022-29'!R901:R910)+SUM('Budget Detail FY 2022-29'!R931:R944)</f>
        <v>714465</v>
      </c>
      <c r="J538" s="2">
        <f>SUM('Budget Detail FY 2022-29'!S901:S910)+SUM('Budget Detail FY 2022-29'!S931:S944)</f>
        <v>767761</v>
      </c>
      <c r="K538" s="2">
        <f>SUM('Budget Detail FY 2022-29'!T901:T910)+SUM('Budget Detail FY 2022-29'!T931:T944)</f>
        <v>828698</v>
      </c>
    </row>
    <row r="539" spans="2:11" ht="20.100000000000001" customHeight="1">
      <c r="B539" s="125" t="s">
        <v>581</v>
      </c>
      <c r="C539" s="2">
        <f>SUM('Budget Detail FY 2022-29'!L911:L916)+SUM('Budget Detail FY 2022-29'!L945:L951)</f>
        <v>552385</v>
      </c>
      <c r="D539" s="2">
        <f>SUM('Budget Detail FY 2022-29'!M911:M916)+SUM('Budget Detail FY 2022-29'!M945:M951)</f>
        <v>679172</v>
      </c>
      <c r="E539" s="2">
        <f>SUM('Budget Detail FY 2022-29'!N911:N916)+SUM('Budget Detail FY 2022-29'!N945:N951)</f>
        <v>745420</v>
      </c>
      <c r="F539" s="2">
        <f>SUM('Budget Detail FY 2022-29'!O911:O916)+SUM('Budget Detail FY 2022-29'!O945:O951)</f>
        <v>685535</v>
      </c>
      <c r="G539" s="2">
        <f>SUM('Budget Detail FY 2022-29'!P911:P916)+SUM('Budget Detail FY 2022-29'!P945:P951)</f>
        <v>731490</v>
      </c>
      <c r="H539" s="2">
        <f>SUM('Budget Detail FY 2022-29'!Q911:Q916)+SUM('Budget Detail FY 2022-29'!Q945:Q951)</f>
        <v>735759</v>
      </c>
      <c r="I539" s="2">
        <f>SUM('Budget Detail FY 2022-29'!R911:R916)+SUM('Budget Detail FY 2022-29'!R945:R951)</f>
        <v>740327</v>
      </c>
      <c r="J539" s="2">
        <f>SUM('Budget Detail FY 2022-29'!S911:S916)+SUM('Budget Detail FY 2022-29'!S945:S951)</f>
        <v>745215</v>
      </c>
      <c r="K539" s="2">
        <f>SUM('Budget Detail FY 2022-29'!T911:T916)+SUM('Budget Detail FY 2022-29'!T945:T951)</f>
        <v>760445</v>
      </c>
    </row>
    <row r="540" spans="2:11" ht="20.100000000000001" customHeight="1" thickBot="1">
      <c r="B540" s="79" t="s">
        <v>584</v>
      </c>
      <c r="C540" s="314">
        <f t="shared" ref="C540:K540" si="59">SUM(C536:C539)</f>
        <v>2381046</v>
      </c>
      <c r="D540" s="314">
        <f t="shared" si="59"/>
        <v>2978143</v>
      </c>
      <c r="E540" s="314">
        <f t="shared" si="59"/>
        <v>3466793</v>
      </c>
      <c r="F540" s="314">
        <f t="shared" si="59"/>
        <v>3233332</v>
      </c>
      <c r="G540" s="314">
        <f t="shared" si="59"/>
        <v>3854403</v>
      </c>
      <c r="H540" s="314">
        <f t="shared" si="59"/>
        <v>4047578</v>
      </c>
      <c r="I540" s="314">
        <f t="shared" si="59"/>
        <v>4114146</v>
      </c>
      <c r="J540" s="314">
        <f t="shared" si="59"/>
        <v>4270768</v>
      </c>
      <c r="K540" s="314">
        <f t="shared" si="59"/>
        <v>4450054</v>
      </c>
    </row>
    <row r="541" spans="2:11">
      <c r="B541" s="80"/>
      <c r="C541" s="2"/>
      <c r="D541" s="2"/>
      <c r="E541" s="2"/>
      <c r="F541" s="2"/>
      <c r="G541" s="2"/>
      <c r="H541" s="2"/>
      <c r="I541" s="2"/>
      <c r="J541" s="2"/>
      <c r="K541" s="2"/>
    </row>
    <row r="542" spans="2:11" ht="20.100000000000001" customHeight="1">
      <c r="B542" s="124" t="s">
        <v>585</v>
      </c>
      <c r="C542" s="49">
        <f t="shared" ref="C542:K542" si="60">+C533-C540</f>
        <v>-73000</v>
      </c>
      <c r="D542" s="49">
        <f t="shared" si="60"/>
        <v>243806</v>
      </c>
      <c r="E542" s="49">
        <f t="shared" si="60"/>
        <v>-96763</v>
      </c>
      <c r="F542" s="49">
        <f t="shared" si="60"/>
        <v>244952</v>
      </c>
      <c r="G542" s="49">
        <f t="shared" si="60"/>
        <v>-488756</v>
      </c>
      <c r="H542" s="49">
        <f t="shared" si="60"/>
        <v>0</v>
      </c>
      <c r="I542" s="49">
        <f t="shared" si="60"/>
        <v>0</v>
      </c>
      <c r="J542" s="49">
        <f t="shared" si="60"/>
        <v>0</v>
      </c>
      <c r="K542" s="49">
        <f t="shared" si="60"/>
        <v>0</v>
      </c>
    </row>
    <row r="543" spans="2:11">
      <c r="B543" s="81"/>
      <c r="C543" s="2"/>
      <c r="D543" s="2"/>
      <c r="E543" s="2"/>
      <c r="F543" s="2"/>
      <c r="G543" s="2"/>
      <c r="H543" s="2"/>
      <c r="I543" s="2"/>
      <c r="J543" s="2"/>
      <c r="K543" s="2"/>
    </row>
    <row r="544" spans="2:11" ht="20.100000000000001" customHeight="1" thickBot="1">
      <c r="B544" s="78" t="s">
        <v>586</v>
      </c>
      <c r="C544" s="312">
        <v>0</v>
      </c>
      <c r="D544" s="312">
        <v>243804</v>
      </c>
      <c r="E544" s="312">
        <v>0</v>
      </c>
      <c r="F544" s="312">
        <f>D544+F542</f>
        <v>488756</v>
      </c>
      <c r="G544" s="312">
        <f>F544+G542</f>
        <v>0</v>
      </c>
      <c r="H544" s="312">
        <f>G544+H542</f>
        <v>0</v>
      </c>
      <c r="I544" s="312">
        <f>H544+I542</f>
        <v>0</v>
      </c>
      <c r="J544" s="312">
        <f>I544+J542</f>
        <v>0</v>
      </c>
      <c r="K544" s="312">
        <f>J544+K542</f>
        <v>0</v>
      </c>
    </row>
    <row r="545" spans="2:11" ht="14.4" thickTop="1">
      <c r="B545" s="4"/>
      <c r="C545" s="82">
        <f t="shared" ref="C545:K545" si="61">+C544/C540</f>
        <v>0</v>
      </c>
      <c r="D545" s="82">
        <f t="shared" si="61"/>
        <v>8.186443699983513E-2</v>
      </c>
      <c r="E545" s="82">
        <f t="shared" si="61"/>
        <v>0</v>
      </c>
      <c r="F545" s="82">
        <f t="shared" si="61"/>
        <v>0.15116171181926261</v>
      </c>
      <c r="G545" s="82">
        <f t="shared" si="61"/>
        <v>0</v>
      </c>
      <c r="H545" s="82">
        <f t="shared" si="61"/>
        <v>0</v>
      </c>
      <c r="I545" s="82">
        <f t="shared" si="61"/>
        <v>0</v>
      </c>
      <c r="J545" s="82">
        <f t="shared" si="61"/>
        <v>0</v>
      </c>
      <c r="K545" s="82">
        <f t="shared" si="61"/>
        <v>0</v>
      </c>
    </row>
    <row r="547" spans="2:11">
      <c r="B547" s="1"/>
      <c r="C547" s="2"/>
      <c r="D547" s="2"/>
      <c r="E547" s="2"/>
      <c r="F547" s="2"/>
      <c r="G547" s="2"/>
      <c r="H547" s="2"/>
      <c r="I547" s="2"/>
      <c r="J547" s="2"/>
      <c r="K547" s="2"/>
    </row>
    <row r="548" spans="2:11">
      <c r="B548" s="1"/>
      <c r="C548" s="2"/>
      <c r="D548" s="2"/>
      <c r="E548" s="2"/>
      <c r="F548" s="2"/>
      <c r="G548" s="2"/>
      <c r="H548" s="2"/>
      <c r="I548" s="2"/>
      <c r="J548" s="2"/>
      <c r="K548" s="2"/>
    </row>
    <row r="549" spans="2:11">
      <c r="B549" s="1"/>
      <c r="C549" s="2"/>
      <c r="D549" s="2"/>
      <c r="E549" s="2"/>
      <c r="F549" s="2"/>
      <c r="G549" s="2"/>
      <c r="H549" s="2"/>
      <c r="I549" s="2"/>
      <c r="J549" s="2"/>
      <c r="K549" s="2"/>
    </row>
    <row r="550" spans="2:11">
      <c r="B550" s="1"/>
      <c r="C550" s="2"/>
      <c r="D550" s="2"/>
      <c r="E550" s="2"/>
      <c r="F550" s="2"/>
      <c r="G550" s="2"/>
      <c r="H550" s="2"/>
      <c r="I550" s="2"/>
      <c r="J550" s="2"/>
      <c r="K550" s="2"/>
    </row>
    <row r="551" spans="2:11">
      <c r="B551" s="1"/>
      <c r="C551" s="2"/>
      <c r="D551" s="2"/>
      <c r="E551" s="2"/>
      <c r="F551" s="2"/>
      <c r="G551" s="2"/>
      <c r="H551" s="2"/>
      <c r="I551" s="2"/>
      <c r="J551" s="2"/>
      <c r="K551" s="2"/>
    </row>
    <row r="552" spans="2:11">
      <c r="B552" s="1"/>
      <c r="C552" s="2"/>
      <c r="D552" s="2"/>
      <c r="E552" s="2"/>
      <c r="F552" s="2"/>
      <c r="G552" s="2"/>
      <c r="H552" s="2"/>
      <c r="I552" s="2"/>
      <c r="J552" s="2"/>
      <c r="K552" s="2"/>
    </row>
    <row r="553" spans="2:11">
      <c r="B553" s="1"/>
      <c r="C553" s="2"/>
      <c r="D553" s="2"/>
      <c r="E553" s="2"/>
      <c r="F553" s="2"/>
      <c r="G553" s="2"/>
      <c r="H553" s="2"/>
      <c r="I553" s="2"/>
      <c r="J553" s="2"/>
      <c r="K553" s="2"/>
    </row>
    <row r="554" spans="2:11">
      <c r="B554" s="1"/>
      <c r="C554" s="2"/>
      <c r="D554" s="2"/>
      <c r="E554" s="2"/>
      <c r="F554" s="2"/>
      <c r="G554" s="2"/>
      <c r="H554" s="2"/>
      <c r="I554" s="2"/>
      <c r="J554" s="2"/>
      <c r="K554" s="2"/>
    </row>
    <row r="555" spans="2:11">
      <c r="B555" s="1"/>
      <c r="C555" s="2"/>
      <c r="D555" s="2"/>
      <c r="E555" s="2"/>
      <c r="F555" s="2"/>
      <c r="G555" s="2"/>
      <c r="H555" s="2"/>
      <c r="I555" s="2"/>
      <c r="J555" s="2"/>
      <c r="K555" s="2"/>
    </row>
    <row r="556" spans="2:11">
      <c r="B556" s="1"/>
      <c r="C556" s="2"/>
      <c r="D556" s="2"/>
      <c r="E556" s="2"/>
      <c r="F556" s="2"/>
      <c r="G556" s="2"/>
      <c r="H556" s="2"/>
      <c r="I556" s="2"/>
      <c r="J556" s="2"/>
      <c r="K556" s="2"/>
    </row>
    <row r="559" spans="2:11" ht="18.75" customHeight="1">
      <c r="B559" s="458" t="s">
        <v>605</v>
      </c>
      <c r="C559" s="458"/>
      <c r="D559" s="458"/>
      <c r="E559" s="458"/>
      <c r="F559" s="458"/>
      <c r="G559" s="458"/>
      <c r="H559" s="458"/>
      <c r="I559" s="458"/>
      <c r="J559" s="458"/>
      <c r="K559" s="458"/>
    </row>
    <row r="560" spans="2:11" ht="7.5" customHeight="1">
      <c r="B560" s="43"/>
      <c r="C560" s="2"/>
      <c r="D560" s="2"/>
      <c r="E560" s="2"/>
      <c r="F560" s="2"/>
      <c r="G560" s="2"/>
      <c r="H560" s="2"/>
      <c r="I560" s="2"/>
      <c r="J560" s="2"/>
      <c r="K560" s="2"/>
    </row>
    <row r="561" spans="2:11" ht="12.75" customHeight="1">
      <c r="B561" s="460" t="s">
        <v>606</v>
      </c>
      <c r="C561" s="460"/>
      <c r="D561" s="460"/>
      <c r="E561" s="460"/>
      <c r="F561" s="460"/>
      <c r="G561" s="460"/>
      <c r="H561" s="460"/>
      <c r="I561" s="460"/>
      <c r="J561" s="460"/>
      <c r="K561" s="460"/>
    </row>
    <row r="562" spans="2:11" ht="12.75" customHeight="1">
      <c r="B562" s="460"/>
      <c r="C562" s="460"/>
      <c r="D562" s="460"/>
      <c r="E562" s="460"/>
      <c r="F562" s="460"/>
      <c r="G562" s="460"/>
      <c r="H562" s="460"/>
      <c r="I562" s="460"/>
      <c r="J562" s="460"/>
      <c r="K562" s="460"/>
    </row>
    <row r="563" spans="2:11" ht="12.75" customHeight="1">
      <c r="B563" s="460"/>
      <c r="C563" s="460"/>
      <c r="D563" s="460"/>
      <c r="E563" s="460"/>
      <c r="F563" s="460"/>
      <c r="G563" s="460"/>
      <c r="H563" s="460"/>
      <c r="I563" s="460"/>
      <c r="J563" s="460"/>
      <c r="K563" s="460"/>
    </row>
    <row r="564" spans="2:11">
      <c r="B564" s="4"/>
      <c r="C564" s="43"/>
      <c r="D564" s="1"/>
      <c r="E564" s="43" t="s">
        <v>793</v>
      </c>
      <c r="F564" s="1"/>
      <c r="G564" s="43" t="s">
        <v>794</v>
      </c>
      <c r="H564" s="1"/>
      <c r="I564" s="1"/>
      <c r="J564" s="1"/>
      <c r="K564" s="1"/>
    </row>
    <row r="565" spans="2:11">
      <c r="B565" s="43"/>
      <c r="C565" s="43" t="s">
        <v>791</v>
      </c>
      <c r="D565" s="43" t="s">
        <v>792</v>
      </c>
      <c r="E565" s="43" t="s">
        <v>567</v>
      </c>
      <c r="F565" s="43" t="s">
        <v>793</v>
      </c>
      <c r="G565" s="43" t="s">
        <v>567</v>
      </c>
      <c r="H565" s="43" t="s">
        <v>795</v>
      </c>
      <c r="I565" s="43" t="s">
        <v>796</v>
      </c>
      <c r="J565" s="43" t="s">
        <v>797</v>
      </c>
      <c r="K565" s="43" t="s">
        <v>798</v>
      </c>
    </row>
    <row r="566" spans="2:11" ht="14.4" thickBot="1">
      <c r="B566" s="44"/>
      <c r="C566" s="45" t="s">
        <v>1</v>
      </c>
      <c r="D566" s="45" t="s">
        <v>1</v>
      </c>
      <c r="E566" s="45" t="s">
        <v>537</v>
      </c>
      <c r="F566" s="45" t="s">
        <v>19</v>
      </c>
      <c r="G566" s="45" t="s">
        <v>537</v>
      </c>
      <c r="H566" s="45" t="s">
        <v>19</v>
      </c>
      <c r="I566" s="45" t="s">
        <v>19</v>
      </c>
      <c r="J566" s="45" t="s">
        <v>19</v>
      </c>
      <c r="K566" s="45" t="s">
        <v>19</v>
      </c>
    </row>
    <row r="567" spans="2:11">
      <c r="B567" s="1"/>
      <c r="C567" s="52"/>
      <c r="D567" s="2"/>
      <c r="E567" s="2"/>
      <c r="F567" s="2"/>
      <c r="G567" s="2"/>
      <c r="H567" s="2"/>
      <c r="I567" s="2"/>
      <c r="J567" s="2"/>
      <c r="K567" s="2"/>
    </row>
    <row r="568" spans="2:11">
      <c r="B568" s="80" t="s">
        <v>1172</v>
      </c>
      <c r="C568" s="2"/>
      <c r="D568" s="2"/>
      <c r="E568" s="2"/>
      <c r="F568" s="2"/>
      <c r="G568" s="2"/>
      <c r="H568" s="2"/>
      <c r="I568" s="2"/>
      <c r="J568" s="2"/>
      <c r="K568" s="2"/>
    </row>
    <row r="569" spans="2:11" ht="20.100000000000001" customHeight="1">
      <c r="B569" s="124" t="s">
        <v>568</v>
      </c>
      <c r="C569" s="49">
        <f>SUM('Budget Detail FY 2022-29'!L967:L968)</f>
        <v>1611808</v>
      </c>
      <c r="D569" s="49">
        <f>SUM('Budget Detail FY 2022-29'!M967:M968)</f>
        <v>1665847</v>
      </c>
      <c r="E569" s="49">
        <f>SUM('Budget Detail FY 2022-29'!N967:N968)</f>
        <v>1763193</v>
      </c>
      <c r="F569" s="49">
        <f>SUM('Budget Detail FY 2022-29'!O967:O968)</f>
        <v>1760942</v>
      </c>
      <c r="G569" s="49">
        <f>SUM('Budget Detail FY 2022-29'!P967:P968)</f>
        <v>1856755</v>
      </c>
      <c r="H569" s="49">
        <f>SUM('Budget Detail FY 2022-29'!Q967:Q968)</f>
        <v>1045114</v>
      </c>
      <c r="I569" s="49">
        <f>SUM('Budget Detail FY 2022-29'!R967:R968)</f>
        <v>1092144</v>
      </c>
      <c r="J569" s="49">
        <f>SUM('Budget Detail FY 2022-29'!S967:S968)</f>
        <v>1135830</v>
      </c>
      <c r="K569" s="49">
        <f>SUM('Budget Detail FY 2022-29'!T967:T968)</f>
        <v>1175584</v>
      </c>
    </row>
    <row r="570" spans="2:11" ht="20.100000000000001" customHeight="1">
      <c r="B570" s="124" t="s">
        <v>569</v>
      </c>
      <c r="C570" s="2">
        <f>SUM('Budget Detail FY 2022-29'!L969:L971)</f>
        <v>48746</v>
      </c>
      <c r="D570" s="2">
        <f>SUM('Budget Detail FY 2022-29'!M969:M971)</f>
        <v>52529</v>
      </c>
      <c r="E570" s="2">
        <f>SUM('Budget Detail FY 2022-29'!N969:N971)</f>
        <v>47000</v>
      </c>
      <c r="F570" s="2">
        <f>SUM('Budget Detail FY 2022-29'!O969:O971)</f>
        <v>45239</v>
      </c>
      <c r="G570" s="2">
        <f>SUM('Budget Detail FY 2022-29'!P969:P971)</f>
        <v>45327</v>
      </c>
      <c r="H570" s="2">
        <f>SUM('Budget Detail FY 2022-29'!Q969:Q971)</f>
        <v>45598</v>
      </c>
      <c r="I570" s="2">
        <f>SUM('Budget Detail FY 2022-29'!R969:R971)</f>
        <v>45875</v>
      </c>
      <c r="J570" s="2">
        <f>SUM('Budget Detail FY 2022-29'!S969:S971)</f>
        <v>46157</v>
      </c>
      <c r="K570" s="2">
        <f>SUM('Budget Detail FY 2022-29'!T969:T971)</f>
        <v>46445</v>
      </c>
    </row>
    <row r="571" spans="2:11" ht="20.100000000000001" customHeight="1">
      <c r="B571" s="125" t="s">
        <v>571</v>
      </c>
      <c r="C571" s="2">
        <f>'Budget Detail FY 2022-29'!L972</f>
        <v>6576</v>
      </c>
      <c r="D571" s="2">
        <f>'Budget Detail FY 2022-29'!M972</f>
        <v>2433</v>
      </c>
      <c r="E571" s="2">
        <f>'Budget Detail FY 2022-29'!N972</f>
        <v>1000</v>
      </c>
      <c r="F571" s="2">
        <f>'Budget Detail FY 2022-29'!O972</f>
        <v>1500</v>
      </c>
      <c r="G571" s="2">
        <f>'Budget Detail FY 2022-29'!P972</f>
        <v>1500</v>
      </c>
      <c r="H571" s="2">
        <f>'Budget Detail FY 2022-29'!Q972</f>
        <v>1500</v>
      </c>
      <c r="I571" s="2">
        <f>'Budget Detail FY 2022-29'!R972</f>
        <v>1500</v>
      </c>
      <c r="J571" s="2">
        <f>'Budget Detail FY 2022-29'!S972</f>
        <v>1500</v>
      </c>
      <c r="K571" s="2">
        <f>'Budget Detail FY 2022-29'!T972</f>
        <v>1500</v>
      </c>
    </row>
    <row r="572" spans="2:11" ht="20.100000000000001" customHeight="1">
      <c r="B572" s="125" t="s">
        <v>572</v>
      </c>
      <c r="C572" s="2">
        <f>SUM('Budget Detail FY 2022-29'!L973:L975)</f>
        <v>11131</v>
      </c>
      <c r="D572" s="2">
        <f>SUM('Budget Detail FY 2022-29'!M973:M975)</f>
        <v>13825</v>
      </c>
      <c r="E572" s="2">
        <f>SUM('Budget Detail FY 2022-29'!N973:N975)</f>
        <v>6000</v>
      </c>
      <c r="F572" s="2">
        <f>SUM('Budget Detail FY 2022-29'!O973:O975)</f>
        <v>13825</v>
      </c>
      <c r="G572" s="2">
        <f>SUM('Budget Detail FY 2022-29'!P973:P975)</f>
        <v>12500</v>
      </c>
      <c r="H572" s="2">
        <f>SUM('Budget Detail FY 2022-29'!Q973:Q975)</f>
        <v>12500</v>
      </c>
      <c r="I572" s="2">
        <f>SUM('Budget Detail FY 2022-29'!R973:R975)</f>
        <v>12500</v>
      </c>
      <c r="J572" s="2">
        <f>SUM('Budget Detail FY 2022-29'!S973:S975)</f>
        <v>12500</v>
      </c>
      <c r="K572" s="2">
        <f>SUM('Budget Detail FY 2022-29'!T973:T975)</f>
        <v>12500</v>
      </c>
    </row>
    <row r="573" spans="2:11" ht="20.100000000000001" customHeight="1">
      <c r="B573" s="125" t="s">
        <v>573</v>
      </c>
      <c r="C573" s="2">
        <f>'Budget Detail FY 2022-29'!L976</f>
        <v>1342</v>
      </c>
      <c r="D573" s="2">
        <f>'Budget Detail FY 2022-29'!M976</f>
        <v>19325</v>
      </c>
      <c r="E573" s="2">
        <f>'Budget Detail FY 2022-29'!N976</f>
        <v>15000</v>
      </c>
      <c r="F573" s="2">
        <f>'Budget Detail FY 2022-29'!O976</f>
        <v>26000</v>
      </c>
      <c r="G573" s="2">
        <f>'Budget Detail FY 2022-29'!P976</f>
        <v>15000</v>
      </c>
      <c r="H573" s="2">
        <f>'Budget Detail FY 2022-29'!Q976</f>
        <v>17000</v>
      </c>
      <c r="I573" s="2">
        <f>'Budget Detail FY 2022-29'!R976</f>
        <v>19000</v>
      </c>
      <c r="J573" s="2">
        <f>'Budget Detail FY 2022-29'!S976</f>
        <v>21500</v>
      </c>
      <c r="K573" s="2">
        <f>'Budget Detail FY 2022-29'!T976</f>
        <v>24000</v>
      </c>
    </row>
    <row r="574" spans="2:11" ht="20.100000000000001" customHeight="1">
      <c r="B574" s="125" t="s">
        <v>575</v>
      </c>
      <c r="C574" s="2">
        <f>SUM('Budget Detail FY 2022-29'!L977:L978)</f>
        <v>2770</v>
      </c>
      <c r="D574" s="2">
        <f>SUM('Budget Detail FY 2022-29'!M977:M978)</f>
        <v>60703</v>
      </c>
      <c r="E574" s="2">
        <f>SUM('Budget Detail FY 2022-29'!N977:N978)</f>
        <v>3250</v>
      </c>
      <c r="F574" s="2">
        <f>SUM('Budget Detail FY 2022-29'!O977:O978)</f>
        <v>3200</v>
      </c>
      <c r="G574" s="2">
        <f>SUM('Budget Detail FY 2022-29'!P977:P978)</f>
        <v>3200</v>
      </c>
      <c r="H574" s="2">
        <f>SUM('Budget Detail FY 2022-29'!Q977:Q978)</f>
        <v>3200</v>
      </c>
      <c r="I574" s="2">
        <f>SUM('Budget Detail FY 2022-29'!R977:R978)</f>
        <v>3200</v>
      </c>
      <c r="J574" s="2">
        <f>SUM('Budget Detail FY 2022-29'!S977:S978)</f>
        <v>3200</v>
      </c>
      <c r="K574" s="2">
        <f>SUM('Budget Detail FY 2022-29'!T977:T978)</f>
        <v>3200</v>
      </c>
    </row>
    <row r="575" spans="2:11" ht="20.100000000000001" customHeight="1">
      <c r="B575" s="379" t="s">
        <v>1143</v>
      </c>
      <c r="C575" s="378">
        <f t="shared" ref="C575:K575" si="62">SUM(C569:C574)</f>
        <v>1682373</v>
      </c>
      <c r="D575" s="378">
        <f t="shared" si="62"/>
        <v>1814662</v>
      </c>
      <c r="E575" s="378">
        <f t="shared" si="62"/>
        <v>1835443</v>
      </c>
      <c r="F575" s="378">
        <f t="shared" si="62"/>
        <v>1850706</v>
      </c>
      <c r="G575" s="378">
        <f t="shared" si="62"/>
        <v>1934282</v>
      </c>
      <c r="H575" s="378">
        <f t="shared" si="62"/>
        <v>1124912</v>
      </c>
      <c r="I575" s="378">
        <f t="shared" si="62"/>
        <v>1174219</v>
      </c>
      <c r="J575" s="378">
        <f t="shared" si="62"/>
        <v>1220687</v>
      </c>
      <c r="K575" s="378">
        <f t="shared" si="62"/>
        <v>1263229</v>
      </c>
    </row>
    <row r="576" spans="2:11" ht="6.9" customHeight="1">
      <c r="B576" s="125"/>
      <c r="C576" s="2"/>
      <c r="D576" s="2"/>
      <c r="E576" s="2"/>
      <c r="F576" s="2"/>
      <c r="G576" s="2"/>
      <c r="H576" s="2"/>
      <c r="I576" s="2"/>
      <c r="J576" s="2"/>
      <c r="K576" s="2"/>
    </row>
    <row r="577" spans="2:11" ht="20.100000000000001" customHeight="1">
      <c r="B577" s="125" t="s">
        <v>576</v>
      </c>
      <c r="C577" s="2">
        <f>SUM('Budget Detail FY 2022-29'!L981:L981)</f>
        <v>24809</v>
      </c>
      <c r="D577" s="2">
        <f>SUM('Budget Detail FY 2022-29'!M981:M981)</f>
        <v>29489</v>
      </c>
      <c r="E577" s="2">
        <f>SUM('Budget Detail FY 2022-29'!N981:N981)</f>
        <v>31335</v>
      </c>
      <c r="F577" s="2">
        <f>SUM('Budget Detail FY 2022-29'!O981:O981)</f>
        <v>25050</v>
      </c>
      <c r="G577" s="2">
        <f>SUM('Budget Detail FY 2022-29'!P981:P981)</f>
        <v>28302</v>
      </c>
      <c r="H577" s="2">
        <f>SUM('Budget Detail FY 2022-29'!Q981:Q981)</f>
        <v>29910</v>
      </c>
      <c r="I577" s="2">
        <f>SUM('Budget Detail FY 2022-29'!R981:R981)</f>
        <v>31615</v>
      </c>
      <c r="J577" s="2">
        <f>SUM('Budget Detail FY 2022-29'!S981:S981)</f>
        <v>33422</v>
      </c>
      <c r="K577" s="2">
        <f>SUM('Budget Detail FY 2022-29'!T981:T981)</f>
        <v>35337</v>
      </c>
    </row>
    <row r="578" spans="2:11" ht="20.100000000000001" customHeight="1" thickBot="1">
      <c r="B578" s="79" t="s">
        <v>1145</v>
      </c>
      <c r="C578" s="314">
        <f t="shared" ref="C578:K578" si="63">C575+C577</f>
        <v>1707182</v>
      </c>
      <c r="D578" s="314">
        <f t="shared" si="63"/>
        <v>1844151</v>
      </c>
      <c r="E578" s="314">
        <f t="shared" si="63"/>
        <v>1866778</v>
      </c>
      <c r="F578" s="314">
        <f t="shared" si="63"/>
        <v>1875756</v>
      </c>
      <c r="G578" s="314">
        <f t="shared" si="63"/>
        <v>1962584</v>
      </c>
      <c r="H578" s="314">
        <f t="shared" si="63"/>
        <v>1154822</v>
      </c>
      <c r="I578" s="314">
        <f t="shared" si="63"/>
        <v>1205834</v>
      </c>
      <c r="J578" s="314">
        <f t="shared" si="63"/>
        <v>1254109</v>
      </c>
      <c r="K578" s="314">
        <f t="shared" si="63"/>
        <v>1298566</v>
      </c>
    </row>
    <row r="579" spans="2:11" ht="7.5" customHeight="1">
      <c r="B579" s="1"/>
      <c r="C579" s="2"/>
      <c r="D579" s="2"/>
      <c r="E579" s="2"/>
      <c r="F579" s="2"/>
      <c r="G579" s="2"/>
      <c r="H579" s="2"/>
      <c r="I579" s="2"/>
      <c r="J579" s="2"/>
      <c r="K579" s="2"/>
    </row>
    <row r="580" spans="2:11">
      <c r="B580" s="80" t="s">
        <v>408</v>
      </c>
      <c r="C580" s="2"/>
      <c r="D580" s="2"/>
      <c r="E580" s="2"/>
      <c r="F580" s="2"/>
      <c r="G580" s="2"/>
      <c r="H580" s="2"/>
      <c r="I580" s="2"/>
      <c r="J580" s="2"/>
      <c r="K580" s="2"/>
    </row>
    <row r="581" spans="2:11" ht="20.100000000000001" customHeight="1">
      <c r="B581" s="125" t="s">
        <v>578</v>
      </c>
      <c r="C581" s="49">
        <f>SUM('Budget Detail FY 2022-29'!L987:L988)</f>
        <v>439588</v>
      </c>
      <c r="D581" s="49">
        <f>SUM('Budget Detail FY 2022-29'!M987:M988)</f>
        <v>469219</v>
      </c>
      <c r="E581" s="49">
        <f>SUM('Budget Detail FY 2022-29'!N987:N988)</f>
        <v>456307</v>
      </c>
      <c r="F581" s="49">
        <f>SUM('Budget Detail FY 2022-29'!O987:O988)</f>
        <v>440000</v>
      </c>
      <c r="G581" s="49">
        <f>SUM('Budget Detail FY 2022-29'!P987:P988)</f>
        <v>491573</v>
      </c>
      <c r="H581" s="49">
        <f>SUM('Budget Detail FY 2022-29'!Q987:Q988)</f>
        <v>508740</v>
      </c>
      <c r="I581" s="49">
        <f>SUM('Budget Detail FY 2022-29'!R987:R988)</f>
        <v>523682</v>
      </c>
      <c r="J581" s="49">
        <f>SUM('Budget Detail FY 2022-29'!S987:S988)</f>
        <v>538907</v>
      </c>
      <c r="K581" s="49">
        <f>SUM('Budget Detail FY 2022-29'!T987:T988)</f>
        <v>555924</v>
      </c>
    </row>
    <row r="582" spans="2:11" ht="20.100000000000001" customHeight="1">
      <c r="B582" s="125" t="s">
        <v>579</v>
      </c>
      <c r="C582" s="2">
        <f>SUM('Budget Detail FY 2022-29'!L989:L996)</f>
        <v>172081</v>
      </c>
      <c r="D582" s="2">
        <f>SUM('Budget Detail FY 2022-29'!M989:M996)</f>
        <v>200002</v>
      </c>
      <c r="E582" s="2">
        <f>SUM('Budget Detail FY 2022-29'!N989:N996)</f>
        <v>184238</v>
      </c>
      <c r="F582" s="2">
        <f>SUM('Budget Detail FY 2022-29'!O989:O996)</f>
        <v>177962</v>
      </c>
      <c r="G582" s="2">
        <f>SUM('Budget Detail FY 2022-29'!P989:P996)</f>
        <v>196481</v>
      </c>
      <c r="H582" s="2">
        <f>SUM('Budget Detail FY 2022-29'!Q989:Q996)</f>
        <v>207686</v>
      </c>
      <c r="I582" s="2">
        <f>SUM('Budget Detail FY 2022-29'!R989:R996)</f>
        <v>220964</v>
      </c>
      <c r="J582" s="2">
        <f>SUM('Budget Detail FY 2022-29'!S989:S996)</f>
        <v>235215</v>
      </c>
      <c r="K582" s="2">
        <f>SUM('Budget Detail FY 2022-29'!T989:T996)</f>
        <v>250525</v>
      </c>
    </row>
    <row r="583" spans="2:11" ht="20.100000000000001" customHeight="1">
      <c r="B583" s="125" t="s">
        <v>580</v>
      </c>
      <c r="C583" s="2">
        <f>SUM('Budget Detail FY 2022-29'!L997:L1011)</f>
        <v>127412</v>
      </c>
      <c r="D583" s="2">
        <f>SUM('Budget Detail FY 2022-29'!M997:M1011)</f>
        <v>262043</v>
      </c>
      <c r="E583" s="2">
        <f>SUM('Budget Detail FY 2022-29'!N997:N1011)</f>
        <v>350405</v>
      </c>
      <c r="F583" s="2">
        <f>SUM('Budget Detail FY 2022-29'!O997:O1011)</f>
        <v>269202</v>
      </c>
      <c r="G583" s="2">
        <f>SUM('Budget Detail FY 2022-29'!P997:P1011)</f>
        <v>377618</v>
      </c>
      <c r="H583" s="2">
        <f>SUM('Budget Detail FY 2022-29'!Q997:Q1011)</f>
        <v>256166</v>
      </c>
      <c r="I583" s="2">
        <f>SUM('Budget Detail FY 2022-29'!R997:R1011)</f>
        <v>260577</v>
      </c>
      <c r="J583" s="2">
        <f>SUM('Budget Detail FY 2022-29'!S997:S1011)</f>
        <v>264570</v>
      </c>
      <c r="K583" s="2">
        <f>SUM('Budget Detail FY 2022-29'!T997:T1011)</f>
        <v>268765</v>
      </c>
    </row>
    <row r="584" spans="2:11" ht="20.100000000000001" customHeight="1">
      <c r="B584" s="125" t="s">
        <v>581</v>
      </c>
      <c r="C584" s="2">
        <f>SUM('Budget Detail FY 2022-29'!L1012:L1021)</f>
        <v>19011</v>
      </c>
      <c r="D584" s="2">
        <f>SUM('Budget Detail FY 2022-29'!M1012:M1021)</f>
        <v>18526</v>
      </c>
      <c r="E584" s="2">
        <f>SUM('Budget Detail FY 2022-29'!N1012:N1021)</f>
        <v>51300</v>
      </c>
      <c r="F584" s="2">
        <f>SUM('Budget Detail FY 2022-29'!O1012:O1021)</f>
        <v>47221</v>
      </c>
      <c r="G584" s="2">
        <f>SUM('Budget Detail FY 2022-29'!P1012:P1021)</f>
        <v>65600</v>
      </c>
      <c r="H584" s="2">
        <f>SUM('Budget Detail FY 2022-29'!Q1012:Q1021)</f>
        <v>75600</v>
      </c>
      <c r="I584" s="2">
        <f>SUM('Budget Detail FY 2022-29'!R1012:R1021)</f>
        <v>85600</v>
      </c>
      <c r="J584" s="2">
        <f>SUM('Budget Detail FY 2022-29'!S1012:S1021)</f>
        <v>85600</v>
      </c>
      <c r="K584" s="2">
        <f>SUM('Budget Detail FY 2022-29'!T1012:T1021)</f>
        <v>85600</v>
      </c>
    </row>
    <row r="585" spans="2:11" ht="20.100000000000001" customHeight="1">
      <c r="B585" s="125" t="s">
        <v>527</v>
      </c>
      <c r="C585" s="2">
        <f>SUM('Budget Detail FY 2022-29'!L1023:L1027)</f>
        <v>840225</v>
      </c>
      <c r="D585" s="2">
        <f>SUM('Budget Detail FY 2022-29'!M1023:M1027)</f>
        <v>847313</v>
      </c>
      <c r="E585" s="2">
        <f>SUM('Budget Detail FY 2022-29'!N1023:N1027)</f>
        <v>866750</v>
      </c>
      <c r="F585" s="2">
        <f>SUM('Budget Detail FY 2022-29'!O1023:O1027)</f>
        <v>866750</v>
      </c>
      <c r="G585" s="2">
        <f>SUM('Budget Detail FY 2022-29'!P1023:P1027)</f>
        <v>864000</v>
      </c>
      <c r="H585" s="2">
        <f>SUM('Budget Detail FY 2022-29'!Q1023:Q1027)</f>
        <v>0</v>
      </c>
      <c r="I585" s="2">
        <f>SUM('Budget Detail FY 2022-29'!R1023:R1027)</f>
        <v>0</v>
      </c>
      <c r="J585" s="2">
        <f>SUM('Budget Detail FY 2022-29'!S1023:S1027)</f>
        <v>0</v>
      </c>
      <c r="K585" s="2">
        <f>SUM('Budget Detail FY 2022-29'!T1023:T1027)</f>
        <v>0</v>
      </c>
    </row>
    <row r="586" spans="2:11" ht="20.100000000000001" customHeight="1" thickBot="1">
      <c r="B586" s="79" t="s">
        <v>584</v>
      </c>
      <c r="C586" s="314">
        <f>SUM(C581:C585)</f>
        <v>1598317</v>
      </c>
      <c r="D586" s="314">
        <f t="shared" ref="D586:K586" si="64">SUM(D581:D585)</f>
        <v>1797103</v>
      </c>
      <c r="E586" s="314">
        <f t="shared" si="64"/>
        <v>1909000</v>
      </c>
      <c r="F586" s="314">
        <f t="shared" si="64"/>
        <v>1801135</v>
      </c>
      <c r="G586" s="314">
        <f t="shared" si="64"/>
        <v>1995272</v>
      </c>
      <c r="H586" s="314">
        <f t="shared" si="64"/>
        <v>1048192</v>
      </c>
      <c r="I586" s="314">
        <f t="shared" si="64"/>
        <v>1090823</v>
      </c>
      <c r="J586" s="314">
        <f t="shared" si="64"/>
        <v>1124292</v>
      </c>
      <c r="K586" s="314">
        <f t="shared" si="64"/>
        <v>1160814</v>
      </c>
    </row>
    <row r="587" spans="2:11" ht="7.5" customHeight="1">
      <c r="B587" s="80"/>
      <c r="C587" s="2"/>
      <c r="D587" s="2"/>
      <c r="E587" s="2"/>
      <c r="F587" s="2"/>
      <c r="G587" s="2"/>
      <c r="H587" s="2"/>
      <c r="I587" s="2"/>
      <c r="J587" s="2"/>
      <c r="K587" s="2"/>
    </row>
    <row r="588" spans="2:11" ht="20.100000000000001" customHeight="1">
      <c r="B588" s="124" t="s">
        <v>585</v>
      </c>
      <c r="C588" s="49">
        <f t="shared" ref="C588:K588" si="65">+C578-C586</f>
        <v>108865</v>
      </c>
      <c r="D588" s="49">
        <f t="shared" si="65"/>
        <v>47048</v>
      </c>
      <c r="E588" s="49">
        <f t="shared" si="65"/>
        <v>-42222</v>
      </c>
      <c r="F588" s="49">
        <f t="shared" si="65"/>
        <v>74621</v>
      </c>
      <c r="G588" s="49">
        <f t="shared" si="65"/>
        <v>-32688</v>
      </c>
      <c r="H588" s="49">
        <f t="shared" si="65"/>
        <v>106630</v>
      </c>
      <c r="I588" s="49">
        <f t="shared" si="65"/>
        <v>115011</v>
      </c>
      <c r="J588" s="49">
        <f t="shared" si="65"/>
        <v>129817</v>
      </c>
      <c r="K588" s="49">
        <f t="shared" si="65"/>
        <v>137752</v>
      </c>
    </row>
    <row r="589" spans="2:11" ht="7.5" customHeight="1">
      <c r="B589" s="81"/>
      <c r="C589" s="2"/>
      <c r="D589" s="2"/>
      <c r="E589" s="2"/>
      <c r="F589" s="2"/>
      <c r="G589" s="2"/>
      <c r="H589" s="2"/>
      <c r="I589" s="2"/>
      <c r="J589" s="2"/>
      <c r="K589" s="2"/>
    </row>
    <row r="590" spans="2:11" ht="20.100000000000001" customHeight="1" thickBot="1">
      <c r="B590" s="78" t="s">
        <v>586</v>
      </c>
      <c r="C590" s="312">
        <v>746897</v>
      </c>
      <c r="D590" s="312">
        <v>793959</v>
      </c>
      <c r="E590" s="312">
        <v>716219</v>
      </c>
      <c r="F590" s="312">
        <f>D590+F588</f>
        <v>868580</v>
      </c>
      <c r="G590" s="312">
        <f>F590+G588</f>
        <v>835892</v>
      </c>
      <c r="H590" s="312">
        <f>G590+H588</f>
        <v>942522</v>
      </c>
      <c r="I590" s="312">
        <f>H590+I588</f>
        <v>1057533</v>
      </c>
      <c r="J590" s="312">
        <f>I590+J588</f>
        <v>1187350</v>
      </c>
      <c r="K590" s="312">
        <f>J590+K588</f>
        <v>1325102</v>
      </c>
    </row>
    <row r="591" spans="2:11" ht="14.4" thickTop="1">
      <c r="B591" s="4"/>
      <c r="C591" s="82">
        <f t="shared" ref="C591:K591" si="66">+C590/C586</f>
        <v>0.46730216846845773</v>
      </c>
      <c r="D591" s="82">
        <f t="shared" si="66"/>
        <v>0.44179938489891785</v>
      </c>
      <c r="E591" s="82">
        <f t="shared" si="66"/>
        <v>0.37518019905709793</v>
      </c>
      <c r="F591" s="82">
        <f t="shared" si="66"/>
        <v>0.48224036510311552</v>
      </c>
      <c r="G591" s="82">
        <f t="shared" si="66"/>
        <v>0.41893636556820324</v>
      </c>
      <c r="H591" s="82">
        <f t="shared" si="66"/>
        <v>0.8991883166442789</v>
      </c>
      <c r="I591" s="82">
        <f t="shared" si="66"/>
        <v>0.96948175826875671</v>
      </c>
      <c r="J591" s="82">
        <f t="shared" si="66"/>
        <v>1.0560868528816358</v>
      </c>
      <c r="K591" s="82">
        <f t="shared" si="66"/>
        <v>1.1415282724019524</v>
      </c>
    </row>
    <row r="592" spans="2:11" ht="14.4">
      <c r="B592" s="138" t="s">
        <v>1024</v>
      </c>
      <c r="C592" s="137">
        <f t="shared" ref="C592:K592" si="67">C590/(C586-C585)</f>
        <v>0.98523266305408841</v>
      </c>
      <c r="D592" s="137">
        <f t="shared" si="67"/>
        <v>0.83593110055907094</v>
      </c>
      <c r="E592" s="137">
        <f t="shared" si="67"/>
        <v>0.68718541616694651</v>
      </c>
      <c r="F592" s="137">
        <f t="shared" si="67"/>
        <v>0.92957399787025685</v>
      </c>
      <c r="G592" s="137">
        <f t="shared" si="67"/>
        <v>0.73889568556456797</v>
      </c>
      <c r="H592" s="137">
        <f t="shared" si="67"/>
        <v>0.8991883166442789</v>
      </c>
      <c r="I592" s="137">
        <f t="shared" si="67"/>
        <v>0.96948175826875671</v>
      </c>
      <c r="J592" s="137">
        <f t="shared" si="67"/>
        <v>1.0560868528816358</v>
      </c>
      <c r="K592" s="137">
        <f t="shared" si="67"/>
        <v>1.1415282724019524</v>
      </c>
    </row>
    <row r="593" spans="2:11" ht="7.5" customHeight="1">
      <c r="B593" s="4"/>
      <c r="C593" s="85"/>
      <c r="D593" s="85"/>
      <c r="E593" s="85"/>
      <c r="F593" s="85"/>
      <c r="G593" s="85"/>
      <c r="H593" s="85"/>
      <c r="I593" s="85"/>
      <c r="J593" s="85"/>
      <c r="K593" s="85"/>
    </row>
    <row r="594" spans="2:11">
      <c r="B594" s="4"/>
      <c r="C594" s="2"/>
      <c r="D594" s="2"/>
      <c r="E594" s="2"/>
      <c r="F594" s="2"/>
      <c r="G594" s="2"/>
      <c r="H594" s="2"/>
      <c r="I594" s="2"/>
      <c r="J594" s="2"/>
      <c r="K594" s="2"/>
    </row>
    <row r="595" spans="2:11">
      <c r="B595" s="1"/>
      <c r="C595" s="2"/>
      <c r="D595" s="2"/>
      <c r="E595" s="2"/>
      <c r="F595" s="2"/>
      <c r="G595" s="2"/>
      <c r="H595" s="2"/>
      <c r="I595" s="2"/>
      <c r="J595" s="2"/>
      <c r="K595" s="2"/>
    </row>
    <row r="596" spans="2:11">
      <c r="B596" s="1"/>
      <c r="C596" s="2"/>
      <c r="D596" s="2"/>
      <c r="E596" s="2"/>
      <c r="F596" s="2"/>
      <c r="G596" s="2"/>
      <c r="H596" s="2"/>
      <c r="I596" s="2"/>
      <c r="J596" s="2"/>
      <c r="K596" s="2"/>
    </row>
    <row r="597" spans="2:11">
      <c r="B597" s="1"/>
      <c r="C597" s="2"/>
      <c r="D597" s="2"/>
      <c r="E597" s="2"/>
      <c r="F597" s="2"/>
      <c r="G597" s="2"/>
      <c r="H597" s="2"/>
      <c r="I597" s="2"/>
      <c r="J597" s="2"/>
      <c r="K597" s="2"/>
    </row>
    <row r="598" spans="2:11">
      <c r="B598" s="1"/>
      <c r="C598" s="2"/>
      <c r="D598" s="2"/>
      <c r="E598" s="2"/>
      <c r="F598" s="2"/>
      <c r="G598" s="2"/>
      <c r="H598" s="2"/>
      <c r="I598" s="2"/>
      <c r="J598" s="2"/>
      <c r="K598" s="2"/>
    </row>
    <row r="599" spans="2:11">
      <c r="B599" s="1"/>
      <c r="C599" s="2"/>
      <c r="D599" s="2"/>
      <c r="E599" s="2"/>
      <c r="F599" s="2"/>
      <c r="G599" s="2"/>
      <c r="H599" s="2"/>
      <c r="I599" s="2"/>
      <c r="J599" s="2"/>
      <c r="K599" s="2"/>
    </row>
    <row r="600" spans="2:11">
      <c r="B600" s="1"/>
      <c r="C600" s="2"/>
      <c r="D600" s="2"/>
      <c r="E600" s="2"/>
      <c r="F600" s="2"/>
      <c r="G600" s="2"/>
      <c r="H600" s="2"/>
      <c r="I600" s="2"/>
      <c r="J600" s="2"/>
      <c r="K600" s="2"/>
    </row>
    <row r="601" spans="2:11">
      <c r="B601" s="1"/>
      <c r="C601" s="2"/>
      <c r="D601" s="2"/>
      <c r="E601" s="2"/>
      <c r="F601" s="2"/>
      <c r="G601" s="2"/>
      <c r="H601" s="2"/>
      <c r="I601" s="2"/>
      <c r="J601" s="2"/>
      <c r="K601" s="2"/>
    </row>
    <row r="602" spans="2:11">
      <c r="B602" s="1"/>
      <c r="C602" s="2"/>
      <c r="D602" s="2"/>
      <c r="E602" s="2"/>
      <c r="F602" s="2"/>
      <c r="G602" s="2"/>
      <c r="H602" s="2"/>
      <c r="I602" s="2"/>
      <c r="J602" s="2"/>
      <c r="K602" s="2"/>
    </row>
    <row r="603" spans="2:11">
      <c r="B603" s="1"/>
      <c r="C603" s="2"/>
      <c r="D603" s="2"/>
      <c r="E603" s="2"/>
      <c r="F603" s="2"/>
      <c r="G603" s="2"/>
      <c r="H603" s="2"/>
      <c r="I603" s="2"/>
      <c r="J603" s="2"/>
      <c r="K603" s="2"/>
    </row>
    <row r="604" spans="2:11">
      <c r="B604" s="1"/>
      <c r="C604" s="2"/>
      <c r="D604" s="2"/>
      <c r="E604" s="2"/>
      <c r="F604" s="2"/>
      <c r="G604" s="2"/>
      <c r="H604" s="2"/>
      <c r="I604" s="2"/>
      <c r="J604" s="2"/>
      <c r="K604" s="2"/>
    </row>
    <row r="605" spans="2:11">
      <c r="B605" s="1"/>
      <c r="C605" s="2"/>
      <c r="D605" s="2"/>
      <c r="E605" s="2"/>
      <c r="F605" s="2"/>
      <c r="G605" s="2"/>
      <c r="H605" s="2"/>
      <c r="I605" s="2"/>
      <c r="J605" s="2"/>
      <c r="K605" s="2"/>
    </row>
    <row r="606" spans="2:11">
      <c r="B606" s="1"/>
      <c r="C606" s="2"/>
      <c r="D606" s="2"/>
      <c r="E606" s="2"/>
      <c r="F606" s="2"/>
      <c r="G606" s="2"/>
      <c r="H606" s="2"/>
      <c r="I606" s="2"/>
      <c r="J606" s="2"/>
      <c r="K606" s="2"/>
    </row>
    <row r="607" spans="2:11">
      <c r="B607" s="1"/>
      <c r="C607" s="2"/>
      <c r="D607" s="2"/>
      <c r="E607" s="2"/>
      <c r="F607" s="2"/>
      <c r="G607" s="2"/>
      <c r="H607" s="2"/>
      <c r="I607" s="2"/>
      <c r="J607" s="2"/>
      <c r="K607" s="2"/>
    </row>
    <row r="608" spans="2:11" ht="17.399999999999999">
      <c r="B608" s="458" t="s">
        <v>607</v>
      </c>
      <c r="C608" s="458"/>
      <c r="D608" s="458"/>
      <c r="E608" s="458"/>
      <c r="F608" s="458"/>
      <c r="G608" s="458"/>
      <c r="H608" s="458"/>
      <c r="I608" s="458"/>
      <c r="J608" s="458"/>
      <c r="K608" s="458"/>
    </row>
    <row r="609" spans="2:11">
      <c r="B609" s="43" t="s">
        <v>550</v>
      </c>
      <c r="C609" s="2"/>
      <c r="D609" s="2"/>
      <c r="E609" s="2"/>
      <c r="F609" s="2"/>
      <c r="G609" s="2"/>
      <c r="H609" s="2"/>
      <c r="I609" s="2"/>
      <c r="J609" s="2"/>
      <c r="K609" s="2"/>
    </row>
    <row r="610" spans="2:11" ht="12.75" customHeight="1">
      <c r="B610" s="460" t="s">
        <v>799</v>
      </c>
      <c r="C610" s="460"/>
      <c r="D610" s="460"/>
      <c r="E610" s="460"/>
      <c r="F610" s="460"/>
      <c r="G610" s="460"/>
      <c r="H610" s="460"/>
      <c r="I610" s="460"/>
      <c r="J610" s="460"/>
      <c r="K610" s="460"/>
    </row>
    <row r="611" spans="2:11" ht="18" customHeight="1">
      <c r="B611" s="460"/>
      <c r="C611" s="460"/>
      <c r="D611" s="460"/>
      <c r="E611" s="460"/>
      <c r="F611" s="460"/>
      <c r="G611" s="460"/>
      <c r="H611" s="460"/>
      <c r="I611" s="460"/>
      <c r="J611" s="460"/>
      <c r="K611" s="460"/>
    </row>
    <row r="612" spans="2:11">
      <c r="B612" s="19"/>
      <c r="C612" s="16"/>
      <c r="D612" s="16"/>
      <c r="E612" s="16"/>
      <c r="F612" s="16"/>
      <c r="G612" s="16"/>
      <c r="H612" s="2"/>
      <c r="I612" s="2"/>
      <c r="J612" s="2"/>
      <c r="K612" s="2"/>
    </row>
    <row r="613" spans="2:11">
      <c r="B613" s="4"/>
      <c r="C613" s="43"/>
      <c r="D613" s="1"/>
      <c r="E613" s="43" t="s">
        <v>793</v>
      </c>
      <c r="F613" s="1"/>
      <c r="G613" s="43" t="s">
        <v>794</v>
      </c>
      <c r="H613" s="1"/>
      <c r="I613" s="1"/>
      <c r="J613" s="1"/>
      <c r="K613" s="1"/>
    </row>
    <row r="614" spans="2:11">
      <c r="B614" s="43"/>
      <c r="C614" s="43" t="s">
        <v>791</v>
      </c>
      <c r="D614" s="43" t="s">
        <v>792</v>
      </c>
      <c r="E614" s="43" t="s">
        <v>567</v>
      </c>
      <c r="F614" s="43" t="s">
        <v>793</v>
      </c>
      <c r="G614" s="43" t="s">
        <v>567</v>
      </c>
      <c r="H614" s="43" t="s">
        <v>795</v>
      </c>
      <c r="I614" s="43" t="s">
        <v>796</v>
      </c>
      <c r="J614" s="43" t="s">
        <v>797</v>
      </c>
      <c r="K614" s="43" t="s">
        <v>798</v>
      </c>
    </row>
    <row r="615" spans="2:11" ht="14.4" thickBot="1">
      <c r="B615" s="44"/>
      <c r="C615" s="45" t="s">
        <v>1</v>
      </c>
      <c r="D615" s="45" t="s">
        <v>1</v>
      </c>
      <c r="E615" s="45" t="s">
        <v>537</v>
      </c>
      <c r="F615" s="45" t="s">
        <v>19</v>
      </c>
      <c r="G615" s="45" t="s">
        <v>537</v>
      </c>
      <c r="H615" s="45" t="s">
        <v>19</v>
      </c>
      <c r="I615" s="45" t="s">
        <v>19</v>
      </c>
      <c r="J615" s="45" t="s">
        <v>19</v>
      </c>
      <c r="K615" s="45" t="s">
        <v>19</v>
      </c>
    </row>
    <row r="616" spans="2:11">
      <c r="B616" s="1"/>
      <c r="C616" s="52"/>
      <c r="D616" s="2"/>
      <c r="E616" s="2"/>
      <c r="F616" s="2"/>
      <c r="G616" s="2"/>
      <c r="H616" s="2"/>
      <c r="I616" s="2"/>
      <c r="J616" s="2"/>
      <c r="K616" s="2"/>
    </row>
    <row r="617" spans="2:11">
      <c r="B617" s="80" t="s">
        <v>1172</v>
      </c>
      <c r="C617" s="2"/>
      <c r="D617" s="2"/>
      <c r="E617" s="2"/>
      <c r="F617" s="2"/>
      <c r="G617" s="2"/>
      <c r="H617" s="2"/>
      <c r="I617" s="2"/>
      <c r="J617" s="2"/>
      <c r="K617" s="2"/>
    </row>
    <row r="618" spans="2:11" ht="20.100000000000001" customHeight="1">
      <c r="B618" s="125" t="s">
        <v>570</v>
      </c>
      <c r="C618" s="49">
        <f>'Budget Detail FY 2022-29'!L1044</f>
        <v>103850</v>
      </c>
      <c r="D618" s="49">
        <f>'Budget Detail FY 2022-29'!M1044</f>
        <v>140950</v>
      </c>
      <c r="E618" s="49">
        <f>'Budget Detail FY 2022-29'!N1044</f>
        <v>50000</v>
      </c>
      <c r="F618" s="49">
        <f>'Budget Detail FY 2022-29'!O1044</f>
        <v>165000</v>
      </c>
      <c r="G618" s="49">
        <f>'Budget Detail FY 2022-29'!P1044</f>
        <v>50000</v>
      </c>
      <c r="H618" s="49">
        <f>'Budget Detail FY 2022-29'!Q1044</f>
        <v>50000</v>
      </c>
      <c r="I618" s="49">
        <f>'Budget Detail FY 2022-29'!R1044</f>
        <v>50000</v>
      </c>
      <c r="J618" s="49">
        <f>'Budget Detail FY 2022-29'!S1044</f>
        <v>50000</v>
      </c>
      <c r="K618" s="49">
        <f>'Budget Detail FY 2022-29'!T1044</f>
        <v>50000</v>
      </c>
    </row>
    <row r="619" spans="2:11" ht="20.100000000000001" customHeight="1">
      <c r="B619" s="125" t="s">
        <v>573</v>
      </c>
      <c r="C619" s="2">
        <f>'Budget Detail FY 2022-29'!L1045</f>
        <v>189</v>
      </c>
      <c r="D619" s="2">
        <f>'Budget Detail FY 2022-29'!M1045</f>
        <v>205</v>
      </c>
      <c r="E619" s="2">
        <f>'Budget Detail FY 2022-29'!N1045</f>
        <v>150</v>
      </c>
      <c r="F619" s="2">
        <f>'Budget Detail FY 2022-29'!O1045</f>
        <v>225</v>
      </c>
      <c r="G619" s="2">
        <f>'Budget Detail FY 2022-29'!P1045</f>
        <v>200</v>
      </c>
      <c r="H619" s="2">
        <f>'Budget Detail FY 2022-29'!Q1045</f>
        <v>200</v>
      </c>
      <c r="I619" s="2">
        <f>'Budget Detail FY 2022-29'!R1045</f>
        <v>200</v>
      </c>
      <c r="J619" s="2">
        <f>'Budget Detail FY 2022-29'!S1045</f>
        <v>200</v>
      </c>
      <c r="K619" s="2">
        <f>'Budget Detail FY 2022-29'!T1045</f>
        <v>200</v>
      </c>
    </row>
    <row r="620" spans="2:11" ht="20.100000000000001" customHeight="1">
      <c r="B620" s="125" t="s">
        <v>575</v>
      </c>
      <c r="C620" s="2">
        <f>'Budget Detail FY 2022-29'!L1046</f>
        <v>26</v>
      </c>
      <c r="D620" s="2">
        <f>'Budget Detail FY 2022-29'!M1046</f>
        <v>22</v>
      </c>
      <c r="E620" s="2">
        <f>'Budget Detail FY 2022-29'!N1046</f>
        <v>0</v>
      </c>
      <c r="F620" s="2">
        <f>'Budget Detail FY 2022-29'!O1046</f>
        <v>0</v>
      </c>
      <c r="G620" s="2">
        <f>'Budget Detail FY 2022-29'!P1046</f>
        <v>0</v>
      </c>
      <c r="H620" s="2">
        <f>'Budget Detail FY 2022-29'!Q1046</f>
        <v>0</v>
      </c>
      <c r="I620" s="2">
        <f>'Budget Detail FY 2022-29'!R1046</f>
        <v>0</v>
      </c>
      <c r="J620" s="2">
        <f>'Budget Detail FY 2022-29'!S1046</f>
        <v>0</v>
      </c>
      <c r="K620" s="2">
        <f>'Budget Detail FY 2022-29'!T1046</f>
        <v>0</v>
      </c>
    </row>
    <row r="621" spans="2:11" ht="20.100000000000001" customHeight="1" thickBot="1">
      <c r="B621" s="79" t="s">
        <v>1143</v>
      </c>
      <c r="C621" s="314">
        <f>SUM(C618:C620)</f>
        <v>104065</v>
      </c>
      <c r="D621" s="314">
        <f t="shared" ref="D621:K621" si="68">SUM(D618:D620)</f>
        <v>141177</v>
      </c>
      <c r="E621" s="314">
        <f t="shared" si="68"/>
        <v>50150</v>
      </c>
      <c r="F621" s="314">
        <f t="shared" si="68"/>
        <v>165225</v>
      </c>
      <c r="G621" s="314">
        <f t="shared" si="68"/>
        <v>50200</v>
      </c>
      <c r="H621" s="314">
        <f t="shared" si="68"/>
        <v>50200</v>
      </c>
      <c r="I621" s="314">
        <f t="shared" si="68"/>
        <v>50200</v>
      </c>
      <c r="J621" s="314">
        <f t="shared" si="68"/>
        <v>50200</v>
      </c>
      <c r="K621" s="314">
        <f t="shared" si="68"/>
        <v>50200</v>
      </c>
    </row>
    <row r="622" spans="2:11">
      <c r="B622" s="1"/>
      <c r="C622" s="2"/>
      <c r="D622" s="2"/>
      <c r="E622" s="2"/>
      <c r="F622" s="2"/>
      <c r="G622" s="2"/>
      <c r="H622" s="2"/>
      <c r="I622" s="2"/>
      <c r="J622" s="2"/>
      <c r="K622" s="2"/>
    </row>
    <row r="623" spans="2:11">
      <c r="B623" s="80" t="s">
        <v>408</v>
      </c>
      <c r="C623" s="2"/>
      <c r="D623" s="2"/>
      <c r="E623" s="2"/>
      <c r="F623" s="2"/>
      <c r="G623" s="2"/>
      <c r="H623" s="2"/>
      <c r="I623" s="2"/>
      <c r="J623" s="2"/>
      <c r="K623" s="2"/>
    </row>
    <row r="624" spans="2:11" ht="20.100000000000001" customHeight="1">
      <c r="B624" s="125" t="s">
        <v>580</v>
      </c>
      <c r="C624" s="49">
        <f>'Budget Detail FY 2022-29'!L1050</f>
        <v>3000</v>
      </c>
      <c r="D624" s="49">
        <f>'Budget Detail FY 2022-29'!M1050</f>
        <v>3000</v>
      </c>
      <c r="E624" s="49">
        <f>'Budget Detail FY 2022-29'!N1050</f>
        <v>3500</v>
      </c>
      <c r="F624" s="49">
        <f>'Budget Detail FY 2022-29'!O1050</f>
        <v>0</v>
      </c>
      <c r="G624" s="49">
        <f>'Budget Detail FY 2022-29'!P1050</f>
        <v>0</v>
      </c>
      <c r="H624" s="49">
        <f>'Budget Detail FY 2022-29'!Q1050</f>
        <v>0</v>
      </c>
      <c r="I624" s="49">
        <f>'Budget Detail FY 2022-29'!R1050</f>
        <v>0</v>
      </c>
      <c r="J624" s="49">
        <f>'Budget Detail FY 2022-29'!S1050</f>
        <v>0</v>
      </c>
      <c r="K624" s="49">
        <f>'Budget Detail FY 2022-29'!T1050</f>
        <v>0</v>
      </c>
    </row>
    <row r="625" spans="2:11" ht="20.100000000000001" customHeight="1">
      <c r="B625" s="125" t="s">
        <v>581</v>
      </c>
      <c r="C625" s="2">
        <f>SUM('Budget Detail FY 2022-29'!L1051:L1054)</f>
        <v>75541</v>
      </c>
      <c r="D625" s="2">
        <f>SUM('Budget Detail FY 2022-29'!M1051:M1054)</f>
        <v>63279</v>
      </c>
      <c r="E625" s="2">
        <f>SUM('Budget Detail FY 2022-29'!N1051:N1054)</f>
        <v>55000</v>
      </c>
      <c r="F625" s="2">
        <f>SUM('Budget Detail FY 2022-29'!O1051:O1054)</f>
        <v>35000</v>
      </c>
      <c r="G625" s="2">
        <f>SUM('Budget Detail FY 2022-29'!P1051:P1054)</f>
        <v>49000</v>
      </c>
      <c r="H625" s="2">
        <f>SUM('Budget Detail FY 2022-29'!Q1051:Q1054)</f>
        <v>67500</v>
      </c>
      <c r="I625" s="2">
        <f>SUM('Budget Detail FY 2022-29'!R1051:R1054)</f>
        <v>33500</v>
      </c>
      <c r="J625" s="2">
        <f>SUM('Budget Detail FY 2022-29'!S1051:S1054)</f>
        <v>10000</v>
      </c>
      <c r="K625" s="2">
        <f>SUM('Budget Detail FY 2022-29'!T1051:T1054)</f>
        <v>27000</v>
      </c>
    </row>
    <row r="626" spans="2:11" ht="20.100000000000001" customHeight="1">
      <c r="B626" s="125" t="s">
        <v>582</v>
      </c>
      <c r="C626" s="2">
        <f>'Budget Detail FY 2022-29'!L1055</f>
        <v>18050</v>
      </c>
      <c r="D626" s="2">
        <f>'Budget Detail FY 2022-29'!M1055</f>
        <v>0</v>
      </c>
      <c r="E626" s="2">
        <f>'Budget Detail FY 2022-29'!N1055</f>
        <v>56000</v>
      </c>
      <c r="F626" s="2">
        <f>'Budget Detail FY 2022-29'!O1055</f>
        <v>44983</v>
      </c>
      <c r="G626" s="2">
        <f>'Budget Detail FY 2022-29'!P1055</f>
        <v>500000</v>
      </c>
      <c r="H626" s="2">
        <f>'Budget Detail FY 2022-29'!Q1055</f>
        <v>115000</v>
      </c>
      <c r="I626" s="2">
        <f>'Budget Detail FY 2022-29'!R1055</f>
        <v>80000</v>
      </c>
      <c r="J626" s="2">
        <f>'Budget Detail FY 2022-29'!S1055</f>
        <v>150000</v>
      </c>
      <c r="K626" s="2">
        <f>'Budget Detail FY 2022-29'!T1055</f>
        <v>150000</v>
      </c>
    </row>
    <row r="627" spans="2:11" ht="20.100000000000001" customHeight="1" thickBot="1">
      <c r="B627" s="79" t="s">
        <v>584</v>
      </c>
      <c r="C627" s="314">
        <f t="shared" ref="C627:K627" si="69">SUM(C624:C626)</f>
        <v>96591</v>
      </c>
      <c r="D627" s="314">
        <f t="shared" si="69"/>
        <v>66279</v>
      </c>
      <c r="E627" s="314">
        <f t="shared" si="69"/>
        <v>114500</v>
      </c>
      <c r="F627" s="314">
        <f t="shared" si="69"/>
        <v>79983</v>
      </c>
      <c r="G627" s="314">
        <f t="shared" si="69"/>
        <v>549000</v>
      </c>
      <c r="H627" s="314">
        <f t="shared" si="69"/>
        <v>182500</v>
      </c>
      <c r="I627" s="314">
        <f t="shared" si="69"/>
        <v>113500</v>
      </c>
      <c r="J627" s="314">
        <f t="shared" si="69"/>
        <v>160000</v>
      </c>
      <c r="K627" s="314">
        <f t="shared" si="69"/>
        <v>177000</v>
      </c>
    </row>
    <row r="628" spans="2:11">
      <c r="B628" s="80"/>
      <c r="C628" s="2"/>
      <c r="D628" s="2"/>
      <c r="E628" s="2"/>
      <c r="F628" s="2"/>
      <c r="G628" s="2"/>
      <c r="H628" s="2"/>
      <c r="I628" s="2"/>
      <c r="J628" s="2"/>
      <c r="K628" s="2"/>
    </row>
    <row r="629" spans="2:11" ht="20.100000000000001" customHeight="1">
      <c r="B629" s="124" t="s">
        <v>585</v>
      </c>
      <c r="C629" s="49">
        <f t="shared" ref="C629:K629" si="70">C621-C627</f>
        <v>7474</v>
      </c>
      <c r="D629" s="49">
        <f t="shared" si="70"/>
        <v>74898</v>
      </c>
      <c r="E629" s="49">
        <f t="shared" si="70"/>
        <v>-64350</v>
      </c>
      <c r="F629" s="49">
        <f t="shared" si="70"/>
        <v>85242</v>
      </c>
      <c r="G629" s="49">
        <f t="shared" si="70"/>
        <v>-498800</v>
      </c>
      <c r="H629" s="49">
        <f t="shared" si="70"/>
        <v>-132300</v>
      </c>
      <c r="I629" s="49">
        <f t="shared" si="70"/>
        <v>-63300</v>
      </c>
      <c r="J629" s="49">
        <f t="shared" si="70"/>
        <v>-109800</v>
      </c>
      <c r="K629" s="49">
        <f t="shared" si="70"/>
        <v>-126800</v>
      </c>
    </row>
    <row r="630" spans="2:11">
      <c r="B630" s="81"/>
      <c r="C630" s="2"/>
      <c r="D630" s="2"/>
      <c r="E630" s="2"/>
      <c r="F630" s="2"/>
      <c r="G630" s="2"/>
      <c r="H630" s="2"/>
      <c r="I630" s="2"/>
      <c r="J630" s="2"/>
      <c r="K630" s="2"/>
    </row>
    <row r="631" spans="2:11" ht="20.100000000000001" customHeight="1" thickBot="1">
      <c r="B631" s="78" t="s">
        <v>586</v>
      </c>
      <c r="C631" s="312">
        <v>176662</v>
      </c>
      <c r="D631" s="312">
        <v>251559</v>
      </c>
      <c r="E631" s="312">
        <v>170497</v>
      </c>
      <c r="F631" s="312">
        <f>D631+F629</f>
        <v>336801</v>
      </c>
      <c r="G631" s="312">
        <f>F631+G629</f>
        <v>-161999</v>
      </c>
      <c r="H631" s="312">
        <f>G631+H629</f>
        <v>-294299</v>
      </c>
      <c r="I631" s="312">
        <f>H631+I629</f>
        <v>-357599</v>
      </c>
      <c r="J631" s="312">
        <f>I631+J629</f>
        <v>-467399</v>
      </c>
      <c r="K631" s="312">
        <f>J631+K629</f>
        <v>-594199</v>
      </c>
    </row>
    <row r="632" spans="2:11" ht="14.4" thickTop="1">
      <c r="B632" s="4"/>
      <c r="C632" s="2"/>
      <c r="D632" s="2"/>
      <c r="E632" s="2"/>
      <c r="F632" s="2"/>
      <c r="G632" s="2"/>
      <c r="H632" s="2"/>
      <c r="I632" s="2"/>
      <c r="J632" s="2"/>
      <c r="K632" s="2"/>
    </row>
    <row r="633" spans="2:11">
      <c r="B633" s="4"/>
      <c r="C633" s="2"/>
      <c r="D633" s="2"/>
      <c r="E633" s="2"/>
      <c r="F633" s="2"/>
      <c r="G633" s="2"/>
      <c r="H633" s="2"/>
      <c r="I633" s="2"/>
      <c r="J633" s="2"/>
      <c r="K633" s="2"/>
    </row>
    <row r="634" spans="2:11">
      <c r="B634" s="1"/>
      <c r="C634" s="2"/>
      <c r="D634" s="2"/>
      <c r="E634" s="2"/>
      <c r="F634" s="2"/>
      <c r="G634" s="2"/>
      <c r="H634" s="2"/>
      <c r="I634" s="2"/>
      <c r="J634" s="2"/>
      <c r="K634" s="2"/>
    </row>
    <row r="635" spans="2:11">
      <c r="B635" s="1"/>
      <c r="C635" s="2"/>
      <c r="D635" s="2"/>
      <c r="E635" s="2"/>
      <c r="F635" s="2"/>
      <c r="G635" s="2"/>
      <c r="H635" s="2"/>
      <c r="I635" s="2"/>
      <c r="J635" s="2"/>
      <c r="K635" s="2"/>
    </row>
    <row r="636" spans="2:11">
      <c r="B636" s="1"/>
      <c r="C636" s="2"/>
      <c r="D636" s="2"/>
      <c r="E636" s="2"/>
      <c r="F636" s="2"/>
      <c r="G636" s="2"/>
      <c r="H636" s="2"/>
      <c r="I636" s="2"/>
      <c r="J636" s="2"/>
      <c r="K636" s="2"/>
    </row>
    <row r="637" spans="2:11">
      <c r="B637" s="1"/>
      <c r="C637" s="2"/>
      <c r="D637" s="2"/>
      <c r="E637" s="2"/>
      <c r="F637" s="2"/>
      <c r="G637" s="2"/>
      <c r="H637" s="2"/>
      <c r="I637" s="2"/>
      <c r="J637" s="2"/>
      <c r="K637" s="2"/>
    </row>
    <row r="638" spans="2:11">
      <c r="B638" s="1"/>
      <c r="C638" s="2"/>
      <c r="D638" s="2"/>
      <c r="E638" s="2"/>
      <c r="F638" s="2"/>
      <c r="G638" s="2"/>
      <c r="H638" s="2"/>
      <c r="I638" s="2"/>
      <c r="J638" s="2"/>
      <c r="K638" s="2"/>
    </row>
    <row r="639" spans="2:11">
      <c r="B639" s="1"/>
      <c r="C639" s="2"/>
      <c r="D639" s="2"/>
      <c r="E639" s="2"/>
      <c r="F639" s="2"/>
      <c r="G639" s="2"/>
      <c r="H639" s="2"/>
      <c r="I639" s="2"/>
      <c r="J639" s="2"/>
      <c r="K639" s="2"/>
    </row>
    <row r="640" spans="2:11">
      <c r="B640" s="1"/>
      <c r="C640" s="2"/>
      <c r="D640" s="2"/>
      <c r="E640" s="2"/>
      <c r="F640" s="2"/>
      <c r="G640" s="2"/>
      <c r="H640" s="2"/>
      <c r="I640" s="2"/>
      <c r="J640" s="2"/>
      <c r="K640" s="2"/>
    </row>
    <row r="641" spans="2:11">
      <c r="B641" s="1"/>
      <c r="C641" s="2"/>
      <c r="D641" s="2"/>
      <c r="E641" s="2"/>
      <c r="F641" s="2"/>
      <c r="G641" s="2"/>
      <c r="H641" s="2"/>
      <c r="I641" s="2"/>
      <c r="J641" s="2"/>
      <c r="K641" s="2"/>
    </row>
    <row r="642" spans="2:11">
      <c r="B642" s="1"/>
      <c r="C642" s="2"/>
      <c r="D642" s="2"/>
      <c r="E642" s="2"/>
      <c r="F642" s="2"/>
      <c r="G642" s="2"/>
      <c r="H642" s="2"/>
      <c r="I642" s="2"/>
      <c r="J642" s="2"/>
      <c r="K642" s="2"/>
    </row>
    <row r="643" spans="2:11">
      <c r="B643" s="1"/>
      <c r="C643" s="2"/>
      <c r="D643" s="2"/>
      <c r="E643" s="2"/>
      <c r="F643" s="2"/>
      <c r="G643" s="2"/>
      <c r="H643" s="2"/>
      <c r="I643" s="2"/>
      <c r="J643" s="2"/>
      <c r="K643" s="2"/>
    </row>
    <row r="644" spans="2:11">
      <c r="B644" s="1"/>
      <c r="C644" s="2"/>
      <c r="D644" s="2"/>
      <c r="E644" s="2"/>
      <c r="F644" s="2"/>
      <c r="G644" s="2"/>
      <c r="H644" s="2"/>
      <c r="I644" s="2"/>
      <c r="J644" s="2"/>
      <c r="K644" s="2"/>
    </row>
    <row r="645" spans="2:11">
      <c r="B645" s="1"/>
      <c r="C645" s="2"/>
      <c r="D645" s="2"/>
      <c r="E645" s="2"/>
      <c r="F645" s="2"/>
      <c r="G645" s="2"/>
      <c r="H645" s="2"/>
      <c r="I645" s="2"/>
      <c r="J645" s="2"/>
      <c r="K645" s="2"/>
    </row>
    <row r="646" spans="2:11">
      <c r="B646" s="1"/>
      <c r="C646" s="2"/>
      <c r="D646" s="2"/>
      <c r="E646" s="2"/>
      <c r="F646" s="2"/>
      <c r="G646" s="2"/>
      <c r="H646" s="2"/>
      <c r="I646" s="2"/>
      <c r="J646" s="2"/>
      <c r="K646" s="2"/>
    </row>
    <row r="648" spans="2:11" ht="18.75" customHeight="1">
      <c r="B648" s="458" t="s">
        <v>608</v>
      </c>
      <c r="C648" s="458"/>
      <c r="D648" s="458"/>
      <c r="E648" s="458"/>
      <c r="F648" s="458"/>
      <c r="G648" s="458"/>
      <c r="H648" s="458"/>
      <c r="I648" s="458"/>
      <c r="J648" s="458"/>
      <c r="K648" s="458"/>
    </row>
    <row r="649" spans="2:11">
      <c r="B649" s="43"/>
      <c r="C649" s="2"/>
      <c r="D649" s="2"/>
      <c r="E649" s="2"/>
      <c r="F649" s="2"/>
      <c r="G649" s="2"/>
      <c r="H649" s="2"/>
      <c r="I649" s="2"/>
      <c r="J649" s="2"/>
      <c r="K649" s="2"/>
    </row>
    <row r="650" spans="2:11" ht="12.75" customHeight="1">
      <c r="B650" s="460" t="s">
        <v>609</v>
      </c>
      <c r="C650" s="460"/>
      <c r="D650" s="460"/>
      <c r="E650" s="460"/>
      <c r="F650" s="460"/>
      <c r="G650" s="460"/>
      <c r="H650" s="460"/>
      <c r="I650" s="460"/>
      <c r="J650" s="460"/>
      <c r="K650" s="460"/>
    </row>
    <row r="651" spans="2:11" ht="18.75" customHeight="1">
      <c r="B651" s="460"/>
      <c r="C651" s="460"/>
      <c r="D651" s="460"/>
      <c r="E651" s="460"/>
      <c r="F651" s="460"/>
      <c r="G651" s="460"/>
      <c r="H651" s="460"/>
      <c r="I651" s="460"/>
      <c r="J651" s="460"/>
      <c r="K651" s="460"/>
    </row>
    <row r="652" spans="2:11">
      <c r="B652" s="19"/>
      <c r="C652" s="16"/>
      <c r="D652" s="16"/>
      <c r="E652" s="16"/>
      <c r="F652" s="16"/>
      <c r="G652" s="16"/>
      <c r="H652" s="16"/>
      <c r="I652" s="2"/>
      <c r="J652" s="2"/>
      <c r="K652" s="2"/>
    </row>
    <row r="653" spans="2:11">
      <c r="B653" s="4"/>
      <c r="C653" s="43"/>
      <c r="D653" s="1"/>
      <c r="E653" s="43" t="s">
        <v>793</v>
      </c>
      <c r="F653" s="1"/>
      <c r="G653" s="43" t="s">
        <v>794</v>
      </c>
      <c r="H653" s="1"/>
      <c r="I653" s="1"/>
      <c r="J653" s="1"/>
      <c r="K653" s="1"/>
    </row>
    <row r="654" spans="2:11">
      <c r="B654" s="43"/>
      <c r="C654" s="43" t="s">
        <v>791</v>
      </c>
      <c r="D654" s="43" t="s">
        <v>792</v>
      </c>
      <c r="E654" s="43" t="s">
        <v>567</v>
      </c>
      <c r="F654" s="43" t="s">
        <v>793</v>
      </c>
      <c r="G654" s="43" t="s">
        <v>567</v>
      </c>
      <c r="H654" s="43" t="s">
        <v>795</v>
      </c>
      <c r="I654" s="43" t="s">
        <v>796</v>
      </c>
      <c r="J654" s="43" t="s">
        <v>797</v>
      </c>
      <c r="K654" s="43" t="s">
        <v>798</v>
      </c>
    </row>
    <row r="655" spans="2:11" ht="14.4" thickBot="1">
      <c r="B655" s="44"/>
      <c r="C655" s="45" t="s">
        <v>1</v>
      </c>
      <c r="D655" s="45" t="s">
        <v>1</v>
      </c>
      <c r="E655" s="45" t="s">
        <v>537</v>
      </c>
      <c r="F655" s="45" t="s">
        <v>19</v>
      </c>
      <c r="G655" s="45" t="s">
        <v>537</v>
      </c>
      <c r="H655" s="45" t="s">
        <v>19</v>
      </c>
      <c r="I655" s="45" t="s">
        <v>19</v>
      </c>
      <c r="J655" s="45" t="s">
        <v>19</v>
      </c>
      <c r="K655" s="45" t="s">
        <v>19</v>
      </c>
    </row>
    <row r="656" spans="2:11">
      <c r="B656" s="1"/>
      <c r="C656" s="52"/>
      <c r="D656" s="2"/>
      <c r="E656" s="2"/>
      <c r="F656" s="2"/>
      <c r="G656" s="2"/>
      <c r="H656" s="2"/>
      <c r="I656" s="2"/>
      <c r="J656" s="2"/>
      <c r="K656" s="2"/>
    </row>
    <row r="657" spans="2:11">
      <c r="B657" s="80" t="s">
        <v>1172</v>
      </c>
      <c r="C657" s="2"/>
      <c r="D657" s="2"/>
      <c r="E657" s="2"/>
      <c r="F657" s="2"/>
      <c r="G657" s="2"/>
      <c r="H657" s="2"/>
      <c r="I657" s="2"/>
      <c r="J657" s="2"/>
      <c r="K657" s="2"/>
    </row>
    <row r="658" spans="2:11" ht="20.100000000000001" customHeight="1">
      <c r="B658" s="124" t="s">
        <v>568</v>
      </c>
      <c r="C658" s="49">
        <f>'Budget Detail FY 2022-29'!L1066</f>
        <v>250366</v>
      </c>
      <c r="D658" s="49">
        <f>'Budget Detail FY 2022-29'!M1066</f>
        <v>232124</v>
      </c>
      <c r="E658" s="49">
        <f>'Budget Detail FY 2022-29'!N1066</f>
        <v>228000</v>
      </c>
      <c r="F658" s="49">
        <f>'Budget Detail FY 2022-29'!O1066</f>
        <v>226795</v>
      </c>
      <c r="G658" s="49">
        <f>'Budget Detail FY 2022-29'!P1066</f>
        <v>232465</v>
      </c>
      <c r="H658" s="49">
        <f>'Budget Detail FY 2022-29'!Q1066</f>
        <v>238277</v>
      </c>
      <c r="I658" s="49">
        <f>'Budget Detail FY 2022-29'!R1066</f>
        <v>244234</v>
      </c>
      <c r="J658" s="49">
        <f>'Budget Detail FY 2022-29'!S1066</f>
        <v>250340</v>
      </c>
      <c r="K658" s="49">
        <f>'Budget Detail FY 2022-29'!T1066</f>
        <v>256599</v>
      </c>
    </row>
    <row r="659" spans="2:11" ht="20.100000000000001" customHeight="1" thickBot="1">
      <c r="B659" s="79" t="s">
        <v>1143</v>
      </c>
      <c r="C659" s="314">
        <f t="shared" ref="C659:K659" si="71">SUM(C658:C658)</f>
        <v>250366</v>
      </c>
      <c r="D659" s="314">
        <f t="shared" si="71"/>
        <v>232124</v>
      </c>
      <c r="E659" s="314">
        <f t="shared" si="71"/>
        <v>228000</v>
      </c>
      <c r="F659" s="314">
        <f t="shared" si="71"/>
        <v>226795</v>
      </c>
      <c r="G659" s="314">
        <f t="shared" si="71"/>
        <v>232465</v>
      </c>
      <c r="H659" s="314">
        <f t="shared" si="71"/>
        <v>238277</v>
      </c>
      <c r="I659" s="314">
        <f t="shared" si="71"/>
        <v>244234</v>
      </c>
      <c r="J659" s="314">
        <f t="shared" si="71"/>
        <v>250340</v>
      </c>
      <c r="K659" s="314">
        <f t="shared" si="71"/>
        <v>256599</v>
      </c>
    </row>
    <row r="660" spans="2:11">
      <c r="B660" s="1"/>
      <c r="C660" s="2"/>
      <c r="D660" s="2"/>
      <c r="E660" s="2"/>
      <c r="F660" s="2"/>
      <c r="G660" s="2"/>
      <c r="H660" s="2"/>
      <c r="I660" s="2"/>
      <c r="J660" s="2"/>
      <c r="K660" s="2"/>
    </row>
    <row r="661" spans="2:11">
      <c r="B661" s="80" t="s">
        <v>408</v>
      </c>
      <c r="C661" s="2"/>
      <c r="D661" s="2"/>
      <c r="E661" s="2"/>
      <c r="F661" s="2"/>
      <c r="G661" s="2"/>
      <c r="H661" s="2"/>
      <c r="I661" s="2"/>
      <c r="J661" s="2"/>
      <c r="K661" s="2"/>
    </row>
    <row r="662" spans="2:11" ht="20.100000000000001" customHeight="1">
      <c r="B662" s="125" t="s">
        <v>580</v>
      </c>
      <c r="C662" s="49">
        <f>SUM('Budget Detail FY 2022-29'!L1070:L1072)</f>
        <v>12643</v>
      </c>
      <c r="D662" s="49">
        <f>SUM('Budget Detail FY 2022-29'!M1070:M1072)</f>
        <v>16983</v>
      </c>
      <c r="E662" s="49">
        <f>SUM('Budget Detail FY 2022-29'!N1070:N1072)</f>
        <v>18014</v>
      </c>
      <c r="F662" s="49">
        <f>SUM('Budget Detail FY 2022-29'!O1070:O1072)</f>
        <v>17676</v>
      </c>
      <c r="G662" s="49">
        <f>SUM('Budget Detail FY 2022-29'!P1070:P1072)</f>
        <v>17259</v>
      </c>
      <c r="H662" s="49">
        <f>SUM('Budget Detail FY 2022-29'!Q1070:Q1072)</f>
        <v>18022</v>
      </c>
      <c r="I662" s="49">
        <f>SUM('Budget Detail FY 2022-29'!R1070:R1072)</f>
        <v>18903</v>
      </c>
      <c r="J662" s="49">
        <f>SUM('Budget Detail FY 2022-29'!S1070:S1072)</f>
        <v>19410</v>
      </c>
      <c r="K662" s="49">
        <f>SUM('Budget Detail FY 2022-29'!T1070:T1072)</f>
        <v>19932</v>
      </c>
    </row>
    <row r="663" spans="2:11" ht="20.100000000000001" customHeight="1">
      <c r="B663" s="125" t="s">
        <v>527</v>
      </c>
      <c r="C663" s="2">
        <f>'Budget Detail FY 2022-29'!L1074+'Budget Detail FY 2022-29'!L1075+'Budget Detail FY 2022-29'!L1077+'Budget Detail FY 2022-29'!L1078</f>
        <v>209316</v>
      </c>
      <c r="D663" s="2">
        <f>'Budget Detail FY 2022-29'!M1074+'Budget Detail FY 2022-29'!M1075+'Budget Detail FY 2022-29'!M1077+'Budget Detail FY 2022-29'!M1078</f>
        <v>207370</v>
      </c>
      <c r="E663" s="2">
        <f>'Budget Detail FY 2022-29'!N1074+'Budget Detail FY 2022-29'!N1075+'Budget Detail FY 2022-29'!N1077+'Budget Detail FY 2022-29'!N1078</f>
        <v>209422</v>
      </c>
      <c r="F663" s="2">
        <f>'Budget Detail FY 2022-29'!O1074+'Budget Detail FY 2022-29'!O1075+'Budget Detail FY 2022-29'!O1077+'Budget Detail FY 2022-29'!O1078</f>
        <v>209422</v>
      </c>
      <c r="G663" s="2">
        <f>'Budget Detail FY 2022-29'!P1074+'Budget Detail FY 2022-29'!P1075+'Budget Detail FY 2022-29'!P1077+'Budget Detail FY 2022-29'!P1078</f>
        <v>208522</v>
      </c>
      <c r="H663" s="2">
        <f>'Budget Detail FY 2022-29'!Q1074+'Budget Detail FY 2022-29'!Q1075+'Budget Detail FY 2022-29'!Q1077+'Budget Detail FY 2022-29'!Q1078</f>
        <v>364699</v>
      </c>
      <c r="I663" s="2">
        <f>'Budget Detail FY 2022-29'!R1074+'Budget Detail FY 2022-29'!R1075+'Budget Detail FY 2022-29'!R1077+'Budget Detail FY 2022-29'!R1078</f>
        <v>359546</v>
      </c>
      <c r="J663" s="2">
        <f>'Budget Detail FY 2022-29'!S1074+'Budget Detail FY 2022-29'!S1075+'Budget Detail FY 2022-29'!S1077+'Budget Detail FY 2022-29'!S1078</f>
        <v>360464</v>
      </c>
      <c r="K663" s="2">
        <f>'Budget Detail FY 2022-29'!T1074+'Budget Detail FY 2022-29'!T1075+'Budget Detail FY 2022-29'!T1077+'Budget Detail FY 2022-29'!T1078</f>
        <v>360754</v>
      </c>
    </row>
    <row r="664" spans="2:11" ht="20.100000000000001" customHeight="1" thickBot="1">
      <c r="B664" s="79" t="s">
        <v>584</v>
      </c>
      <c r="C664" s="314">
        <f t="shared" ref="C664:K664" si="72">SUM(C662:C663)</f>
        <v>221959</v>
      </c>
      <c r="D664" s="314">
        <f t="shared" si="72"/>
        <v>224353</v>
      </c>
      <c r="E664" s="314">
        <f t="shared" si="72"/>
        <v>227436</v>
      </c>
      <c r="F664" s="314">
        <f t="shared" si="72"/>
        <v>227098</v>
      </c>
      <c r="G664" s="314">
        <f t="shared" si="72"/>
        <v>225781</v>
      </c>
      <c r="H664" s="314">
        <f t="shared" si="72"/>
        <v>382721</v>
      </c>
      <c r="I664" s="314">
        <f t="shared" si="72"/>
        <v>378449</v>
      </c>
      <c r="J664" s="314">
        <f t="shared" si="72"/>
        <v>379874</v>
      </c>
      <c r="K664" s="314">
        <f t="shared" si="72"/>
        <v>380686</v>
      </c>
    </row>
    <row r="665" spans="2:11">
      <c r="B665" s="80"/>
      <c r="C665" s="2"/>
      <c r="D665" s="2"/>
      <c r="E665" s="2"/>
      <c r="F665" s="2"/>
      <c r="G665" s="2"/>
      <c r="H665" s="2"/>
      <c r="I665" s="2"/>
      <c r="J665" s="2"/>
      <c r="K665" s="2"/>
    </row>
    <row r="666" spans="2:11" ht="20.100000000000001" customHeight="1">
      <c r="B666" s="124" t="s">
        <v>585</v>
      </c>
      <c r="C666" s="49">
        <f t="shared" ref="C666:K666" si="73">+C659-C664</f>
        <v>28407</v>
      </c>
      <c r="D666" s="49">
        <f t="shared" si="73"/>
        <v>7771</v>
      </c>
      <c r="E666" s="49">
        <f t="shared" si="73"/>
        <v>564</v>
      </c>
      <c r="F666" s="49">
        <f t="shared" si="73"/>
        <v>-303</v>
      </c>
      <c r="G666" s="49">
        <f t="shared" si="73"/>
        <v>6684</v>
      </c>
      <c r="H666" s="49">
        <f t="shared" si="73"/>
        <v>-144444</v>
      </c>
      <c r="I666" s="49">
        <f t="shared" si="73"/>
        <v>-134215</v>
      </c>
      <c r="J666" s="49">
        <f t="shared" si="73"/>
        <v>-129534</v>
      </c>
      <c r="K666" s="49">
        <f t="shared" si="73"/>
        <v>-124087</v>
      </c>
    </row>
    <row r="667" spans="2:11">
      <c r="B667" s="81"/>
      <c r="C667" s="2"/>
      <c r="D667" s="2"/>
      <c r="E667" s="2"/>
      <c r="F667" s="2"/>
      <c r="G667" s="2"/>
      <c r="H667" s="2"/>
      <c r="I667" s="2"/>
      <c r="J667" s="2"/>
      <c r="K667" s="2"/>
    </row>
    <row r="668" spans="2:11" ht="20.100000000000001" customHeight="1" thickBot="1">
      <c r="B668" s="78" t="s">
        <v>586</v>
      </c>
      <c r="C668" s="312">
        <v>-1182815</v>
      </c>
      <c r="D668" s="312">
        <v>-1175044</v>
      </c>
      <c r="E668" s="312">
        <v>-1175879</v>
      </c>
      <c r="F668" s="312">
        <f>D668+F666</f>
        <v>-1175347</v>
      </c>
      <c r="G668" s="312">
        <f>F668+G666</f>
        <v>-1168663</v>
      </c>
      <c r="H668" s="312">
        <f>G668+H666</f>
        <v>-1313107</v>
      </c>
      <c r="I668" s="312">
        <f>H668+I666</f>
        <v>-1447322</v>
      </c>
      <c r="J668" s="312">
        <f>I668+J666</f>
        <v>-1576856</v>
      </c>
      <c r="K668" s="312">
        <f>J668+K666</f>
        <v>-1700943</v>
      </c>
    </row>
    <row r="669" spans="2:11" ht="14.4" thickTop="1">
      <c r="B669" s="4"/>
      <c r="C669" s="2"/>
      <c r="D669" s="2"/>
      <c r="E669" s="2"/>
      <c r="F669" s="2"/>
      <c r="G669" s="2"/>
      <c r="H669" s="2"/>
      <c r="I669" s="2"/>
      <c r="J669" s="2"/>
      <c r="K669" s="2"/>
    </row>
    <row r="670" spans="2:11">
      <c r="B670" s="4"/>
      <c r="C670" s="2"/>
      <c r="D670" s="2"/>
      <c r="E670" s="2"/>
      <c r="F670" s="2"/>
      <c r="G670" s="2"/>
      <c r="H670" s="2"/>
      <c r="I670" s="2"/>
      <c r="J670" s="2"/>
      <c r="K670" s="2"/>
    </row>
    <row r="671" spans="2:11">
      <c r="B671" s="4"/>
      <c r="C671" s="2"/>
      <c r="D671" s="2"/>
      <c r="E671" s="2"/>
      <c r="F671" s="2"/>
      <c r="G671" s="2"/>
      <c r="H671" s="2"/>
      <c r="I671" s="2"/>
      <c r="J671" s="2"/>
      <c r="K671" s="2"/>
    </row>
    <row r="672" spans="2:11">
      <c r="B672" s="1"/>
      <c r="C672" s="2"/>
      <c r="D672" s="2"/>
      <c r="E672" s="2"/>
      <c r="F672" s="2"/>
      <c r="G672" s="2"/>
      <c r="H672" s="2"/>
      <c r="I672" s="2"/>
      <c r="J672" s="2"/>
      <c r="K672" s="2"/>
    </row>
    <row r="673" spans="2:11">
      <c r="B673" s="1"/>
      <c r="C673" s="2"/>
      <c r="D673" s="2"/>
      <c r="E673" s="2"/>
      <c r="F673" s="2"/>
      <c r="G673" s="2"/>
      <c r="H673" s="2"/>
      <c r="I673" s="2"/>
      <c r="J673" s="2"/>
      <c r="K673" s="2"/>
    </row>
    <row r="674" spans="2:11">
      <c r="B674" s="1"/>
      <c r="C674" s="2"/>
      <c r="D674" s="2"/>
      <c r="E674" s="2"/>
      <c r="F674" s="2"/>
      <c r="G674" s="2"/>
      <c r="H674" s="2"/>
      <c r="I674" s="2"/>
      <c r="J674" s="2"/>
      <c r="K674" s="2"/>
    </row>
    <row r="675" spans="2:11">
      <c r="B675" s="1"/>
      <c r="C675" s="2"/>
      <c r="D675" s="2"/>
      <c r="E675" s="2"/>
      <c r="F675" s="2"/>
      <c r="G675" s="2"/>
      <c r="H675" s="2"/>
      <c r="I675" s="2"/>
      <c r="J675" s="2"/>
      <c r="K675" s="2"/>
    </row>
    <row r="676" spans="2:11">
      <c r="B676" s="1"/>
      <c r="C676" s="2"/>
      <c r="D676" s="2"/>
      <c r="E676" s="2"/>
      <c r="F676" s="2"/>
      <c r="G676" s="2"/>
      <c r="H676" s="2"/>
      <c r="I676" s="2"/>
      <c r="J676" s="2"/>
      <c r="K676" s="2"/>
    </row>
    <row r="677" spans="2:11">
      <c r="B677" s="1"/>
      <c r="C677" s="2"/>
      <c r="D677" s="2"/>
      <c r="E677" s="2"/>
      <c r="F677" s="2"/>
      <c r="G677" s="2"/>
      <c r="H677" s="2"/>
      <c r="I677" s="2"/>
      <c r="J677" s="2"/>
      <c r="K677" s="2"/>
    </row>
    <row r="678" spans="2:11">
      <c r="B678" s="1"/>
      <c r="C678" s="2"/>
      <c r="D678" s="2"/>
      <c r="E678" s="2"/>
      <c r="F678" s="2"/>
      <c r="G678" s="2"/>
      <c r="H678" s="2"/>
      <c r="I678" s="2"/>
      <c r="J678" s="2"/>
      <c r="K678" s="2"/>
    </row>
    <row r="679" spans="2:11">
      <c r="B679" s="1"/>
      <c r="C679" s="2"/>
      <c r="D679" s="2"/>
      <c r="E679" s="2"/>
      <c r="F679" s="2"/>
      <c r="G679" s="2"/>
      <c r="H679" s="2"/>
      <c r="I679" s="2"/>
      <c r="J679" s="2"/>
      <c r="K679" s="2"/>
    </row>
    <row r="680" spans="2:11">
      <c r="B680" s="1"/>
      <c r="C680" s="2"/>
      <c r="D680" s="2"/>
      <c r="E680" s="2"/>
      <c r="F680" s="2"/>
      <c r="G680" s="2"/>
      <c r="H680" s="2"/>
      <c r="I680" s="2"/>
      <c r="J680" s="2"/>
      <c r="K680" s="2"/>
    </row>
    <row r="681" spans="2:11">
      <c r="B681" s="1"/>
      <c r="C681" s="2"/>
      <c r="D681" s="2"/>
      <c r="E681" s="2"/>
      <c r="F681" s="2"/>
      <c r="G681" s="2"/>
      <c r="H681" s="2"/>
      <c r="I681" s="2"/>
      <c r="J681" s="2"/>
      <c r="K681" s="2"/>
    </row>
    <row r="682" spans="2:11">
      <c r="B682" s="1"/>
      <c r="C682" s="2"/>
      <c r="D682" s="2"/>
      <c r="E682" s="2"/>
      <c r="F682" s="2"/>
      <c r="G682" s="2"/>
      <c r="H682" s="2"/>
      <c r="I682" s="2"/>
      <c r="J682" s="2"/>
      <c r="K682" s="2"/>
    </row>
    <row r="683" spans="2:11">
      <c r="B683" s="1"/>
      <c r="C683" s="2"/>
      <c r="D683" s="2"/>
      <c r="E683" s="2"/>
      <c r="F683" s="2"/>
      <c r="G683" s="2"/>
      <c r="H683" s="2"/>
      <c r="I683" s="2"/>
      <c r="J683" s="2"/>
      <c r="K683" s="2"/>
    </row>
    <row r="684" spans="2:11" ht="17.399999999999999">
      <c r="B684" s="458" t="s">
        <v>610</v>
      </c>
      <c r="C684" s="458"/>
      <c r="D684" s="458"/>
      <c r="E684" s="458"/>
      <c r="F684" s="458"/>
      <c r="G684" s="458"/>
      <c r="H684" s="458"/>
      <c r="I684" s="458"/>
      <c r="J684" s="458"/>
      <c r="K684" s="458"/>
    </row>
    <row r="685" spans="2:11">
      <c r="B685" s="43"/>
      <c r="C685" s="2"/>
      <c r="D685" s="2"/>
      <c r="E685" s="2"/>
      <c r="F685" s="2"/>
      <c r="G685" s="2"/>
      <c r="H685" s="2"/>
      <c r="I685" s="2"/>
      <c r="J685" s="2"/>
      <c r="K685" s="2"/>
    </row>
    <row r="686" spans="2:11" ht="15" customHeight="1">
      <c r="B686" s="460" t="s">
        <v>611</v>
      </c>
      <c r="C686" s="460"/>
      <c r="D686" s="460"/>
      <c r="E686" s="460"/>
      <c r="F686" s="460"/>
      <c r="G686" s="460"/>
      <c r="H686" s="460"/>
      <c r="I686" s="460"/>
      <c r="J686" s="460"/>
      <c r="K686" s="460"/>
    </row>
    <row r="687" spans="2:11">
      <c r="B687" s="19"/>
      <c r="C687" s="16"/>
      <c r="D687" s="16"/>
      <c r="E687" s="16"/>
      <c r="F687" s="16"/>
      <c r="G687" s="16"/>
      <c r="H687" s="16"/>
      <c r="I687" s="2"/>
      <c r="J687" s="2"/>
      <c r="K687" s="2"/>
    </row>
    <row r="688" spans="2:11">
      <c r="B688" s="4"/>
      <c r="C688" s="43"/>
      <c r="D688" s="1"/>
      <c r="E688" s="43" t="s">
        <v>793</v>
      </c>
      <c r="F688" s="1"/>
      <c r="G688" s="43" t="s">
        <v>794</v>
      </c>
      <c r="H688" s="1"/>
      <c r="I688" s="1"/>
      <c r="J688" s="1"/>
      <c r="K688" s="1"/>
    </row>
    <row r="689" spans="2:11">
      <c r="B689" s="43"/>
      <c r="C689" s="43" t="s">
        <v>791</v>
      </c>
      <c r="D689" s="43" t="s">
        <v>792</v>
      </c>
      <c r="E689" s="43" t="s">
        <v>567</v>
      </c>
      <c r="F689" s="43" t="s">
        <v>793</v>
      </c>
      <c r="G689" s="43" t="s">
        <v>567</v>
      </c>
      <c r="H689" s="43" t="s">
        <v>795</v>
      </c>
      <c r="I689" s="43" t="s">
        <v>796</v>
      </c>
      <c r="J689" s="43" t="s">
        <v>797</v>
      </c>
      <c r="K689" s="43" t="s">
        <v>798</v>
      </c>
    </row>
    <row r="690" spans="2:11" ht="14.4" thickBot="1">
      <c r="B690" s="44"/>
      <c r="C690" s="45" t="s">
        <v>1</v>
      </c>
      <c r="D690" s="45" t="s">
        <v>1</v>
      </c>
      <c r="E690" s="45" t="s">
        <v>537</v>
      </c>
      <c r="F690" s="45" t="s">
        <v>19</v>
      </c>
      <c r="G690" s="45" t="s">
        <v>537</v>
      </c>
      <c r="H690" s="45" t="s">
        <v>19</v>
      </c>
      <c r="I690" s="45" t="s">
        <v>19</v>
      </c>
      <c r="J690" s="45" t="s">
        <v>19</v>
      </c>
      <c r="K690" s="45" t="s">
        <v>19</v>
      </c>
    </row>
    <row r="691" spans="2:11">
      <c r="B691" s="1"/>
      <c r="C691" s="52"/>
      <c r="D691" s="2"/>
      <c r="E691" s="2"/>
      <c r="F691" s="2"/>
      <c r="G691" s="2"/>
      <c r="H691" s="2"/>
      <c r="I691" s="2"/>
      <c r="J691" s="2"/>
      <c r="K691" s="2"/>
    </row>
    <row r="692" spans="2:11">
      <c r="B692" s="80" t="s">
        <v>1172</v>
      </c>
      <c r="C692" s="49"/>
      <c r="D692" s="49"/>
      <c r="E692" s="49"/>
      <c r="F692" s="49"/>
      <c r="G692" s="49"/>
      <c r="H692" s="49"/>
      <c r="I692" s="49"/>
      <c r="J692" s="49"/>
      <c r="K692" s="49"/>
    </row>
    <row r="693" spans="2:11" ht="20.100000000000001" customHeight="1">
      <c r="B693" s="124" t="s">
        <v>568</v>
      </c>
      <c r="C693" s="49">
        <f>SUM('Budget Detail FY 2022-29'!L1088:L1088)</f>
        <v>96795</v>
      </c>
      <c r="D693" s="49">
        <f>SUM('Budget Detail FY 2022-29'!M1088:M1088)</f>
        <v>100932</v>
      </c>
      <c r="E693" s="49">
        <f>SUM('Budget Detail FY 2022-29'!N1088:N1088)</f>
        <v>122000</v>
      </c>
      <c r="F693" s="49">
        <f>SUM('Budget Detail FY 2022-29'!O1088:O1088)</f>
        <v>121458</v>
      </c>
      <c r="G693" s="49">
        <f>SUM('Budget Detail FY 2022-29'!P1088:P1088)</f>
        <v>124494</v>
      </c>
      <c r="H693" s="49">
        <f>SUM('Budget Detail FY 2022-29'!Q1088:Q1088)</f>
        <v>127606</v>
      </c>
      <c r="I693" s="49">
        <f>SUM('Budget Detail FY 2022-29'!R1088:R1088)</f>
        <v>130796</v>
      </c>
      <c r="J693" s="49">
        <f>SUM('Budget Detail FY 2022-29'!S1088:S1088)</f>
        <v>134066</v>
      </c>
      <c r="K693" s="49">
        <f>SUM('Budget Detail FY 2022-29'!T1088:T1088)</f>
        <v>137418</v>
      </c>
    </row>
    <row r="694" spans="2:11" ht="20.100000000000001" customHeight="1" thickBot="1">
      <c r="B694" s="79" t="s">
        <v>1143</v>
      </c>
      <c r="C694" s="314">
        <f t="shared" ref="C694:K694" si="74">SUM(C693:C693)</f>
        <v>96795</v>
      </c>
      <c r="D694" s="314">
        <f t="shared" si="74"/>
        <v>100932</v>
      </c>
      <c r="E694" s="314">
        <f t="shared" si="74"/>
        <v>122000</v>
      </c>
      <c r="F694" s="314">
        <f t="shared" si="74"/>
        <v>121458</v>
      </c>
      <c r="G694" s="314">
        <f t="shared" si="74"/>
        <v>124494</v>
      </c>
      <c r="H694" s="314">
        <f t="shared" si="74"/>
        <v>127606</v>
      </c>
      <c r="I694" s="314">
        <f t="shared" si="74"/>
        <v>130796</v>
      </c>
      <c r="J694" s="314">
        <f t="shared" si="74"/>
        <v>134066</v>
      </c>
      <c r="K694" s="314">
        <f t="shared" si="74"/>
        <v>137418</v>
      </c>
    </row>
    <row r="695" spans="2:11">
      <c r="B695" s="1"/>
      <c r="C695" s="2"/>
      <c r="D695" s="2"/>
      <c r="E695" s="2"/>
      <c r="F695" s="2"/>
      <c r="G695" s="2"/>
      <c r="H695" s="2"/>
      <c r="I695" s="2"/>
      <c r="J695" s="2"/>
      <c r="K695" s="2"/>
    </row>
    <row r="696" spans="2:11" ht="15" customHeight="1">
      <c r="B696" s="80" t="s">
        <v>408</v>
      </c>
      <c r="C696" s="2"/>
      <c r="D696" s="2"/>
      <c r="E696" s="2"/>
      <c r="F696" s="2"/>
      <c r="G696" s="2"/>
      <c r="H696" s="2"/>
      <c r="I696" s="2"/>
      <c r="J696" s="2"/>
      <c r="K696" s="2"/>
    </row>
    <row r="697" spans="2:11" ht="20.100000000000001" customHeight="1">
      <c r="B697" s="125" t="s">
        <v>580</v>
      </c>
      <c r="C697" s="49">
        <f>SUM('Budget Detail FY 2022-29'!L1092:L1094)</f>
        <v>74223</v>
      </c>
      <c r="D697" s="49">
        <f>SUM('Budget Detail FY 2022-29'!M1092:M1094)</f>
        <v>72810</v>
      </c>
      <c r="E697" s="49">
        <f>SUM('Budget Detail FY 2022-29'!N1092:N1094)</f>
        <v>76857</v>
      </c>
      <c r="F697" s="49">
        <f>SUM('Budget Detail FY 2022-29'!O1092:O1094)</f>
        <v>68959</v>
      </c>
      <c r="G697" s="49">
        <f>SUM('Budget Detail FY 2022-29'!P1092:P1094)</f>
        <v>73967</v>
      </c>
      <c r="H697" s="49">
        <f>SUM('Budget Detail FY 2022-29'!Q1092:Q1094)</f>
        <v>77540</v>
      </c>
      <c r="I697" s="49">
        <f>SUM('Budget Detail FY 2022-29'!R1092:R1094)</f>
        <v>81461</v>
      </c>
      <c r="J697" s="49">
        <f>SUM('Budget Detail FY 2022-29'!S1092:S1094)</f>
        <v>84699</v>
      </c>
      <c r="K697" s="49">
        <f>SUM('Budget Detail FY 2022-29'!T1092:T1094)</f>
        <v>88078</v>
      </c>
    </row>
    <row r="698" spans="2:11" ht="20.100000000000001" customHeight="1">
      <c r="B698" s="125" t="s">
        <v>582</v>
      </c>
      <c r="C698" s="2">
        <f>SUM('Budget Detail FY 2022-29'!L1095:L1096)</f>
        <v>7488</v>
      </c>
      <c r="D698" s="2">
        <f>SUM('Budget Detail FY 2022-29'!M1095:M1096)</f>
        <v>3120</v>
      </c>
      <c r="E698" s="2">
        <f>SUM('Budget Detail FY 2022-29'!N1095:N1096)</f>
        <v>5000</v>
      </c>
      <c r="F698" s="2">
        <f>SUM('Budget Detail FY 2022-29'!O1095:O1096)</f>
        <v>0</v>
      </c>
      <c r="G698" s="2">
        <f>SUM('Budget Detail FY 2022-29'!P1095:P1096)</f>
        <v>1000000</v>
      </c>
      <c r="H698" s="2">
        <f>SUM('Budget Detail FY 2022-29'!Q1095:Q1096)</f>
        <v>5000</v>
      </c>
      <c r="I698" s="2">
        <f>SUM('Budget Detail FY 2022-29'!R1095:R1096)</f>
        <v>5000</v>
      </c>
      <c r="J698" s="2">
        <f>SUM('Budget Detail FY 2022-29'!S1095:S1096)</f>
        <v>5000</v>
      </c>
      <c r="K698" s="2">
        <f>SUM('Budget Detail FY 2022-29'!T1095:T1096)</f>
        <v>5000</v>
      </c>
    </row>
    <row r="699" spans="2:11" ht="20.100000000000001" customHeight="1">
      <c r="B699" s="125" t="s">
        <v>527</v>
      </c>
      <c r="C699" s="2">
        <f>'Budget Detail FY 2022-29'!L1098+'Budget Detail FY 2022-29'!L1099</f>
        <v>206083</v>
      </c>
      <c r="D699" s="2">
        <f>'Budget Detail FY 2022-29'!M1098+'Budget Detail FY 2022-29'!M1099</f>
        <v>0</v>
      </c>
      <c r="E699" s="2">
        <f>'Budget Detail FY 2022-29'!N1098+'Budget Detail FY 2022-29'!N1099</f>
        <v>0</v>
      </c>
      <c r="F699" s="2">
        <f>'Budget Detail FY 2022-29'!O1098+'Budget Detail FY 2022-29'!O1099</f>
        <v>0</v>
      </c>
      <c r="G699" s="2">
        <f>'Budget Detail FY 2022-29'!P1098+'Budget Detail FY 2022-29'!P1099</f>
        <v>0</v>
      </c>
      <c r="H699" s="2">
        <f>'Budget Detail FY 2022-29'!Q1098+'Budget Detail FY 2022-29'!Q1099</f>
        <v>0</v>
      </c>
      <c r="I699" s="2">
        <f>'Budget Detail FY 2022-29'!R1098+'Budget Detail FY 2022-29'!R1099</f>
        <v>0</v>
      </c>
      <c r="J699" s="2">
        <f>'Budget Detail FY 2022-29'!S1098+'Budget Detail FY 2022-29'!S1099</f>
        <v>0</v>
      </c>
      <c r="K699" s="2">
        <f>'Budget Detail FY 2022-29'!T1098+'Budget Detail FY 2022-29'!T1099</f>
        <v>0</v>
      </c>
    </row>
    <row r="700" spans="2:11" ht="20.100000000000001" customHeight="1" thickBot="1">
      <c r="B700" s="79" t="s">
        <v>584</v>
      </c>
      <c r="C700" s="314">
        <f t="shared" ref="C700:K700" si="75">SUM(C697:C699)</f>
        <v>287794</v>
      </c>
      <c r="D700" s="314">
        <f t="shared" si="75"/>
        <v>75930</v>
      </c>
      <c r="E700" s="314">
        <f t="shared" si="75"/>
        <v>81857</v>
      </c>
      <c r="F700" s="314">
        <f t="shared" si="75"/>
        <v>68959</v>
      </c>
      <c r="G700" s="314">
        <f t="shared" si="75"/>
        <v>1073967</v>
      </c>
      <c r="H700" s="314">
        <f t="shared" si="75"/>
        <v>82540</v>
      </c>
      <c r="I700" s="314">
        <f t="shared" si="75"/>
        <v>86461</v>
      </c>
      <c r="J700" s="314">
        <f t="shared" si="75"/>
        <v>89699</v>
      </c>
      <c r="K700" s="314">
        <f t="shared" si="75"/>
        <v>93078</v>
      </c>
    </row>
    <row r="701" spans="2:11">
      <c r="B701" s="80"/>
      <c r="C701" s="2"/>
      <c r="D701" s="2"/>
      <c r="E701" s="2"/>
      <c r="F701" s="2"/>
      <c r="G701" s="2"/>
      <c r="H701" s="2"/>
      <c r="I701" s="2"/>
      <c r="J701" s="2"/>
      <c r="K701" s="2"/>
    </row>
    <row r="702" spans="2:11" ht="20.100000000000001" customHeight="1">
      <c r="B702" s="124" t="s">
        <v>585</v>
      </c>
      <c r="C702" s="49">
        <f t="shared" ref="C702:K702" si="76">+C694-C700</f>
        <v>-190999</v>
      </c>
      <c r="D702" s="49">
        <f t="shared" si="76"/>
        <v>25002</v>
      </c>
      <c r="E702" s="49">
        <f t="shared" si="76"/>
        <v>40143</v>
      </c>
      <c r="F702" s="49">
        <f t="shared" si="76"/>
        <v>52499</v>
      </c>
      <c r="G702" s="49">
        <f t="shared" si="76"/>
        <v>-949473</v>
      </c>
      <c r="H702" s="49">
        <f t="shared" si="76"/>
        <v>45066</v>
      </c>
      <c r="I702" s="49">
        <f t="shared" si="76"/>
        <v>44335</v>
      </c>
      <c r="J702" s="49">
        <f t="shared" si="76"/>
        <v>44367</v>
      </c>
      <c r="K702" s="49">
        <f t="shared" si="76"/>
        <v>44340</v>
      </c>
    </row>
    <row r="703" spans="2:11">
      <c r="B703" s="81"/>
      <c r="C703" s="2"/>
      <c r="D703" s="2"/>
      <c r="E703" s="2"/>
      <c r="F703" s="2"/>
      <c r="G703" s="2"/>
      <c r="H703" s="2"/>
      <c r="I703" s="2"/>
      <c r="J703" s="2"/>
      <c r="K703" s="2"/>
    </row>
    <row r="704" spans="2:11" ht="20.100000000000001" customHeight="1" thickBot="1">
      <c r="B704" s="78" t="s">
        <v>586</v>
      </c>
      <c r="C704" s="312">
        <v>-1639928</v>
      </c>
      <c r="D704" s="312">
        <v>-1614928</v>
      </c>
      <c r="E704" s="312">
        <v>-1574911</v>
      </c>
      <c r="F704" s="312">
        <f>D704+F702</f>
        <v>-1562429</v>
      </c>
      <c r="G704" s="312">
        <f>F704+G702</f>
        <v>-2511902</v>
      </c>
      <c r="H704" s="312">
        <f>G704+H702</f>
        <v>-2466836</v>
      </c>
      <c r="I704" s="312">
        <f>H704+I702</f>
        <v>-2422501</v>
      </c>
      <c r="J704" s="312">
        <f>I704+J702</f>
        <v>-2378134</v>
      </c>
      <c r="K704" s="312">
        <f>J704+K702</f>
        <v>-2333794</v>
      </c>
    </row>
    <row r="705" spans="2:11" ht="14.4" thickTop="1">
      <c r="B705" s="4"/>
      <c r="C705" s="2"/>
      <c r="D705" s="2"/>
      <c r="E705" s="2"/>
      <c r="F705" s="2"/>
      <c r="G705" s="2"/>
      <c r="H705" s="2"/>
      <c r="I705" s="2"/>
      <c r="J705" s="2"/>
      <c r="K705" s="2"/>
    </row>
    <row r="706" spans="2:11">
      <c r="B706" s="4"/>
      <c r="C706" s="2"/>
      <c r="D706" s="2"/>
      <c r="E706" s="2"/>
      <c r="F706" s="2"/>
      <c r="G706" s="2"/>
      <c r="H706" s="2"/>
      <c r="I706" s="2"/>
      <c r="J706" s="2"/>
      <c r="K706" s="2"/>
    </row>
    <row r="707" spans="2:11">
      <c r="B707" s="4"/>
      <c r="C707" s="2"/>
      <c r="D707" s="2"/>
      <c r="E707" s="2"/>
      <c r="F707" s="2"/>
      <c r="G707" s="2"/>
      <c r="H707" s="2"/>
      <c r="I707" s="2"/>
      <c r="J707" s="2"/>
      <c r="K707" s="2"/>
    </row>
    <row r="708" spans="2:11">
      <c r="B708" s="1"/>
      <c r="C708" s="2"/>
      <c r="D708" s="2"/>
      <c r="E708" s="2"/>
      <c r="F708" s="2"/>
      <c r="G708" s="2"/>
      <c r="H708" s="2"/>
      <c r="I708" s="2"/>
      <c r="J708" s="2"/>
      <c r="K708" s="2"/>
    </row>
    <row r="709" spans="2:11">
      <c r="B709" s="1"/>
      <c r="C709" s="2"/>
      <c r="D709" s="2"/>
      <c r="E709" s="2"/>
      <c r="F709" s="2"/>
      <c r="G709" s="2"/>
      <c r="H709" s="2"/>
      <c r="I709" s="2"/>
      <c r="J709" s="2"/>
      <c r="K709" s="2"/>
    </row>
    <row r="710" spans="2:11">
      <c r="B710" s="1"/>
      <c r="C710" s="2"/>
      <c r="D710" s="2"/>
      <c r="E710" s="2"/>
      <c r="F710" s="2"/>
      <c r="G710" s="2"/>
      <c r="H710" s="2"/>
      <c r="I710" s="2"/>
      <c r="J710" s="2"/>
      <c r="K710" s="2"/>
    </row>
    <row r="711" spans="2:11">
      <c r="B711" s="1"/>
      <c r="C711" s="2"/>
      <c r="D711" s="2"/>
      <c r="E711" s="2"/>
      <c r="F711" s="2"/>
      <c r="G711" s="2"/>
      <c r="H711" s="2"/>
      <c r="I711" s="2"/>
      <c r="J711" s="2"/>
      <c r="K711" s="2"/>
    </row>
    <row r="712" spans="2:11">
      <c r="B712" s="1"/>
      <c r="C712" s="2"/>
      <c r="D712" s="2"/>
      <c r="E712" s="2"/>
      <c r="F712" s="2"/>
      <c r="G712" s="2"/>
      <c r="H712" s="2"/>
      <c r="I712" s="2"/>
      <c r="J712" s="2"/>
      <c r="K712" s="2"/>
    </row>
    <row r="713" spans="2:11">
      <c r="B713" s="1"/>
      <c r="C713" s="2"/>
      <c r="D713" s="2"/>
      <c r="E713" s="2"/>
      <c r="F713" s="2"/>
      <c r="G713" s="2"/>
      <c r="H713" s="2"/>
      <c r="I713" s="2"/>
      <c r="J713" s="2"/>
      <c r="K713" s="2"/>
    </row>
    <row r="714" spans="2:11">
      <c r="B714" s="1"/>
      <c r="C714" s="2"/>
      <c r="D714" s="2"/>
      <c r="E714" s="2"/>
      <c r="F714" s="2"/>
      <c r="G714" s="2"/>
      <c r="H714" s="2"/>
      <c r="I714" s="2"/>
      <c r="J714" s="2"/>
      <c r="K714" s="2"/>
    </row>
    <row r="715" spans="2:11">
      <c r="B715" s="1"/>
      <c r="C715" s="2"/>
      <c r="D715" s="2"/>
      <c r="E715" s="2"/>
      <c r="F715" s="2"/>
      <c r="G715" s="2"/>
      <c r="H715" s="2"/>
      <c r="I715" s="2"/>
      <c r="J715" s="2"/>
      <c r="K715" s="2"/>
    </row>
    <row r="716" spans="2:11">
      <c r="B716" s="1"/>
      <c r="C716" s="2"/>
      <c r="D716" s="2"/>
      <c r="E716" s="2"/>
      <c r="F716" s="2"/>
      <c r="G716" s="2"/>
      <c r="H716" s="2"/>
      <c r="I716" s="2"/>
      <c r="J716" s="2"/>
      <c r="K716" s="2"/>
    </row>
    <row r="717" spans="2:11">
      <c r="B717" s="1"/>
      <c r="C717" s="2"/>
      <c r="D717" s="2"/>
      <c r="E717" s="2"/>
      <c r="F717" s="2"/>
      <c r="G717" s="2"/>
      <c r="H717" s="2"/>
      <c r="I717" s="2"/>
      <c r="J717" s="2"/>
      <c r="K717" s="2"/>
    </row>
    <row r="718" spans="2:11">
      <c r="B718" s="1"/>
      <c r="C718" s="2"/>
      <c r="D718" s="2"/>
      <c r="E718" s="2"/>
      <c r="F718" s="2"/>
      <c r="G718" s="2"/>
      <c r="H718" s="2"/>
      <c r="I718" s="2"/>
      <c r="J718" s="2"/>
      <c r="K718" s="2"/>
    </row>
    <row r="719" spans="2:11">
      <c r="B719" s="1"/>
      <c r="C719" s="2"/>
      <c r="D719" s="2"/>
      <c r="E719" s="2"/>
      <c r="F719" s="2"/>
      <c r="G719" s="2"/>
      <c r="H719" s="2"/>
      <c r="I719" s="2"/>
      <c r="J719" s="2"/>
      <c r="K719" s="2"/>
    </row>
    <row r="720" spans="2:11" ht="17.399999999999999">
      <c r="B720" s="458" t="s">
        <v>985</v>
      </c>
      <c r="C720" s="458"/>
      <c r="D720" s="458"/>
      <c r="E720" s="458"/>
      <c r="F720" s="458"/>
      <c r="G720" s="458"/>
      <c r="H720" s="458"/>
      <c r="I720" s="458"/>
      <c r="J720" s="458"/>
      <c r="K720" s="458"/>
    </row>
    <row r="721" spans="2:11">
      <c r="B721" s="43"/>
      <c r="C721" s="2"/>
      <c r="D721" s="2"/>
      <c r="E721" s="2"/>
      <c r="F721" s="2"/>
      <c r="G721" s="2"/>
      <c r="H721" s="2"/>
      <c r="I721" s="2"/>
      <c r="J721" s="2"/>
      <c r="K721" s="2"/>
    </row>
    <row r="722" spans="2:11" ht="15" customHeight="1">
      <c r="B722" s="461" t="s">
        <v>1048</v>
      </c>
      <c r="C722" s="461"/>
      <c r="D722" s="461"/>
      <c r="E722" s="461"/>
      <c r="F722" s="461"/>
      <c r="G722" s="461"/>
      <c r="H722" s="461"/>
      <c r="I722" s="461"/>
      <c r="J722" s="461"/>
      <c r="K722" s="461"/>
    </row>
    <row r="723" spans="2:11">
      <c r="B723" s="19"/>
      <c r="C723" s="16"/>
      <c r="D723" s="16"/>
      <c r="E723" s="16"/>
      <c r="F723" s="16"/>
      <c r="G723" s="16"/>
      <c r="H723" s="16"/>
      <c r="I723" s="2"/>
      <c r="J723" s="2"/>
      <c r="K723" s="2"/>
    </row>
    <row r="724" spans="2:11">
      <c r="B724" s="4"/>
      <c r="C724" s="43"/>
      <c r="D724" s="1"/>
      <c r="E724" s="43" t="s">
        <v>793</v>
      </c>
      <c r="F724" s="1"/>
      <c r="G724" s="43" t="s">
        <v>794</v>
      </c>
      <c r="H724" s="1"/>
      <c r="I724" s="1"/>
      <c r="J724" s="1"/>
      <c r="K724" s="1"/>
    </row>
    <row r="725" spans="2:11">
      <c r="B725" s="43"/>
      <c r="C725" s="43" t="s">
        <v>791</v>
      </c>
      <c r="D725" s="43" t="s">
        <v>792</v>
      </c>
      <c r="E725" s="43" t="s">
        <v>567</v>
      </c>
      <c r="F725" s="43" t="s">
        <v>793</v>
      </c>
      <c r="G725" s="43" t="s">
        <v>567</v>
      </c>
      <c r="H725" s="43" t="s">
        <v>795</v>
      </c>
      <c r="I725" s="43" t="s">
        <v>796</v>
      </c>
      <c r="J725" s="43" t="s">
        <v>797</v>
      </c>
      <c r="K725" s="43" t="s">
        <v>798</v>
      </c>
    </row>
    <row r="726" spans="2:11" ht="14.4" thickBot="1">
      <c r="B726" s="44"/>
      <c r="C726" s="45" t="s">
        <v>1</v>
      </c>
      <c r="D726" s="45" t="s">
        <v>1</v>
      </c>
      <c r="E726" s="45" t="s">
        <v>537</v>
      </c>
      <c r="F726" s="45" t="s">
        <v>19</v>
      </c>
      <c r="G726" s="45" t="s">
        <v>537</v>
      </c>
      <c r="H726" s="45" t="s">
        <v>19</v>
      </c>
      <c r="I726" s="45" t="s">
        <v>19</v>
      </c>
      <c r="J726" s="45" t="s">
        <v>19</v>
      </c>
      <c r="K726" s="45" t="s">
        <v>19</v>
      </c>
    </row>
    <row r="727" spans="2:11">
      <c r="B727" s="1"/>
      <c r="C727" s="52"/>
      <c r="D727" s="2"/>
      <c r="E727" s="2"/>
      <c r="F727" s="2"/>
      <c r="G727" s="2"/>
      <c r="H727" s="2"/>
      <c r="I727" s="2"/>
      <c r="J727" s="2"/>
      <c r="K727" s="2"/>
    </row>
    <row r="728" spans="2:11">
      <c r="B728" s="80" t="s">
        <v>668</v>
      </c>
      <c r="C728" s="2"/>
      <c r="D728" s="2"/>
      <c r="E728" s="2"/>
      <c r="F728" s="2"/>
      <c r="G728" s="2"/>
      <c r="H728" s="2"/>
      <c r="I728" s="2"/>
      <c r="J728" s="2"/>
      <c r="K728" s="2"/>
    </row>
    <row r="729" spans="2:11" ht="20.100000000000001" customHeight="1">
      <c r="B729" s="124" t="s">
        <v>568</v>
      </c>
      <c r="C729" s="49">
        <f>'Budget Detail FY 2022-29'!L1109</f>
        <v>78764</v>
      </c>
      <c r="D729" s="49">
        <f>'Budget Detail FY 2022-29'!M1109</f>
        <v>97574</v>
      </c>
      <c r="E729" s="49">
        <f>'Budget Detail FY 2022-29'!N1109</f>
        <v>146000</v>
      </c>
      <c r="F729" s="49">
        <f>'Budget Detail FY 2022-29'!O1109</f>
        <v>145465</v>
      </c>
      <c r="G729" s="49">
        <f>'Budget Detail FY 2022-29'!P1109</f>
        <v>149102</v>
      </c>
      <c r="H729" s="49">
        <f>'Budget Detail FY 2022-29'!Q1109</f>
        <v>152830</v>
      </c>
      <c r="I729" s="49">
        <f>'Budget Detail FY 2022-29'!R1109</f>
        <v>156651</v>
      </c>
      <c r="J729" s="49">
        <f>'Budget Detail FY 2022-29'!S1109</f>
        <v>160567</v>
      </c>
      <c r="K729" s="49">
        <f>'Budget Detail FY 2022-29'!T1109</f>
        <v>164581</v>
      </c>
    </row>
    <row r="730" spans="2:11" ht="20.100000000000001" customHeight="1" thickBot="1">
      <c r="B730" s="379" t="s">
        <v>1143</v>
      </c>
      <c r="C730" s="314">
        <f t="shared" ref="C730:K730" si="77">SUM(C729:C729)</f>
        <v>78764</v>
      </c>
      <c r="D730" s="314">
        <f t="shared" si="77"/>
        <v>97574</v>
      </c>
      <c r="E730" s="314">
        <f t="shared" si="77"/>
        <v>146000</v>
      </c>
      <c r="F730" s="314">
        <f t="shared" si="77"/>
        <v>145465</v>
      </c>
      <c r="G730" s="314">
        <f t="shared" si="77"/>
        <v>149102</v>
      </c>
      <c r="H730" s="314">
        <f t="shared" si="77"/>
        <v>152830</v>
      </c>
      <c r="I730" s="314">
        <f t="shared" si="77"/>
        <v>156651</v>
      </c>
      <c r="J730" s="314">
        <f t="shared" si="77"/>
        <v>160567</v>
      </c>
      <c r="K730" s="314">
        <f t="shared" si="77"/>
        <v>164581</v>
      </c>
    </row>
    <row r="731" spans="2:11" ht="6.9" customHeight="1">
      <c r="B731" s="124"/>
      <c r="C731" s="49"/>
      <c r="D731" s="49"/>
      <c r="E731" s="49"/>
      <c r="F731" s="49"/>
      <c r="G731" s="49"/>
      <c r="H731" s="49"/>
      <c r="I731" s="49"/>
      <c r="J731" s="49"/>
      <c r="K731" s="49"/>
    </row>
    <row r="732" spans="2:11">
      <c r="B732" s="1"/>
      <c r="C732" s="2"/>
      <c r="D732" s="2"/>
      <c r="E732" s="2"/>
      <c r="F732" s="2"/>
      <c r="G732" s="2"/>
      <c r="H732" s="2"/>
      <c r="I732" s="2"/>
      <c r="J732" s="2"/>
      <c r="K732" s="2"/>
    </row>
    <row r="733" spans="2:11">
      <c r="B733" s="80" t="s">
        <v>408</v>
      </c>
      <c r="C733" s="2"/>
      <c r="D733" s="2"/>
      <c r="E733" s="2"/>
      <c r="F733" s="2"/>
      <c r="G733" s="2"/>
      <c r="H733" s="2"/>
      <c r="I733" s="2"/>
      <c r="J733" s="2"/>
      <c r="K733" s="2"/>
    </row>
    <row r="734" spans="2:11" ht="20.100000000000001" customHeight="1">
      <c r="B734" s="125" t="s">
        <v>580</v>
      </c>
      <c r="C734" s="49">
        <f>'Budget Detail FY 2022-29'!L1113+'Budget Detail FY 2022-29'!L1114</f>
        <v>37521</v>
      </c>
      <c r="D734" s="49">
        <f>'Budget Detail FY 2022-29'!M1113+'Budget Detail FY 2022-29'!M1114</f>
        <v>3371</v>
      </c>
      <c r="E734" s="49">
        <f>'Budget Detail FY 2022-29'!N1113+'Budget Detail FY 2022-29'!N1114</f>
        <v>11000</v>
      </c>
      <c r="F734" s="49">
        <f>'Budget Detail FY 2022-29'!O1113+'Budget Detail FY 2022-29'!O1114</f>
        <v>9000</v>
      </c>
      <c r="G734" s="49">
        <f>'Budget Detail FY 2022-29'!P1113+'Budget Detail FY 2022-29'!P1114</f>
        <v>17000</v>
      </c>
      <c r="H734" s="49">
        <f>'Budget Detail FY 2022-29'!Q1113+'Budget Detail FY 2022-29'!Q1114</f>
        <v>17000</v>
      </c>
      <c r="I734" s="49">
        <f>'Budget Detail FY 2022-29'!R1113+'Budget Detail FY 2022-29'!R1114</f>
        <v>17000</v>
      </c>
      <c r="J734" s="49">
        <f>'Budget Detail FY 2022-29'!S1113+'Budget Detail FY 2022-29'!S1114</f>
        <v>17000</v>
      </c>
      <c r="K734" s="49">
        <f>'Budget Detail FY 2022-29'!T1113+'Budget Detail FY 2022-29'!T1114</f>
        <v>17000</v>
      </c>
    </row>
    <row r="735" spans="2:11" ht="20.100000000000001" customHeight="1">
      <c r="B735" s="125" t="s">
        <v>582</v>
      </c>
      <c r="C735" s="2">
        <f>'Budget Detail FY 2022-29'!L1115</f>
        <v>0</v>
      </c>
      <c r="D735" s="2">
        <f>'Budget Detail FY 2022-29'!M1115</f>
        <v>0</v>
      </c>
      <c r="E735" s="2">
        <f>'Budget Detail FY 2022-29'!N1115</f>
        <v>0</v>
      </c>
      <c r="F735" s="2">
        <f>'Budget Detail FY 2022-29'!O1115</f>
        <v>0</v>
      </c>
      <c r="G735" s="2">
        <f>'Budget Detail FY 2022-29'!P1115</f>
        <v>5000</v>
      </c>
      <c r="H735" s="2">
        <f>'Budget Detail FY 2022-29'!Q1115</f>
        <v>5000</v>
      </c>
      <c r="I735" s="2">
        <f>'Budget Detail FY 2022-29'!R1115</f>
        <v>5000</v>
      </c>
      <c r="J735" s="2">
        <f>'Budget Detail FY 2022-29'!S1115</f>
        <v>5000</v>
      </c>
      <c r="K735" s="2">
        <f>'Budget Detail FY 2022-29'!T1115</f>
        <v>5000</v>
      </c>
    </row>
    <row r="736" spans="2:11" ht="14.4" thickBot="1">
      <c r="B736" s="79" t="s">
        <v>584</v>
      </c>
      <c r="C736" s="314">
        <f t="shared" ref="C736:H736" si="78">SUM(C734:C735)</f>
        <v>37521</v>
      </c>
      <c r="D736" s="314">
        <f t="shared" si="78"/>
        <v>3371</v>
      </c>
      <c r="E736" s="314">
        <f t="shared" si="78"/>
        <v>11000</v>
      </c>
      <c r="F736" s="314">
        <f t="shared" si="78"/>
        <v>9000</v>
      </c>
      <c r="G736" s="314">
        <f t="shared" si="78"/>
        <v>22000</v>
      </c>
      <c r="H736" s="314">
        <f t="shared" si="78"/>
        <v>22000</v>
      </c>
      <c r="I736" s="314">
        <f t="shared" ref="I736:K736" si="79">SUM(I734:I735)</f>
        <v>22000</v>
      </c>
      <c r="J736" s="314">
        <f t="shared" si="79"/>
        <v>22000</v>
      </c>
      <c r="K736" s="314">
        <f t="shared" si="79"/>
        <v>22000</v>
      </c>
    </row>
    <row r="737" spans="2:11">
      <c r="B737" s="80"/>
      <c r="C737" s="2"/>
      <c r="D737" s="2"/>
      <c r="E737" s="2"/>
      <c r="F737" s="2"/>
      <c r="G737" s="2"/>
      <c r="H737" s="2"/>
      <c r="I737" s="2"/>
      <c r="J737" s="2"/>
      <c r="K737" s="2"/>
    </row>
    <row r="738" spans="2:11" ht="20.100000000000001" customHeight="1">
      <c r="B738" s="124" t="s">
        <v>585</v>
      </c>
      <c r="C738" s="49">
        <f t="shared" ref="C738:K738" si="80">C730-C736</f>
        <v>41243</v>
      </c>
      <c r="D738" s="49">
        <f t="shared" si="80"/>
        <v>94203</v>
      </c>
      <c r="E738" s="49">
        <f t="shared" si="80"/>
        <v>135000</v>
      </c>
      <c r="F738" s="49">
        <f t="shared" si="80"/>
        <v>136465</v>
      </c>
      <c r="G738" s="49">
        <f t="shared" si="80"/>
        <v>127102</v>
      </c>
      <c r="H738" s="49">
        <f t="shared" si="80"/>
        <v>130830</v>
      </c>
      <c r="I738" s="49">
        <f t="shared" si="80"/>
        <v>134651</v>
      </c>
      <c r="J738" s="49">
        <f t="shared" si="80"/>
        <v>138567</v>
      </c>
      <c r="K738" s="49">
        <f t="shared" si="80"/>
        <v>142581</v>
      </c>
    </row>
    <row r="739" spans="2:11">
      <c r="B739" s="81"/>
      <c r="C739" s="2"/>
      <c r="D739" s="2"/>
      <c r="E739" s="2"/>
      <c r="F739" s="2"/>
      <c r="G739" s="2"/>
      <c r="H739" s="2"/>
      <c r="I739" s="2"/>
      <c r="J739" s="2"/>
      <c r="K739" s="2"/>
    </row>
    <row r="740" spans="2:11" ht="20.100000000000001" customHeight="1" thickBot="1">
      <c r="B740" s="78" t="s">
        <v>586</v>
      </c>
      <c r="C740" s="312">
        <v>-6625</v>
      </c>
      <c r="D740" s="312">
        <v>87577</v>
      </c>
      <c r="E740" s="312">
        <v>198949</v>
      </c>
      <c r="F740" s="312">
        <f>D740+F738</f>
        <v>224042</v>
      </c>
      <c r="G740" s="312">
        <f>F740+G738</f>
        <v>351144</v>
      </c>
      <c r="H740" s="312">
        <f>G740+H738</f>
        <v>481974</v>
      </c>
      <c r="I740" s="312">
        <f>H740+I738</f>
        <v>616625</v>
      </c>
      <c r="J740" s="312">
        <f>I740+J738</f>
        <v>755192</v>
      </c>
      <c r="K740" s="312">
        <f>J740+K738</f>
        <v>897773</v>
      </c>
    </row>
    <row r="741" spans="2:11" ht="14.4" thickTop="1">
      <c r="B741" s="4"/>
      <c r="C741" s="2"/>
      <c r="D741" s="2"/>
      <c r="E741" s="2"/>
      <c r="F741" s="2"/>
      <c r="G741" s="2"/>
      <c r="H741" s="2"/>
      <c r="I741" s="2"/>
      <c r="J741" s="2"/>
      <c r="K741" s="2"/>
    </row>
    <row r="742" spans="2:11">
      <c r="B742" s="4"/>
      <c r="C742" s="2"/>
      <c r="D742" s="2"/>
      <c r="E742" s="2"/>
      <c r="F742" s="2"/>
      <c r="G742" s="2"/>
      <c r="H742" s="2"/>
      <c r="I742" s="2"/>
      <c r="J742" s="2"/>
      <c r="K742" s="2"/>
    </row>
    <row r="743" spans="2:11">
      <c r="B743" s="4"/>
      <c r="C743" s="2"/>
      <c r="D743" s="2"/>
      <c r="E743" s="2"/>
      <c r="F743" s="2"/>
      <c r="G743" s="2"/>
      <c r="H743" s="2"/>
      <c r="I743" s="2"/>
      <c r="J743" s="2"/>
      <c r="K743" s="2"/>
    </row>
    <row r="744" spans="2:11">
      <c r="B744" s="1"/>
      <c r="C744" s="2"/>
      <c r="D744" s="2"/>
      <c r="E744" s="2"/>
      <c r="F744" s="2"/>
      <c r="G744" s="2"/>
      <c r="H744" s="2"/>
      <c r="I744" s="2"/>
      <c r="J744" s="2"/>
      <c r="K744" s="2"/>
    </row>
    <row r="745" spans="2:11">
      <c r="B745" s="1"/>
      <c r="C745" s="2"/>
      <c r="D745" s="2"/>
      <c r="E745" s="2"/>
      <c r="F745" s="2"/>
      <c r="G745" s="2"/>
      <c r="H745" s="2"/>
      <c r="I745" s="2"/>
      <c r="J745" s="2"/>
      <c r="K745" s="2"/>
    </row>
    <row r="746" spans="2:11">
      <c r="B746" s="1"/>
      <c r="C746" s="2"/>
      <c r="D746" s="2"/>
      <c r="E746" s="2"/>
      <c r="F746" s="2"/>
      <c r="G746" s="2"/>
      <c r="H746" s="2"/>
      <c r="I746" s="2"/>
      <c r="J746" s="2"/>
      <c r="K746" s="2"/>
    </row>
    <row r="747" spans="2:11">
      <c r="B747" s="1"/>
      <c r="C747" s="2"/>
      <c r="D747" s="2"/>
      <c r="E747" s="2"/>
      <c r="F747" s="2"/>
      <c r="G747" s="2"/>
      <c r="H747" s="2"/>
      <c r="I747" s="2"/>
      <c r="J747" s="2"/>
      <c r="K747" s="2"/>
    </row>
    <row r="748" spans="2:11">
      <c r="B748" s="1"/>
      <c r="C748" s="2"/>
      <c r="D748" s="2"/>
      <c r="E748" s="2"/>
      <c r="F748" s="2"/>
      <c r="G748" s="2"/>
      <c r="H748" s="2"/>
      <c r="I748" s="2"/>
      <c r="J748" s="2"/>
      <c r="K748" s="2"/>
    </row>
    <row r="749" spans="2:11">
      <c r="B749" s="1"/>
      <c r="C749" s="2"/>
      <c r="D749" s="2"/>
      <c r="E749" s="2"/>
      <c r="F749" s="2"/>
      <c r="G749" s="2"/>
      <c r="H749" s="2"/>
      <c r="I749" s="2"/>
      <c r="J749" s="2"/>
      <c r="K749" s="2"/>
    </row>
    <row r="750" spans="2:11">
      <c r="B750" s="1"/>
      <c r="C750" s="2"/>
      <c r="D750" s="2"/>
      <c r="E750" s="2"/>
      <c r="F750" s="2"/>
      <c r="G750" s="2"/>
      <c r="H750" s="2"/>
      <c r="I750" s="2"/>
      <c r="J750" s="2"/>
      <c r="K750" s="2"/>
    </row>
    <row r="751" spans="2:11">
      <c r="B751" s="1"/>
      <c r="C751" s="2"/>
      <c r="D751" s="2"/>
      <c r="E751" s="2"/>
      <c r="F751" s="2"/>
      <c r="G751" s="2"/>
      <c r="H751" s="2"/>
      <c r="I751" s="2"/>
      <c r="J751" s="2"/>
      <c r="K751" s="2"/>
    </row>
    <row r="752" spans="2:11">
      <c r="B752" s="1"/>
      <c r="C752" s="2"/>
      <c r="D752" s="2"/>
      <c r="E752" s="2"/>
      <c r="F752" s="2"/>
      <c r="G752" s="2"/>
      <c r="H752" s="2"/>
      <c r="I752" s="2"/>
      <c r="J752" s="2"/>
      <c r="K752" s="2"/>
    </row>
    <row r="753" spans="1:11">
      <c r="B753" s="1"/>
      <c r="C753" s="2"/>
      <c r="D753" s="2"/>
      <c r="E753" s="2"/>
      <c r="F753" s="2"/>
      <c r="G753" s="2"/>
      <c r="H753" s="2"/>
      <c r="I753" s="2"/>
      <c r="J753" s="2"/>
      <c r="K753" s="2"/>
    </row>
    <row r="754" spans="1:11">
      <c r="B754" s="1"/>
      <c r="C754" s="2"/>
      <c r="D754" s="2"/>
      <c r="E754" s="2"/>
      <c r="F754" s="2"/>
      <c r="G754" s="2"/>
      <c r="H754" s="2"/>
      <c r="I754" s="2"/>
      <c r="J754" s="2"/>
      <c r="K754" s="2"/>
    </row>
    <row r="755" spans="1:11">
      <c r="B755" s="1"/>
      <c r="C755" s="2"/>
      <c r="D755" s="2"/>
      <c r="E755" s="2"/>
      <c r="F755" s="2"/>
      <c r="G755" s="2"/>
      <c r="H755" s="2"/>
      <c r="I755" s="2"/>
      <c r="J755" s="2"/>
      <c r="K755" s="2"/>
    </row>
    <row r="756" spans="1:11" ht="17.399999999999999">
      <c r="A756" s="1"/>
      <c r="B756" s="458" t="s">
        <v>787</v>
      </c>
      <c r="C756" s="458"/>
      <c r="D756" s="458"/>
      <c r="E756" s="458"/>
      <c r="F756" s="458"/>
      <c r="G756" s="458"/>
      <c r="H756" s="458"/>
      <c r="I756" s="458"/>
      <c r="J756" s="458"/>
      <c r="K756" s="458"/>
    </row>
    <row r="757" spans="1:11" ht="7.5" customHeight="1">
      <c r="A757" s="1"/>
      <c r="B757" s="43"/>
      <c r="C757" s="2"/>
      <c r="D757" s="2"/>
      <c r="E757" s="2"/>
      <c r="F757" s="2"/>
      <c r="G757" s="2"/>
      <c r="H757" s="2"/>
      <c r="I757" s="2"/>
      <c r="J757" s="2"/>
      <c r="K757" s="2"/>
    </row>
    <row r="758" spans="1:11" ht="15" customHeight="1">
      <c r="A758" s="1"/>
      <c r="B758" s="460" t="s">
        <v>1087</v>
      </c>
      <c r="C758" s="460"/>
      <c r="D758" s="460"/>
      <c r="E758" s="460"/>
      <c r="F758" s="460"/>
      <c r="G758" s="460"/>
      <c r="H758" s="460"/>
      <c r="I758" s="460"/>
      <c r="J758" s="460"/>
      <c r="K758" s="460"/>
    </row>
    <row r="759" spans="1:11">
      <c r="A759" s="1"/>
      <c r="B759" s="460"/>
      <c r="C759" s="460"/>
      <c r="D759" s="460"/>
      <c r="E759" s="460"/>
      <c r="F759" s="460"/>
      <c r="G759" s="460"/>
      <c r="H759" s="460"/>
      <c r="I759" s="460"/>
      <c r="J759" s="460"/>
      <c r="K759" s="460"/>
    </row>
    <row r="760" spans="1:11">
      <c r="A760" s="1"/>
      <c r="B760" s="19"/>
      <c r="C760" s="19"/>
      <c r="D760" s="19"/>
      <c r="E760" s="19"/>
      <c r="F760" s="19"/>
      <c r="G760" s="19"/>
      <c r="H760" s="19"/>
      <c r="I760" s="19"/>
      <c r="J760" s="19"/>
      <c r="K760" s="19"/>
    </row>
    <row r="761" spans="1:11">
      <c r="A761" s="1"/>
      <c r="B761" s="4"/>
      <c r="C761" s="43"/>
      <c r="D761" s="1"/>
      <c r="E761" s="43" t="s">
        <v>793</v>
      </c>
      <c r="F761" s="1"/>
      <c r="G761" s="43" t="s">
        <v>794</v>
      </c>
      <c r="H761" s="1"/>
      <c r="I761" s="1"/>
      <c r="J761" s="1"/>
      <c r="K761" s="1"/>
    </row>
    <row r="762" spans="1:11">
      <c r="A762" s="1"/>
      <c r="B762" s="43"/>
      <c r="C762" s="43" t="s">
        <v>791</v>
      </c>
      <c r="D762" s="43" t="s">
        <v>792</v>
      </c>
      <c r="E762" s="43" t="s">
        <v>567</v>
      </c>
      <c r="F762" s="43" t="s">
        <v>793</v>
      </c>
      <c r="G762" s="43" t="s">
        <v>567</v>
      </c>
      <c r="H762" s="43" t="s">
        <v>795</v>
      </c>
      <c r="I762" s="43" t="s">
        <v>796</v>
      </c>
      <c r="J762" s="43" t="s">
        <v>797</v>
      </c>
      <c r="K762" s="43" t="s">
        <v>798</v>
      </c>
    </row>
    <row r="763" spans="1:11" ht="14.4" thickBot="1">
      <c r="A763" s="1"/>
      <c r="B763" s="44"/>
      <c r="C763" s="45" t="s">
        <v>1</v>
      </c>
      <c r="D763" s="45" t="s">
        <v>1</v>
      </c>
      <c r="E763" s="45" t="s">
        <v>537</v>
      </c>
      <c r="F763" s="45" t="s">
        <v>19</v>
      </c>
      <c r="G763" s="45" t="s">
        <v>537</v>
      </c>
      <c r="H763" s="45" t="s">
        <v>19</v>
      </c>
      <c r="I763" s="45" t="s">
        <v>19</v>
      </c>
      <c r="J763" s="45" t="s">
        <v>19</v>
      </c>
      <c r="K763" s="45" t="s">
        <v>19</v>
      </c>
    </row>
    <row r="764" spans="1:11">
      <c r="A764" s="1"/>
      <c r="B764" s="1"/>
      <c r="C764" s="52"/>
      <c r="D764" s="2"/>
      <c r="E764" s="2"/>
      <c r="F764" s="2"/>
      <c r="G764" s="2"/>
      <c r="H764" s="2"/>
      <c r="I764" s="2"/>
      <c r="J764" s="2"/>
      <c r="K764" s="2"/>
    </row>
    <row r="765" spans="1:11">
      <c r="A765" s="1"/>
      <c r="B765" s="80" t="s">
        <v>668</v>
      </c>
      <c r="C765" s="2"/>
      <c r="D765" s="2"/>
      <c r="E765" s="2"/>
      <c r="F765" s="2"/>
      <c r="G765" s="2"/>
      <c r="H765" s="2"/>
      <c r="I765" s="2"/>
      <c r="J765" s="2"/>
      <c r="K765" s="2"/>
    </row>
    <row r="766" spans="1:11" ht="20.100000000000001" customHeight="1">
      <c r="A766" s="1"/>
      <c r="B766" s="124" t="s">
        <v>568</v>
      </c>
      <c r="C766" s="49">
        <f t="shared" ref="C766:K766" si="81">C11+C62+C97+C658+C693+C729+C385</f>
        <v>14812671</v>
      </c>
      <c r="D766" s="49">
        <f t="shared" si="81"/>
        <v>15728228</v>
      </c>
      <c r="E766" s="49">
        <f t="shared" si="81"/>
        <v>16374617</v>
      </c>
      <c r="F766" s="49">
        <f t="shared" si="81"/>
        <v>16268973</v>
      </c>
      <c r="G766" s="49">
        <f t="shared" si="81"/>
        <v>17225429</v>
      </c>
      <c r="H766" s="49">
        <f t="shared" si="81"/>
        <v>17544433</v>
      </c>
      <c r="I766" s="49">
        <f t="shared" si="81"/>
        <v>17864390</v>
      </c>
      <c r="J766" s="49">
        <f t="shared" si="81"/>
        <v>17964517</v>
      </c>
      <c r="K766" s="49">
        <f t="shared" si="81"/>
        <v>18294873</v>
      </c>
    </row>
    <row r="767" spans="1:11" ht="20.100000000000001" customHeight="1">
      <c r="A767" s="1"/>
      <c r="B767" s="124" t="s">
        <v>569</v>
      </c>
      <c r="C767" s="2">
        <f t="shared" ref="C767:K767" si="82">C12+C131+C167+C268+C386</f>
        <v>6895425</v>
      </c>
      <c r="D767" s="2">
        <f t="shared" si="82"/>
        <v>7123418</v>
      </c>
      <c r="E767" s="2">
        <f t="shared" si="82"/>
        <v>6221653</v>
      </c>
      <c r="F767" s="2">
        <f t="shared" si="82"/>
        <v>6545325</v>
      </c>
      <c r="G767" s="2">
        <f t="shared" si="82"/>
        <v>6478945</v>
      </c>
      <c r="H767" s="2">
        <f t="shared" si="82"/>
        <v>6359259</v>
      </c>
      <c r="I767" s="2">
        <f t="shared" si="82"/>
        <v>6943621</v>
      </c>
      <c r="J767" s="2">
        <f t="shared" si="82"/>
        <v>7075446</v>
      </c>
      <c r="K767" s="2">
        <f t="shared" si="82"/>
        <v>7212965</v>
      </c>
    </row>
    <row r="768" spans="1:11" ht="20.100000000000001" customHeight="1">
      <c r="A768" s="1"/>
      <c r="B768" s="125" t="s">
        <v>570</v>
      </c>
      <c r="C768" s="2">
        <f t="shared" ref="C768:K768" si="83">C13+C168+C348+C269+C217</f>
        <v>1193057</v>
      </c>
      <c r="D768" s="2">
        <f t="shared" si="83"/>
        <v>1630034</v>
      </c>
      <c r="E768" s="2">
        <f t="shared" si="83"/>
        <v>832000</v>
      </c>
      <c r="F768" s="2">
        <f t="shared" si="83"/>
        <v>1946000</v>
      </c>
      <c r="G768" s="2">
        <f t="shared" si="83"/>
        <v>943000</v>
      </c>
      <c r="H768" s="2">
        <f t="shared" si="83"/>
        <v>843000</v>
      </c>
      <c r="I768" s="2">
        <f t="shared" si="83"/>
        <v>843000</v>
      </c>
      <c r="J768" s="2">
        <f t="shared" si="83"/>
        <v>793000</v>
      </c>
      <c r="K768" s="2">
        <f t="shared" si="83"/>
        <v>793000</v>
      </c>
    </row>
    <row r="769" spans="1:11" ht="20.100000000000001" customHeight="1">
      <c r="A769" s="1"/>
      <c r="B769" s="125" t="s">
        <v>571</v>
      </c>
      <c r="C769" s="2">
        <f t="shared" ref="C769:K769" si="84">C14+C270</f>
        <v>204687</v>
      </c>
      <c r="D769" s="2">
        <f t="shared" si="84"/>
        <v>112367</v>
      </c>
      <c r="E769" s="2">
        <f t="shared" si="84"/>
        <v>102650</v>
      </c>
      <c r="F769" s="2">
        <f t="shared" si="84"/>
        <v>112200</v>
      </c>
      <c r="G769" s="2">
        <f t="shared" si="84"/>
        <v>109200</v>
      </c>
      <c r="H769" s="2">
        <f t="shared" si="84"/>
        <v>109200</v>
      </c>
      <c r="I769" s="2">
        <f t="shared" si="84"/>
        <v>109200</v>
      </c>
      <c r="J769" s="2">
        <f t="shared" si="84"/>
        <v>109200</v>
      </c>
      <c r="K769" s="2">
        <f t="shared" si="84"/>
        <v>109200</v>
      </c>
    </row>
    <row r="770" spans="1:11" ht="20.100000000000001" customHeight="1">
      <c r="A770" s="1"/>
      <c r="B770" s="125" t="s">
        <v>572</v>
      </c>
      <c r="C770" s="2">
        <f t="shared" ref="C770:K770" si="85">C15+C169+C387+C437+C271+C526+C218</f>
        <v>10478862</v>
      </c>
      <c r="D770" s="2">
        <f t="shared" si="85"/>
        <v>12413565</v>
      </c>
      <c r="E770" s="2">
        <f t="shared" si="85"/>
        <v>12913530</v>
      </c>
      <c r="F770" s="2">
        <f t="shared" si="85"/>
        <v>14348077</v>
      </c>
      <c r="G770" s="2">
        <f t="shared" si="85"/>
        <v>14696793</v>
      </c>
      <c r="H770" s="2">
        <f t="shared" si="85"/>
        <v>15209085</v>
      </c>
      <c r="I770" s="2">
        <f t="shared" si="85"/>
        <v>17156630</v>
      </c>
      <c r="J770" s="2">
        <f t="shared" si="85"/>
        <v>19328630</v>
      </c>
      <c r="K770" s="2">
        <f t="shared" si="85"/>
        <v>21248458</v>
      </c>
    </row>
    <row r="771" spans="1:11" ht="20.100000000000001" customHeight="1">
      <c r="A771" s="1"/>
      <c r="B771" s="125" t="s">
        <v>573</v>
      </c>
      <c r="C771" s="2">
        <f t="shared" ref="C771:K771" si="86">C16+C132+C170+C388+C438+C272+C527+C219</f>
        <v>-50426</v>
      </c>
      <c r="D771" s="2">
        <f t="shared" si="86"/>
        <v>557169</v>
      </c>
      <c r="E771" s="2">
        <f t="shared" si="86"/>
        <v>521250</v>
      </c>
      <c r="F771" s="2">
        <f t="shared" si="86"/>
        <v>1293000</v>
      </c>
      <c r="G771" s="2">
        <f t="shared" si="86"/>
        <v>1336250</v>
      </c>
      <c r="H771" s="2">
        <f t="shared" si="86"/>
        <v>691250</v>
      </c>
      <c r="I771" s="2">
        <f t="shared" si="86"/>
        <v>521250</v>
      </c>
      <c r="J771" s="2">
        <f t="shared" si="86"/>
        <v>406250</v>
      </c>
      <c r="K771" s="2">
        <f t="shared" si="86"/>
        <v>526750</v>
      </c>
    </row>
    <row r="772" spans="1:11" ht="20.100000000000001" customHeight="1">
      <c r="A772" s="1"/>
      <c r="B772" s="125" t="s">
        <v>574</v>
      </c>
      <c r="C772" s="2">
        <f t="shared" ref="C772:K772" si="87">C17+C171+C389+C439+C273+C528</f>
        <v>1786282</v>
      </c>
      <c r="D772" s="2">
        <f t="shared" si="87"/>
        <v>4295878</v>
      </c>
      <c r="E772" s="2">
        <f t="shared" si="87"/>
        <v>1581153</v>
      </c>
      <c r="F772" s="2">
        <f t="shared" si="87"/>
        <v>763384</v>
      </c>
      <c r="G772" s="2">
        <f t="shared" si="87"/>
        <v>14588018</v>
      </c>
      <c r="H772" s="2">
        <f t="shared" si="87"/>
        <v>394359</v>
      </c>
      <c r="I772" s="2">
        <f t="shared" si="87"/>
        <v>241167</v>
      </c>
      <c r="J772" s="2">
        <f t="shared" si="87"/>
        <v>2379516</v>
      </c>
      <c r="K772" s="2">
        <f t="shared" si="87"/>
        <v>401167</v>
      </c>
    </row>
    <row r="773" spans="1:11" ht="20.100000000000001" customHeight="1">
      <c r="A773" s="1"/>
      <c r="B773" s="125" t="s">
        <v>602</v>
      </c>
      <c r="C773" s="2">
        <f t="shared" ref="C773:K773" si="88">C488</f>
        <v>2712</v>
      </c>
      <c r="D773" s="2">
        <f t="shared" si="88"/>
        <v>0</v>
      </c>
      <c r="E773" s="2">
        <f t="shared" si="88"/>
        <v>0</v>
      </c>
      <c r="F773" s="2">
        <f t="shared" si="88"/>
        <v>0</v>
      </c>
      <c r="G773" s="2">
        <f t="shared" si="88"/>
        <v>0</v>
      </c>
      <c r="H773" s="2">
        <f t="shared" si="88"/>
        <v>0</v>
      </c>
      <c r="I773" s="2">
        <f t="shared" si="88"/>
        <v>0</v>
      </c>
      <c r="J773" s="2">
        <f t="shared" si="88"/>
        <v>0</v>
      </c>
      <c r="K773" s="2">
        <f t="shared" si="88"/>
        <v>0</v>
      </c>
    </row>
    <row r="774" spans="1:11" ht="20.100000000000001" customHeight="1">
      <c r="A774" s="1"/>
      <c r="B774" s="125" t="s">
        <v>575</v>
      </c>
      <c r="C774" s="2">
        <f t="shared" ref="C774:K774" si="89">C18+C390+C172+C274+C529+C220</f>
        <v>503173</v>
      </c>
      <c r="D774" s="2">
        <f t="shared" si="89"/>
        <v>481789</v>
      </c>
      <c r="E774" s="2">
        <f t="shared" si="89"/>
        <v>395570</v>
      </c>
      <c r="F774" s="2">
        <f t="shared" si="89"/>
        <v>434445</v>
      </c>
      <c r="G774" s="2">
        <f t="shared" si="89"/>
        <v>942665</v>
      </c>
      <c r="H774" s="2">
        <f t="shared" si="89"/>
        <v>430140</v>
      </c>
      <c r="I774" s="2">
        <f t="shared" si="89"/>
        <v>422652</v>
      </c>
      <c r="J774" s="2">
        <f t="shared" si="89"/>
        <v>429140</v>
      </c>
      <c r="K774" s="2">
        <f t="shared" si="89"/>
        <v>435858</v>
      </c>
    </row>
    <row r="775" spans="1:11" ht="20.100000000000001" customHeight="1">
      <c r="A775" s="1"/>
      <c r="B775" s="380" t="s">
        <v>1143</v>
      </c>
      <c r="C775" s="378">
        <f t="shared" ref="C775:K775" si="90">SUM(C766:C774)</f>
        <v>35826443</v>
      </c>
      <c r="D775" s="378">
        <f t="shared" si="90"/>
        <v>42342448</v>
      </c>
      <c r="E775" s="378">
        <f t="shared" si="90"/>
        <v>38942423</v>
      </c>
      <c r="F775" s="378">
        <f t="shared" si="90"/>
        <v>41711404</v>
      </c>
      <c r="G775" s="378">
        <f t="shared" si="90"/>
        <v>56320300</v>
      </c>
      <c r="H775" s="378">
        <f t="shared" si="90"/>
        <v>41580726</v>
      </c>
      <c r="I775" s="378">
        <f t="shared" si="90"/>
        <v>44101910</v>
      </c>
      <c r="J775" s="378">
        <f t="shared" si="90"/>
        <v>48485699</v>
      </c>
      <c r="K775" s="378">
        <f t="shared" si="90"/>
        <v>49022271</v>
      </c>
    </row>
    <row r="776" spans="1:11" ht="6.9" customHeight="1">
      <c r="A776" s="1"/>
      <c r="B776" s="125"/>
      <c r="C776" s="2"/>
      <c r="D776" s="2"/>
      <c r="E776" s="2"/>
      <c r="F776" s="2"/>
      <c r="G776" s="2"/>
      <c r="H776" s="2"/>
      <c r="I776" s="2"/>
      <c r="J776" s="2"/>
      <c r="K776" s="2"/>
    </row>
    <row r="777" spans="1:11" ht="20.100000000000001" customHeight="1">
      <c r="A777" s="1"/>
      <c r="B777" s="125" t="s">
        <v>576</v>
      </c>
      <c r="C777" s="2">
        <f t="shared" ref="C777:K777" si="91">C21+C175+C351+C393+C442+C277+C532+C223</f>
        <v>23385630</v>
      </c>
      <c r="D777" s="2">
        <f t="shared" si="91"/>
        <v>8304111</v>
      </c>
      <c r="E777" s="2">
        <f t="shared" si="91"/>
        <v>47087273</v>
      </c>
      <c r="F777" s="2">
        <f t="shared" si="91"/>
        <v>17175456</v>
      </c>
      <c r="G777" s="2">
        <f t="shared" si="91"/>
        <v>74645571</v>
      </c>
      <c r="H777" s="2">
        <f t="shared" si="91"/>
        <v>61914516</v>
      </c>
      <c r="I777" s="2">
        <f t="shared" si="91"/>
        <v>56183552</v>
      </c>
      <c r="J777" s="2">
        <f t="shared" si="91"/>
        <v>35415143</v>
      </c>
      <c r="K777" s="2">
        <f t="shared" si="91"/>
        <v>11957173</v>
      </c>
    </row>
    <row r="778" spans="1:11" ht="20.100000000000001" customHeight="1" thickBot="1">
      <c r="A778" s="1"/>
      <c r="B778" s="79" t="s">
        <v>1156</v>
      </c>
      <c r="C778" s="314">
        <f t="shared" ref="C778:K778" si="92">C775+C777</f>
        <v>59212073</v>
      </c>
      <c r="D778" s="314">
        <f t="shared" si="92"/>
        <v>50646559</v>
      </c>
      <c r="E778" s="314">
        <f t="shared" si="92"/>
        <v>86029696</v>
      </c>
      <c r="F778" s="314">
        <f t="shared" si="92"/>
        <v>58886860</v>
      </c>
      <c r="G778" s="314">
        <f t="shared" si="92"/>
        <v>130965871</v>
      </c>
      <c r="H778" s="314">
        <f t="shared" si="92"/>
        <v>103495242</v>
      </c>
      <c r="I778" s="314">
        <f t="shared" si="92"/>
        <v>100285462</v>
      </c>
      <c r="J778" s="314">
        <f t="shared" si="92"/>
        <v>83900842</v>
      </c>
      <c r="K778" s="314">
        <f t="shared" si="92"/>
        <v>60979444</v>
      </c>
    </row>
    <row r="779" spans="1:11" ht="7.5" customHeight="1">
      <c r="A779" s="1"/>
      <c r="B779" s="1"/>
      <c r="C779" s="2"/>
      <c r="D779" s="2"/>
      <c r="E779" s="2"/>
      <c r="F779" s="2"/>
      <c r="G779" s="2"/>
      <c r="H779" s="2"/>
      <c r="I779" s="2"/>
      <c r="J779" s="2"/>
      <c r="K779" s="2"/>
    </row>
    <row r="780" spans="1:11">
      <c r="A780" s="1"/>
      <c r="B780" s="80" t="s">
        <v>408</v>
      </c>
      <c r="C780" s="2"/>
      <c r="D780" s="2"/>
      <c r="E780" s="2"/>
      <c r="F780" s="2"/>
      <c r="G780" s="2"/>
      <c r="H780" s="2"/>
      <c r="I780" s="2"/>
      <c r="J780" s="2"/>
      <c r="K780" s="2"/>
    </row>
    <row r="781" spans="1:11" ht="20.100000000000001" customHeight="1">
      <c r="A781" s="1"/>
      <c r="B781" s="125" t="s">
        <v>578</v>
      </c>
      <c r="C781" s="49">
        <f t="shared" ref="C781:K781" si="93">C25+C397+C446+C536+C227+C281</f>
        <v>7247258</v>
      </c>
      <c r="D781" s="49">
        <f t="shared" si="93"/>
        <v>7837732</v>
      </c>
      <c r="E781" s="49">
        <f t="shared" si="93"/>
        <v>9013276</v>
      </c>
      <c r="F781" s="49">
        <f t="shared" si="93"/>
        <v>8464141</v>
      </c>
      <c r="G781" s="49">
        <f t="shared" si="93"/>
        <v>10030385</v>
      </c>
      <c r="H781" s="49">
        <f t="shared" si="93"/>
        <v>10446878</v>
      </c>
      <c r="I781" s="49">
        <f t="shared" si="93"/>
        <v>11021491</v>
      </c>
      <c r="J781" s="49">
        <f t="shared" si="93"/>
        <v>11379104</v>
      </c>
      <c r="K781" s="49">
        <f t="shared" si="93"/>
        <v>11701084</v>
      </c>
    </row>
    <row r="782" spans="1:11" ht="20.100000000000001" customHeight="1">
      <c r="A782" s="1"/>
      <c r="B782" s="125" t="s">
        <v>579</v>
      </c>
      <c r="C782" s="2">
        <f t="shared" ref="C782:K782" si="94">C26+C398+C447+C537+C228+C282</f>
        <v>4091003</v>
      </c>
      <c r="D782" s="2">
        <f t="shared" si="94"/>
        <v>4295017</v>
      </c>
      <c r="E782" s="2">
        <f t="shared" si="94"/>
        <v>4828313</v>
      </c>
      <c r="F782" s="2">
        <f t="shared" si="94"/>
        <v>4470295</v>
      </c>
      <c r="G782" s="2">
        <f t="shared" si="94"/>
        <v>5129556</v>
      </c>
      <c r="H782" s="2">
        <f t="shared" si="94"/>
        <v>5434790</v>
      </c>
      <c r="I782" s="2">
        <f t="shared" si="94"/>
        <v>5786893</v>
      </c>
      <c r="J782" s="2">
        <f t="shared" si="94"/>
        <v>6132926</v>
      </c>
      <c r="K782" s="2">
        <f t="shared" si="94"/>
        <v>6474770</v>
      </c>
    </row>
    <row r="783" spans="1:11" ht="20.100000000000001" customHeight="1">
      <c r="A783" s="1"/>
      <c r="B783" s="125" t="s">
        <v>580</v>
      </c>
      <c r="C783" s="2">
        <f t="shared" ref="C783:K783" si="95">C27+C66+C101+C179+C287+C297+C355+C399+C448+C492+C662+C697+C734+C305+C538+C229</f>
        <v>8333873</v>
      </c>
      <c r="D783" s="2">
        <f t="shared" si="95"/>
        <v>8958436</v>
      </c>
      <c r="E783" s="2">
        <f t="shared" si="95"/>
        <v>12747170</v>
      </c>
      <c r="F783" s="2">
        <f t="shared" si="95"/>
        <v>10456339</v>
      </c>
      <c r="G783" s="2">
        <f t="shared" si="95"/>
        <v>13176284</v>
      </c>
      <c r="H783" s="2">
        <f t="shared" si="95"/>
        <v>11579106</v>
      </c>
      <c r="I783" s="2">
        <f t="shared" si="95"/>
        <v>11697331</v>
      </c>
      <c r="J783" s="2">
        <f t="shared" si="95"/>
        <v>11125099</v>
      </c>
      <c r="K783" s="2">
        <f t="shared" si="95"/>
        <v>9756360</v>
      </c>
    </row>
    <row r="784" spans="1:11" ht="20.100000000000001" customHeight="1">
      <c r="A784" s="1"/>
      <c r="B784" s="125" t="s">
        <v>581</v>
      </c>
      <c r="C784" s="2">
        <f t="shared" ref="C784:K784" si="96">C28+C136+C180+C298+C400+C449+C539+C292+C230</f>
        <v>1580920</v>
      </c>
      <c r="D784" s="2">
        <f t="shared" si="96"/>
        <v>1859151</v>
      </c>
      <c r="E784" s="2">
        <f t="shared" si="96"/>
        <v>2030605</v>
      </c>
      <c r="F784" s="2">
        <f t="shared" si="96"/>
        <v>2033223</v>
      </c>
      <c r="G784" s="2">
        <f t="shared" si="96"/>
        <v>2131610</v>
      </c>
      <c r="H784" s="2">
        <f t="shared" si="96"/>
        <v>2093545</v>
      </c>
      <c r="I784" s="2">
        <f t="shared" si="96"/>
        <v>2060311</v>
      </c>
      <c r="J784" s="2">
        <f t="shared" si="96"/>
        <v>2093944</v>
      </c>
      <c r="K784" s="2">
        <f t="shared" si="96"/>
        <v>7729832</v>
      </c>
    </row>
    <row r="785" spans="1:11" ht="20.100000000000001" customHeight="1">
      <c r="A785" s="1"/>
      <c r="B785" s="125" t="s">
        <v>582</v>
      </c>
      <c r="C785" s="2">
        <f t="shared" ref="C785:K785" si="97">C137+C181+C288+C299+C401+C450+C698+C306+C293+C231+C283+C735</f>
        <v>7744000</v>
      </c>
      <c r="D785" s="2">
        <f t="shared" si="97"/>
        <v>17989400</v>
      </c>
      <c r="E785" s="2">
        <f t="shared" si="97"/>
        <v>22607432</v>
      </c>
      <c r="F785" s="2">
        <f t="shared" si="97"/>
        <v>14419856</v>
      </c>
      <c r="G785" s="2">
        <f t="shared" si="97"/>
        <v>58776527</v>
      </c>
      <c r="H785" s="2">
        <f t="shared" si="97"/>
        <v>90812962</v>
      </c>
      <c r="I785" s="2">
        <f t="shared" si="97"/>
        <v>63169242</v>
      </c>
      <c r="J785" s="2">
        <f t="shared" si="97"/>
        <v>43764320</v>
      </c>
      <c r="K785" s="2">
        <f t="shared" si="97"/>
        <v>6974752</v>
      </c>
    </row>
    <row r="786" spans="1:11" ht="20.100000000000001" customHeight="1">
      <c r="A786" s="1"/>
      <c r="B786" s="125" t="s">
        <v>1078</v>
      </c>
      <c r="C786" s="2">
        <f t="shared" ref="C786:K786" si="98">C29</f>
        <v>0</v>
      </c>
      <c r="D786" s="2">
        <f t="shared" si="98"/>
        <v>0</v>
      </c>
      <c r="E786" s="2">
        <f t="shared" si="98"/>
        <v>75000</v>
      </c>
      <c r="F786" s="2">
        <f t="shared" si="98"/>
        <v>100000</v>
      </c>
      <c r="G786" s="2">
        <f t="shared" si="98"/>
        <v>75000</v>
      </c>
      <c r="H786" s="2">
        <f t="shared" si="98"/>
        <v>75000</v>
      </c>
      <c r="I786" s="2">
        <f t="shared" si="98"/>
        <v>75000</v>
      </c>
      <c r="J786" s="2">
        <f t="shared" si="98"/>
        <v>75000</v>
      </c>
      <c r="K786" s="2">
        <f t="shared" si="98"/>
        <v>75000</v>
      </c>
    </row>
    <row r="787" spans="1:11" ht="20.100000000000001" customHeight="1">
      <c r="A787" s="1"/>
      <c r="B787" s="125" t="s">
        <v>922</v>
      </c>
      <c r="C787" s="2">
        <f t="shared" ref="C787:K787" si="99">C451+C402</f>
        <v>0</v>
      </c>
      <c r="D787" s="2">
        <f t="shared" si="99"/>
        <v>0</v>
      </c>
      <c r="E787" s="2">
        <f t="shared" si="99"/>
        <v>300567</v>
      </c>
      <c r="F787" s="2">
        <f t="shared" si="99"/>
        <v>37500</v>
      </c>
      <c r="G787" s="2">
        <f t="shared" si="99"/>
        <v>37500</v>
      </c>
      <c r="H787" s="2">
        <f t="shared" si="99"/>
        <v>37500</v>
      </c>
      <c r="I787" s="2">
        <f t="shared" si="99"/>
        <v>37500</v>
      </c>
      <c r="J787" s="2">
        <f t="shared" si="99"/>
        <v>0</v>
      </c>
      <c r="K787" s="2">
        <f t="shared" si="99"/>
        <v>0</v>
      </c>
    </row>
    <row r="788" spans="1:11" ht="20.100000000000001" customHeight="1">
      <c r="A788" s="1"/>
      <c r="B788" s="125" t="s">
        <v>527</v>
      </c>
      <c r="C788" s="2">
        <f t="shared" ref="C788:K788" si="100">C182+C300+C356+C403+C452+C699+C307+C663+C232</f>
        <v>4380291</v>
      </c>
      <c r="D788" s="2">
        <f t="shared" si="100"/>
        <v>4618420</v>
      </c>
      <c r="E788" s="2">
        <f t="shared" si="100"/>
        <v>3434959</v>
      </c>
      <c r="F788" s="2">
        <f t="shared" si="100"/>
        <v>3359799</v>
      </c>
      <c r="G788" s="2">
        <f t="shared" si="100"/>
        <v>5027967</v>
      </c>
      <c r="H788" s="2">
        <f t="shared" si="100"/>
        <v>8686380</v>
      </c>
      <c r="I788" s="2">
        <f t="shared" si="100"/>
        <v>7502410</v>
      </c>
      <c r="J788" s="2">
        <f t="shared" si="100"/>
        <v>8348721</v>
      </c>
      <c r="K788" s="2">
        <f t="shared" si="100"/>
        <v>8203635</v>
      </c>
    </row>
    <row r="789" spans="1:11" ht="20.100000000000001" customHeight="1">
      <c r="A789" s="1"/>
      <c r="B789" s="380" t="s">
        <v>584</v>
      </c>
      <c r="C789" s="378">
        <f t="shared" ref="C789:K789" si="101">SUM(C781:C788)</f>
        <v>33377345</v>
      </c>
      <c r="D789" s="378">
        <f t="shared" si="101"/>
        <v>45558156</v>
      </c>
      <c r="E789" s="378">
        <f t="shared" si="101"/>
        <v>55037322</v>
      </c>
      <c r="F789" s="378">
        <f t="shared" si="101"/>
        <v>43341153</v>
      </c>
      <c r="G789" s="378">
        <f t="shared" si="101"/>
        <v>94384829</v>
      </c>
      <c r="H789" s="378">
        <f t="shared" si="101"/>
        <v>129166161</v>
      </c>
      <c r="I789" s="378">
        <f t="shared" si="101"/>
        <v>101350178</v>
      </c>
      <c r="J789" s="378">
        <f t="shared" si="101"/>
        <v>82919114</v>
      </c>
      <c r="K789" s="378">
        <f t="shared" si="101"/>
        <v>50915433</v>
      </c>
    </row>
    <row r="790" spans="1:11" ht="6.9" customHeight="1">
      <c r="A790" s="1"/>
      <c r="B790" s="125"/>
      <c r="C790" s="2"/>
      <c r="D790" s="2"/>
      <c r="E790" s="2"/>
      <c r="F790" s="2"/>
      <c r="G790" s="2"/>
      <c r="H790" s="2"/>
      <c r="I790" s="2"/>
      <c r="J790" s="2"/>
      <c r="K790" s="2"/>
    </row>
    <row r="791" spans="1:11" ht="20.100000000000001" customHeight="1">
      <c r="A791" s="1"/>
      <c r="B791" s="125" t="s">
        <v>583</v>
      </c>
      <c r="C791" s="2">
        <f t="shared" ref="C791:K791" si="102">C32+C185+C455+C235+C406+C495</f>
        <v>13543127</v>
      </c>
      <c r="D791" s="2">
        <f t="shared" si="102"/>
        <v>8101565</v>
      </c>
      <c r="E791" s="2">
        <f t="shared" si="102"/>
        <v>4614284</v>
      </c>
      <c r="F791" s="2">
        <f t="shared" si="102"/>
        <v>6353796</v>
      </c>
      <c r="G791" s="2">
        <f t="shared" si="102"/>
        <v>5203021</v>
      </c>
      <c r="H791" s="2">
        <f t="shared" si="102"/>
        <v>7053469</v>
      </c>
      <c r="I791" s="2">
        <f t="shared" si="102"/>
        <v>7334002</v>
      </c>
      <c r="J791" s="2">
        <f t="shared" si="102"/>
        <v>7002965</v>
      </c>
      <c r="K791" s="2">
        <f t="shared" si="102"/>
        <v>8245910</v>
      </c>
    </row>
    <row r="792" spans="1:11" ht="20.100000000000001" customHeight="1" thickBot="1">
      <c r="A792" s="1"/>
      <c r="B792" s="79" t="s">
        <v>1144</v>
      </c>
      <c r="C792" s="314">
        <f t="shared" ref="C792:K792" si="103">C789+C791</f>
        <v>46920472</v>
      </c>
      <c r="D792" s="314">
        <f t="shared" si="103"/>
        <v>53659721</v>
      </c>
      <c r="E792" s="314">
        <f t="shared" si="103"/>
        <v>59651606</v>
      </c>
      <c r="F792" s="314">
        <f t="shared" si="103"/>
        <v>49694949</v>
      </c>
      <c r="G792" s="314">
        <f t="shared" si="103"/>
        <v>99587850</v>
      </c>
      <c r="H792" s="314">
        <f t="shared" si="103"/>
        <v>136219630</v>
      </c>
      <c r="I792" s="314">
        <f t="shared" si="103"/>
        <v>108684180</v>
      </c>
      <c r="J792" s="314">
        <f t="shared" si="103"/>
        <v>89922079</v>
      </c>
      <c r="K792" s="314">
        <f t="shared" si="103"/>
        <v>59161343</v>
      </c>
    </row>
    <row r="793" spans="1:11">
      <c r="A793" s="1"/>
      <c r="B793" s="80"/>
      <c r="C793" s="2"/>
      <c r="D793" s="2"/>
      <c r="E793" s="2"/>
      <c r="F793" s="2"/>
      <c r="G793" s="2"/>
      <c r="H793" s="2"/>
      <c r="I793" s="2"/>
      <c r="J793" s="2"/>
      <c r="K793" s="2"/>
    </row>
    <row r="794" spans="1:11" ht="15" customHeight="1">
      <c r="A794" s="1"/>
      <c r="B794" s="124" t="s">
        <v>585</v>
      </c>
      <c r="C794" s="49">
        <f t="shared" ref="C794:K794" si="104">C778-C792</f>
        <v>12291601</v>
      </c>
      <c r="D794" s="49">
        <f t="shared" si="104"/>
        <v>-3013162</v>
      </c>
      <c r="E794" s="49">
        <f t="shared" si="104"/>
        <v>26378090</v>
      </c>
      <c r="F794" s="49">
        <f t="shared" si="104"/>
        <v>9191911</v>
      </c>
      <c r="G794" s="49">
        <f t="shared" si="104"/>
        <v>31378021</v>
      </c>
      <c r="H794" s="49">
        <f t="shared" si="104"/>
        <v>-32724388</v>
      </c>
      <c r="I794" s="49">
        <f t="shared" si="104"/>
        <v>-8398718</v>
      </c>
      <c r="J794" s="49">
        <f t="shared" si="104"/>
        <v>-6021237</v>
      </c>
      <c r="K794" s="49">
        <f t="shared" si="104"/>
        <v>1818101</v>
      </c>
    </row>
    <row r="795" spans="1:11">
      <c r="A795" s="1"/>
      <c r="B795" s="81"/>
      <c r="C795" s="2"/>
      <c r="D795" s="2"/>
      <c r="E795" s="2"/>
      <c r="F795" s="2"/>
      <c r="G795" s="2"/>
      <c r="H795" s="2"/>
      <c r="I795" s="2"/>
      <c r="J795" s="2"/>
      <c r="K795" s="2"/>
    </row>
    <row r="796" spans="1:11" ht="15" customHeight="1" thickBot="1">
      <c r="A796" s="1"/>
      <c r="B796" s="78" t="s">
        <v>586</v>
      </c>
      <c r="C796" s="312">
        <v>26477119</v>
      </c>
      <c r="D796" s="312">
        <v>23463944</v>
      </c>
      <c r="E796" s="312">
        <v>48042885</v>
      </c>
      <c r="F796" s="312">
        <f>D796+F794</f>
        <v>32655855</v>
      </c>
      <c r="G796" s="312">
        <f>F796+G794</f>
        <v>64033876</v>
      </c>
      <c r="H796" s="312">
        <f>G796+H794</f>
        <v>31309488</v>
      </c>
      <c r="I796" s="312">
        <f>H796+I794</f>
        <v>22910770</v>
      </c>
      <c r="J796" s="312">
        <f>I796+J794</f>
        <v>16889533</v>
      </c>
      <c r="K796" s="312">
        <f>J796+K794</f>
        <v>18707634</v>
      </c>
    </row>
    <row r="797" spans="1:11" ht="14.4" thickTop="1">
      <c r="A797" s="1"/>
      <c r="B797" s="4"/>
      <c r="C797" s="82">
        <f t="shared" ref="C797:K797" si="105">+C796/C792</f>
        <v>0.5642977973452612</v>
      </c>
      <c r="D797" s="82">
        <f t="shared" si="105"/>
        <v>0.43727294072214801</v>
      </c>
      <c r="E797" s="82">
        <f t="shared" si="105"/>
        <v>0.80539130832454031</v>
      </c>
      <c r="F797" s="82">
        <f t="shared" si="105"/>
        <v>0.65712624033480749</v>
      </c>
      <c r="G797" s="82">
        <f t="shared" si="105"/>
        <v>0.64298883849786892</v>
      </c>
      <c r="H797" s="82">
        <f t="shared" si="105"/>
        <v>0.22984563972167593</v>
      </c>
      <c r="I797" s="82">
        <f t="shared" si="105"/>
        <v>0.21080133281587071</v>
      </c>
      <c r="J797" s="82">
        <f t="shared" si="105"/>
        <v>0.18782409379124787</v>
      </c>
      <c r="K797" s="82">
        <f t="shared" si="105"/>
        <v>0.31621381549773137</v>
      </c>
    </row>
    <row r="798" spans="1:11" ht="7.5" customHeight="1">
      <c r="A798" s="1"/>
      <c r="B798" s="4"/>
      <c r="C798" s="2"/>
      <c r="D798" s="2"/>
      <c r="E798" s="2"/>
      <c r="F798" s="2"/>
      <c r="G798" s="2"/>
      <c r="H798" s="2"/>
      <c r="I798" s="2"/>
      <c r="J798" s="2"/>
      <c r="K798" s="2"/>
    </row>
    <row r="799" spans="1:11">
      <c r="A799" s="1"/>
      <c r="B799" s="1"/>
      <c r="C799" s="2"/>
      <c r="D799" s="2"/>
      <c r="E799" s="2"/>
      <c r="F799" s="2"/>
      <c r="G799" s="2"/>
      <c r="H799" s="2"/>
      <c r="I799" s="2"/>
      <c r="J799" s="2"/>
      <c r="K799" s="2"/>
    </row>
    <row r="800" spans="1:11">
      <c r="A800" s="1"/>
      <c r="B800" s="1"/>
      <c r="C800" s="2"/>
      <c r="D800" s="2"/>
      <c r="E800" s="2"/>
      <c r="F800" s="2"/>
      <c r="G800" s="2"/>
      <c r="H800" s="2"/>
      <c r="I800" s="2"/>
      <c r="J800" s="2"/>
      <c r="K800" s="2"/>
    </row>
    <row r="801" spans="1:11">
      <c r="A801" s="1"/>
      <c r="B801" s="1"/>
      <c r="C801" s="2"/>
      <c r="D801" s="2"/>
      <c r="E801" s="2"/>
      <c r="F801" s="2"/>
      <c r="G801" s="2"/>
      <c r="H801" s="2"/>
      <c r="I801" s="2"/>
      <c r="J801" s="2"/>
      <c r="K801" s="2"/>
    </row>
    <row r="802" spans="1:11">
      <c r="A802" s="1"/>
      <c r="B802" s="1"/>
      <c r="C802" s="2"/>
      <c r="D802" s="2"/>
      <c r="E802" s="2"/>
      <c r="F802" s="2"/>
      <c r="G802" s="2"/>
      <c r="H802" s="2"/>
      <c r="I802" s="2"/>
      <c r="J802" s="2"/>
      <c r="K802" s="2"/>
    </row>
    <row r="803" spans="1:11">
      <c r="A803" s="1"/>
      <c r="B803" s="1"/>
      <c r="C803" s="2"/>
      <c r="D803" s="2"/>
      <c r="E803" s="2"/>
      <c r="F803" s="2"/>
      <c r="G803" s="2"/>
      <c r="H803" s="2"/>
      <c r="I803" s="2"/>
      <c r="J803" s="2"/>
      <c r="K803" s="2"/>
    </row>
    <row r="804" spans="1:11">
      <c r="A804" s="1"/>
      <c r="B804" s="1"/>
      <c r="C804" s="2"/>
      <c r="D804" s="2"/>
      <c r="E804" s="2"/>
      <c r="F804" s="2"/>
      <c r="G804" s="2"/>
      <c r="H804" s="2"/>
      <c r="I804" s="2"/>
      <c r="J804" s="2"/>
      <c r="K804" s="2"/>
    </row>
    <row r="805" spans="1:11">
      <c r="A805" s="1"/>
      <c r="B805" s="1"/>
      <c r="C805" s="2"/>
      <c r="D805" s="2"/>
      <c r="E805" s="2"/>
      <c r="F805" s="2"/>
      <c r="G805" s="2"/>
      <c r="H805" s="2"/>
      <c r="I805" s="2"/>
      <c r="J805" s="2"/>
      <c r="K805" s="2"/>
    </row>
    <row r="806" spans="1:11">
      <c r="A806" s="1"/>
      <c r="B806" s="1"/>
      <c r="C806" s="2"/>
      <c r="D806" s="2"/>
      <c r="E806" s="2"/>
      <c r="F806" s="2"/>
      <c r="G806" s="2"/>
      <c r="H806" s="2"/>
      <c r="I806" s="2"/>
      <c r="J806" s="2"/>
      <c r="K806" s="2"/>
    </row>
    <row r="807" spans="1:11">
      <c r="A807" s="1"/>
      <c r="B807" s="1"/>
      <c r="C807" s="2"/>
      <c r="D807" s="2"/>
      <c r="E807" s="2"/>
      <c r="F807" s="2"/>
      <c r="G807" s="2"/>
      <c r="H807" s="2"/>
      <c r="I807" s="2"/>
      <c r="J807" s="2"/>
      <c r="K807" s="2"/>
    </row>
    <row r="808" spans="1:11">
      <c r="A808" s="1"/>
      <c r="B808" s="1"/>
      <c r="C808" s="2"/>
      <c r="D808" s="2"/>
      <c r="E808" s="2"/>
      <c r="F808" s="2"/>
      <c r="G808" s="2"/>
      <c r="H808" s="2"/>
      <c r="I808" s="2"/>
      <c r="J808" s="2"/>
      <c r="K808" s="2"/>
    </row>
    <row r="810" spans="1:11" ht="17.399999999999999">
      <c r="B810" s="458" t="s">
        <v>788</v>
      </c>
      <c r="C810" s="458"/>
      <c r="D810" s="458"/>
      <c r="E810" s="458"/>
      <c r="F810" s="458"/>
      <c r="G810" s="458"/>
      <c r="H810" s="458"/>
      <c r="I810" s="458"/>
      <c r="J810" s="458"/>
      <c r="K810" s="458"/>
    </row>
    <row r="811" spans="1:11" ht="7.5" customHeight="1">
      <c r="B811" s="43"/>
      <c r="C811" s="2"/>
      <c r="D811" s="2"/>
      <c r="E811" s="2"/>
      <c r="F811" s="2"/>
      <c r="G811" s="2"/>
      <c r="H811" s="2"/>
      <c r="I811" s="2"/>
      <c r="J811" s="2"/>
      <c r="K811" s="2"/>
    </row>
    <row r="812" spans="1:11">
      <c r="B812" s="460" t="s">
        <v>976</v>
      </c>
      <c r="C812" s="460"/>
      <c r="D812" s="460"/>
      <c r="E812" s="460"/>
      <c r="F812" s="460"/>
      <c r="G812" s="460"/>
      <c r="H812" s="460"/>
      <c r="I812" s="460"/>
      <c r="J812" s="460"/>
      <c r="K812" s="460"/>
    </row>
    <row r="813" spans="1:11">
      <c r="B813" s="460"/>
      <c r="C813" s="460"/>
      <c r="D813" s="460"/>
      <c r="E813" s="460"/>
      <c r="F813" s="460"/>
      <c r="G813" s="460"/>
      <c r="H813" s="460"/>
      <c r="I813" s="460"/>
      <c r="J813" s="460"/>
      <c r="K813" s="460"/>
    </row>
    <row r="814" spans="1:11">
      <c r="B814" s="460"/>
      <c r="C814" s="460"/>
      <c r="D814" s="460"/>
      <c r="E814" s="460"/>
      <c r="F814" s="460"/>
      <c r="G814" s="460"/>
      <c r="H814" s="460"/>
      <c r="I814" s="460"/>
      <c r="J814" s="460"/>
      <c r="K814" s="460"/>
    </row>
    <row r="815" spans="1:11" ht="7.5" customHeight="1">
      <c r="B815" s="19"/>
      <c r="C815" s="19"/>
      <c r="D815" s="19"/>
      <c r="E815" s="19"/>
      <c r="F815" s="19"/>
      <c r="G815" s="19"/>
      <c r="H815" s="19"/>
      <c r="I815" s="19"/>
      <c r="J815" s="19"/>
      <c r="K815" s="19"/>
    </row>
    <row r="816" spans="1:11">
      <c r="B816" s="4"/>
      <c r="C816" s="43"/>
      <c r="D816" s="1"/>
      <c r="E816" s="43" t="s">
        <v>793</v>
      </c>
      <c r="F816" s="1"/>
      <c r="G816" s="43" t="s">
        <v>794</v>
      </c>
      <c r="H816" s="1"/>
      <c r="I816" s="1"/>
      <c r="J816" s="1"/>
      <c r="K816" s="1"/>
    </row>
    <row r="817" spans="2:11">
      <c r="B817" s="43"/>
      <c r="C817" s="43" t="s">
        <v>791</v>
      </c>
      <c r="D817" s="43" t="s">
        <v>792</v>
      </c>
      <c r="E817" s="43" t="s">
        <v>567</v>
      </c>
      <c r="F817" s="43" t="s">
        <v>793</v>
      </c>
      <c r="G817" s="43" t="s">
        <v>567</v>
      </c>
      <c r="H817" s="43" t="s">
        <v>795</v>
      </c>
      <c r="I817" s="43" t="s">
        <v>796</v>
      </c>
      <c r="J817" s="43" t="s">
        <v>797</v>
      </c>
      <c r="K817" s="43" t="s">
        <v>798</v>
      </c>
    </row>
    <row r="818" spans="2:11" ht="14.4" thickBot="1">
      <c r="B818" s="44"/>
      <c r="C818" s="45" t="s">
        <v>1</v>
      </c>
      <c r="D818" s="45" t="s">
        <v>1</v>
      </c>
      <c r="E818" s="45" t="s">
        <v>537</v>
      </c>
      <c r="F818" s="45" t="s">
        <v>19</v>
      </c>
      <c r="G818" s="45" t="s">
        <v>537</v>
      </c>
      <c r="H818" s="45" t="s">
        <v>19</v>
      </c>
      <c r="I818" s="45" t="s">
        <v>19</v>
      </c>
      <c r="J818" s="45" t="s">
        <v>19</v>
      </c>
      <c r="K818" s="45" t="s">
        <v>19</v>
      </c>
    </row>
    <row r="819" spans="2:11" ht="7.5" customHeight="1">
      <c r="B819" s="1"/>
      <c r="C819" s="52"/>
      <c r="D819" s="2"/>
      <c r="E819" s="2"/>
      <c r="F819" s="2"/>
      <c r="G819" s="2"/>
      <c r="H819" s="2"/>
      <c r="I819" s="2"/>
      <c r="J819" s="2"/>
      <c r="K819" s="2"/>
    </row>
    <row r="820" spans="2:11">
      <c r="B820" s="80" t="s">
        <v>668</v>
      </c>
      <c r="C820" s="2"/>
      <c r="D820" s="2"/>
      <c r="E820" s="2"/>
      <c r="F820" s="2"/>
      <c r="G820" s="2"/>
      <c r="H820" s="2"/>
      <c r="I820" s="2"/>
      <c r="J820" s="2"/>
      <c r="K820" s="2"/>
    </row>
    <row r="821" spans="2:11" ht="20.100000000000001" customHeight="1">
      <c r="B821" s="124" t="s">
        <v>568</v>
      </c>
      <c r="C821" s="49">
        <f t="shared" ref="C821:K821" si="106">C569</f>
        <v>1611808</v>
      </c>
      <c r="D821" s="49">
        <f t="shared" si="106"/>
        <v>1665847</v>
      </c>
      <c r="E821" s="49">
        <f t="shared" si="106"/>
        <v>1763193</v>
      </c>
      <c r="F821" s="49">
        <f t="shared" si="106"/>
        <v>1760942</v>
      </c>
      <c r="G821" s="49">
        <f t="shared" si="106"/>
        <v>1856755</v>
      </c>
      <c r="H821" s="49">
        <f t="shared" si="106"/>
        <v>1045114</v>
      </c>
      <c r="I821" s="49">
        <f t="shared" si="106"/>
        <v>1092144</v>
      </c>
      <c r="J821" s="49">
        <f t="shared" si="106"/>
        <v>1135830</v>
      </c>
      <c r="K821" s="49">
        <f t="shared" si="106"/>
        <v>1175584</v>
      </c>
    </row>
    <row r="822" spans="2:11" ht="20.100000000000001" customHeight="1">
      <c r="B822" s="124" t="s">
        <v>569</v>
      </c>
      <c r="C822" s="2">
        <f t="shared" ref="C822:K822" si="107">C570</f>
        <v>48746</v>
      </c>
      <c r="D822" s="2">
        <f t="shared" si="107"/>
        <v>52529</v>
      </c>
      <c r="E822" s="2">
        <f t="shared" si="107"/>
        <v>47000</v>
      </c>
      <c r="F822" s="2">
        <f t="shared" si="107"/>
        <v>45239</v>
      </c>
      <c r="G822" s="2">
        <f t="shared" si="107"/>
        <v>45327</v>
      </c>
      <c r="H822" s="2">
        <f t="shared" si="107"/>
        <v>45598</v>
      </c>
      <c r="I822" s="2">
        <f t="shared" si="107"/>
        <v>45875</v>
      </c>
      <c r="J822" s="2">
        <f t="shared" si="107"/>
        <v>46157</v>
      </c>
      <c r="K822" s="2">
        <f t="shared" si="107"/>
        <v>46445</v>
      </c>
    </row>
    <row r="823" spans="2:11" ht="20.100000000000001" customHeight="1">
      <c r="B823" s="125" t="s">
        <v>570</v>
      </c>
      <c r="C823" s="2">
        <f t="shared" ref="C823:K823" si="108">C618</f>
        <v>103850</v>
      </c>
      <c r="D823" s="2">
        <f t="shared" si="108"/>
        <v>140950</v>
      </c>
      <c r="E823" s="2">
        <f t="shared" si="108"/>
        <v>50000</v>
      </c>
      <c r="F823" s="2">
        <f t="shared" si="108"/>
        <v>165000</v>
      </c>
      <c r="G823" s="2">
        <f t="shared" si="108"/>
        <v>50000</v>
      </c>
      <c r="H823" s="2">
        <f t="shared" si="108"/>
        <v>50000</v>
      </c>
      <c r="I823" s="2">
        <f t="shared" si="108"/>
        <v>50000</v>
      </c>
      <c r="J823" s="2">
        <f t="shared" si="108"/>
        <v>50000</v>
      </c>
      <c r="K823" s="2">
        <f t="shared" si="108"/>
        <v>50000</v>
      </c>
    </row>
    <row r="824" spans="2:11" ht="20.100000000000001" customHeight="1">
      <c r="B824" s="125" t="s">
        <v>571</v>
      </c>
      <c r="C824" s="2">
        <f t="shared" ref="C824:K824" si="109">C571</f>
        <v>6576</v>
      </c>
      <c r="D824" s="2">
        <f t="shared" si="109"/>
        <v>2433</v>
      </c>
      <c r="E824" s="2">
        <f t="shared" si="109"/>
        <v>1000</v>
      </c>
      <c r="F824" s="2">
        <f t="shared" si="109"/>
        <v>1500</v>
      </c>
      <c r="G824" s="2">
        <f t="shared" si="109"/>
        <v>1500</v>
      </c>
      <c r="H824" s="2">
        <f t="shared" si="109"/>
        <v>1500</v>
      </c>
      <c r="I824" s="2">
        <f t="shared" si="109"/>
        <v>1500</v>
      </c>
      <c r="J824" s="2">
        <f t="shared" si="109"/>
        <v>1500</v>
      </c>
      <c r="K824" s="2">
        <f t="shared" si="109"/>
        <v>1500</v>
      </c>
    </row>
    <row r="825" spans="2:11" ht="20.100000000000001" customHeight="1">
      <c r="B825" s="125" t="s">
        <v>572</v>
      </c>
      <c r="C825" s="2">
        <f t="shared" ref="C825:K825" si="110">C572</f>
        <v>11131</v>
      </c>
      <c r="D825" s="2">
        <f t="shared" si="110"/>
        <v>13825</v>
      </c>
      <c r="E825" s="2">
        <f t="shared" si="110"/>
        <v>6000</v>
      </c>
      <c r="F825" s="2">
        <f t="shared" si="110"/>
        <v>13825</v>
      </c>
      <c r="G825" s="2">
        <f t="shared" si="110"/>
        <v>12500</v>
      </c>
      <c r="H825" s="2">
        <f t="shared" si="110"/>
        <v>12500</v>
      </c>
      <c r="I825" s="2">
        <f t="shared" si="110"/>
        <v>12500</v>
      </c>
      <c r="J825" s="2">
        <f t="shared" si="110"/>
        <v>12500</v>
      </c>
      <c r="K825" s="2">
        <f t="shared" si="110"/>
        <v>12500</v>
      </c>
    </row>
    <row r="826" spans="2:11" ht="20.100000000000001" customHeight="1">
      <c r="B826" s="125" t="s">
        <v>573</v>
      </c>
      <c r="C826" s="2">
        <f t="shared" ref="C826:K826" si="111">C573+C619</f>
        <v>1531</v>
      </c>
      <c r="D826" s="2">
        <f t="shared" si="111"/>
        <v>19530</v>
      </c>
      <c r="E826" s="2">
        <f t="shared" si="111"/>
        <v>15150</v>
      </c>
      <c r="F826" s="2">
        <f t="shared" si="111"/>
        <v>26225</v>
      </c>
      <c r="G826" s="2">
        <f t="shared" si="111"/>
        <v>15200</v>
      </c>
      <c r="H826" s="2">
        <f t="shared" si="111"/>
        <v>17200</v>
      </c>
      <c r="I826" s="2">
        <f t="shared" si="111"/>
        <v>19200</v>
      </c>
      <c r="J826" s="2">
        <f t="shared" si="111"/>
        <v>21700</v>
      </c>
      <c r="K826" s="2">
        <f t="shared" si="111"/>
        <v>24200</v>
      </c>
    </row>
    <row r="827" spans="2:11" ht="20.100000000000001" customHeight="1">
      <c r="B827" s="125" t="s">
        <v>575</v>
      </c>
      <c r="C827" s="2">
        <f t="shared" ref="C827:K827" si="112">C574+C620</f>
        <v>2796</v>
      </c>
      <c r="D827" s="2">
        <f t="shared" si="112"/>
        <v>60725</v>
      </c>
      <c r="E827" s="2">
        <f t="shared" si="112"/>
        <v>3250</v>
      </c>
      <c r="F827" s="2">
        <f t="shared" si="112"/>
        <v>3200</v>
      </c>
      <c r="G827" s="2">
        <f t="shared" si="112"/>
        <v>3200</v>
      </c>
      <c r="H827" s="2">
        <f t="shared" si="112"/>
        <v>3200</v>
      </c>
      <c r="I827" s="2">
        <f t="shared" si="112"/>
        <v>3200</v>
      </c>
      <c r="J827" s="2">
        <f t="shared" si="112"/>
        <v>3200</v>
      </c>
      <c r="K827" s="2">
        <f t="shared" si="112"/>
        <v>3200</v>
      </c>
    </row>
    <row r="828" spans="2:11" ht="20.100000000000001" customHeight="1">
      <c r="B828" s="380" t="s">
        <v>1143</v>
      </c>
      <c r="C828" s="378">
        <f t="shared" ref="C828:K828" si="113">SUM(C821:C827)</f>
        <v>1786438</v>
      </c>
      <c r="D828" s="378">
        <f t="shared" si="113"/>
        <v>1955839</v>
      </c>
      <c r="E828" s="378">
        <f t="shared" si="113"/>
        <v>1885593</v>
      </c>
      <c r="F828" s="378">
        <f t="shared" si="113"/>
        <v>2015931</v>
      </c>
      <c r="G828" s="378">
        <f t="shared" si="113"/>
        <v>1984482</v>
      </c>
      <c r="H828" s="378">
        <f t="shared" si="113"/>
        <v>1175112</v>
      </c>
      <c r="I828" s="378">
        <f t="shared" si="113"/>
        <v>1224419</v>
      </c>
      <c r="J828" s="378">
        <f t="shared" si="113"/>
        <v>1270887</v>
      </c>
      <c r="K828" s="378">
        <f t="shared" si="113"/>
        <v>1313429</v>
      </c>
    </row>
    <row r="829" spans="2:11" ht="6.9" customHeight="1">
      <c r="B829" s="125"/>
      <c r="C829" s="2"/>
      <c r="D829" s="2"/>
      <c r="E829" s="2"/>
      <c r="F829" s="2"/>
      <c r="G829" s="2"/>
      <c r="H829" s="2"/>
      <c r="I829" s="2"/>
      <c r="J829" s="2"/>
      <c r="K829" s="2"/>
    </row>
    <row r="830" spans="2:11" ht="20.100000000000001" customHeight="1">
      <c r="B830" s="125" t="s">
        <v>576</v>
      </c>
      <c r="C830" s="2">
        <f t="shared" ref="C830:K830" si="114">C577</f>
        <v>24809</v>
      </c>
      <c r="D830" s="2">
        <f t="shared" si="114"/>
        <v>29489</v>
      </c>
      <c r="E830" s="2">
        <f t="shared" si="114"/>
        <v>31335</v>
      </c>
      <c r="F830" s="2">
        <f t="shared" si="114"/>
        <v>25050</v>
      </c>
      <c r="G830" s="2">
        <f t="shared" si="114"/>
        <v>28302</v>
      </c>
      <c r="H830" s="2">
        <f t="shared" si="114"/>
        <v>29910</v>
      </c>
      <c r="I830" s="2">
        <f t="shared" si="114"/>
        <v>31615</v>
      </c>
      <c r="J830" s="2">
        <f t="shared" si="114"/>
        <v>33422</v>
      </c>
      <c r="K830" s="2">
        <f t="shared" si="114"/>
        <v>35337</v>
      </c>
    </row>
    <row r="831" spans="2:11" ht="20.100000000000001" customHeight="1" thickBot="1">
      <c r="B831" s="79" t="s">
        <v>1156</v>
      </c>
      <c r="C831" s="314">
        <f t="shared" ref="C831:K831" si="115">C828+C830</f>
        <v>1811247</v>
      </c>
      <c r="D831" s="314">
        <f t="shared" si="115"/>
        <v>1985328</v>
      </c>
      <c r="E831" s="314">
        <f t="shared" si="115"/>
        <v>1916928</v>
      </c>
      <c r="F831" s="314">
        <f t="shared" si="115"/>
        <v>2040981</v>
      </c>
      <c r="G831" s="314">
        <f t="shared" si="115"/>
        <v>2012784</v>
      </c>
      <c r="H831" s="314">
        <f t="shared" si="115"/>
        <v>1205022</v>
      </c>
      <c r="I831" s="314">
        <f t="shared" si="115"/>
        <v>1256034</v>
      </c>
      <c r="J831" s="314">
        <f t="shared" si="115"/>
        <v>1304309</v>
      </c>
      <c r="K831" s="314">
        <f t="shared" si="115"/>
        <v>1348766</v>
      </c>
    </row>
    <row r="832" spans="2:11" ht="7.5" customHeight="1">
      <c r="B832" s="1"/>
      <c r="C832" s="2"/>
      <c r="D832" s="2"/>
      <c r="E832" s="2"/>
      <c r="F832" s="2"/>
      <c r="G832" s="2"/>
      <c r="H832" s="2"/>
      <c r="I832" s="2"/>
      <c r="J832" s="2"/>
      <c r="K832" s="2"/>
    </row>
    <row r="833" spans="2:11">
      <c r="B833" s="80" t="s">
        <v>408</v>
      </c>
      <c r="C833" s="2"/>
      <c r="D833" s="2"/>
      <c r="E833" s="2"/>
      <c r="F833" s="2"/>
      <c r="G833" s="2"/>
      <c r="H833" s="2"/>
      <c r="I833" s="2"/>
      <c r="J833" s="2"/>
      <c r="K833" s="2"/>
    </row>
    <row r="834" spans="2:11" ht="20.100000000000001" customHeight="1">
      <c r="B834" s="125" t="s">
        <v>578</v>
      </c>
      <c r="C834" s="49">
        <f t="shared" ref="C834:K834" si="116">C581</f>
        <v>439588</v>
      </c>
      <c r="D834" s="49">
        <f t="shared" si="116"/>
        <v>469219</v>
      </c>
      <c r="E834" s="49">
        <f t="shared" si="116"/>
        <v>456307</v>
      </c>
      <c r="F834" s="49">
        <f t="shared" si="116"/>
        <v>440000</v>
      </c>
      <c r="G834" s="49">
        <f t="shared" si="116"/>
        <v>491573</v>
      </c>
      <c r="H834" s="49">
        <f t="shared" si="116"/>
        <v>508740</v>
      </c>
      <c r="I834" s="49">
        <f t="shared" si="116"/>
        <v>523682</v>
      </c>
      <c r="J834" s="49">
        <f t="shared" si="116"/>
        <v>538907</v>
      </c>
      <c r="K834" s="49">
        <f t="shared" si="116"/>
        <v>555924</v>
      </c>
    </row>
    <row r="835" spans="2:11" ht="20.100000000000001" customHeight="1">
      <c r="B835" s="125" t="s">
        <v>579</v>
      </c>
      <c r="C835" s="2">
        <f t="shared" ref="C835:K835" si="117">C582</f>
        <v>172081</v>
      </c>
      <c r="D835" s="2">
        <f t="shared" si="117"/>
        <v>200002</v>
      </c>
      <c r="E835" s="2">
        <f t="shared" si="117"/>
        <v>184238</v>
      </c>
      <c r="F835" s="2">
        <f t="shared" si="117"/>
        <v>177962</v>
      </c>
      <c r="G835" s="2">
        <f t="shared" si="117"/>
        <v>196481</v>
      </c>
      <c r="H835" s="2">
        <f t="shared" si="117"/>
        <v>207686</v>
      </c>
      <c r="I835" s="2">
        <f t="shared" si="117"/>
        <v>220964</v>
      </c>
      <c r="J835" s="2">
        <f t="shared" si="117"/>
        <v>235215</v>
      </c>
      <c r="K835" s="2">
        <f t="shared" si="117"/>
        <v>250525</v>
      </c>
    </row>
    <row r="836" spans="2:11" ht="20.100000000000001" customHeight="1">
      <c r="B836" s="125" t="s">
        <v>580</v>
      </c>
      <c r="C836" s="2">
        <f t="shared" ref="C836:K836" si="118">C583+C624</f>
        <v>130412</v>
      </c>
      <c r="D836" s="2">
        <f t="shared" si="118"/>
        <v>265043</v>
      </c>
      <c r="E836" s="2">
        <f t="shared" si="118"/>
        <v>353905</v>
      </c>
      <c r="F836" s="2">
        <f t="shared" si="118"/>
        <v>269202</v>
      </c>
      <c r="G836" s="2">
        <f t="shared" si="118"/>
        <v>377618</v>
      </c>
      <c r="H836" s="2">
        <f t="shared" si="118"/>
        <v>256166</v>
      </c>
      <c r="I836" s="2">
        <f t="shared" si="118"/>
        <v>260577</v>
      </c>
      <c r="J836" s="2">
        <f t="shared" si="118"/>
        <v>264570</v>
      </c>
      <c r="K836" s="2">
        <f t="shared" si="118"/>
        <v>268765</v>
      </c>
    </row>
    <row r="837" spans="2:11" ht="20.100000000000001" customHeight="1">
      <c r="B837" s="125" t="s">
        <v>581</v>
      </c>
      <c r="C837" s="2">
        <f t="shared" ref="C837:K837" si="119">C584+C625</f>
        <v>94552</v>
      </c>
      <c r="D837" s="2">
        <f t="shared" si="119"/>
        <v>81805</v>
      </c>
      <c r="E837" s="2">
        <f t="shared" si="119"/>
        <v>106300</v>
      </c>
      <c r="F837" s="2">
        <f t="shared" si="119"/>
        <v>82221</v>
      </c>
      <c r="G837" s="2">
        <f t="shared" si="119"/>
        <v>114600</v>
      </c>
      <c r="H837" s="2">
        <f t="shared" si="119"/>
        <v>143100</v>
      </c>
      <c r="I837" s="2">
        <f t="shared" si="119"/>
        <v>119100</v>
      </c>
      <c r="J837" s="2">
        <f t="shared" si="119"/>
        <v>95600</v>
      </c>
      <c r="K837" s="2">
        <f t="shared" si="119"/>
        <v>112600</v>
      </c>
    </row>
    <row r="838" spans="2:11" ht="20.100000000000001" customHeight="1">
      <c r="B838" s="125" t="s">
        <v>582</v>
      </c>
      <c r="C838" s="2">
        <f t="shared" ref="C838:K838" si="120">C626</f>
        <v>18050</v>
      </c>
      <c r="D838" s="2">
        <f t="shared" si="120"/>
        <v>0</v>
      </c>
      <c r="E838" s="2">
        <f t="shared" si="120"/>
        <v>56000</v>
      </c>
      <c r="F838" s="2">
        <f t="shared" si="120"/>
        <v>44983</v>
      </c>
      <c r="G838" s="2">
        <f t="shared" si="120"/>
        <v>500000</v>
      </c>
      <c r="H838" s="2">
        <f t="shared" si="120"/>
        <v>115000</v>
      </c>
      <c r="I838" s="2">
        <f t="shared" si="120"/>
        <v>80000</v>
      </c>
      <c r="J838" s="2">
        <f t="shared" si="120"/>
        <v>150000</v>
      </c>
      <c r="K838" s="2">
        <f t="shared" si="120"/>
        <v>150000</v>
      </c>
    </row>
    <row r="839" spans="2:11" ht="20.100000000000001" customHeight="1">
      <c r="B839" s="125" t="s">
        <v>527</v>
      </c>
      <c r="C839" s="2">
        <f t="shared" ref="C839:K839" si="121">C585</f>
        <v>840225</v>
      </c>
      <c r="D839" s="2">
        <f t="shared" si="121"/>
        <v>847313</v>
      </c>
      <c r="E839" s="2">
        <f t="shared" si="121"/>
        <v>866750</v>
      </c>
      <c r="F839" s="2">
        <f t="shared" si="121"/>
        <v>866750</v>
      </c>
      <c r="G839" s="2">
        <f t="shared" si="121"/>
        <v>864000</v>
      </c>
      <c r="H839" s="2">
        <f t="shared" si="121"/>
        <v>0</v>
      </c>
      <c r="I839" s="2">
        <f t="shared" si="121"/>
        <v>0</v>
      </c>
      <c r="J839" s="2">
        <f t="shared" si="121"/>
        <v>0</v>
      </c>
      <c r="K839" s="2">
        <f t="shared" si="121"/>
        <v>0</v>
      </c>
    </row>
    <row r="840" spans="2:11" ht="20.100000000000001" customHeight="1" thickBot="1">
      <c r="B840" s="79" t="s">
        <v>584</v>
      </c>
      <c r="C840" s="314">
        <f t="shared" ref="C840:K840" si="122">SUM(C834:C839)</f>
        <v>1694908</v>
      </c>
      <c r="D840" s="314">
        <f t="shared" si="122"/>
        <v>1863382</v>
      </c>
      <c r="E840" s="314">
        <f t="shared" si="122"/>
        <v>2023500</v>
      </c>
      <c r="F840" s="314">
        <f t="shared" si="122"/>
        <v>1881118</v>
      </c>
      <c r="G840" s="314">
        <f t="shared" si="122"/>
        <v>2544272</v>
      </c>
      <c r="H840" s="314">
        <f t="shared" si="122"/>
        <v>1230692</v>
      </c>
      <c r="I840" s="314">
        <f>SUM(I834:I839)</f>
        <v>1204323</v>
      </c>
      <c r="J840" s="314">
        <f t="shared" si="122"/>
        <v>1284292</v>
      </c>
      <c r="K840" s="314">
        <f t="shared" si="122"/>
        <v>1337814</v>
      </c>
    </row>
    <row r="841" spans="2:11" ht="7.5" customHeight="1">
      <c r="B841" s="80"/>
      <c r="C841" s="2"/>
      <c r="D841" s="2"/>
      <c r="E841" s="2"/>
      <c r="F841" s="2"/>
      <c r="G841" s="2"/>
      <c r="H841" s="2"/>
      <c r="I841" s="2"/>
      <c r="J841" s="2"/>
      <c r="K841" s="2"/>
    </row>
    <row r="842" spans="2:11" ht="20.100000000000001" customHeight="1">
      <c r="B842" s="124" t="s">
        <v>585</v>
      </c>
      <c r="C842" s="49">
        <f t="shared" ref="C842:K842" si="123">+C831-C840</f>
        <v>116339</v>
      </c>
      <c r="D842" s="49">
        <f t="shared" si="123"/>
        <v>121946</v>
      </c>
      <c r="E842" s="49">
        <f t="shared" si="123"/>
        <v>-106572</v>
      </c>
      <c r="F842" s="49">
        <f t="shared" si="123"/>
        <v>159863</v>
      </c>
      <c r="G842" s="49">
        <f t="shared" si="123"/>
        <v>-531488</v>
      </c>
      <c r="H842" s="49">
        <f t="shared" si="123"/>
        <v>-25670</v>
      </c>
      <c r="I842" s="49">
        <f t="shared" si="123"/>
        <v>51711</v>
      </c>
      <c r="J842" s="49">
        <f t="shared" si="123"/>
        <v>20017</v>
      </c>
      <c r="K842" s="49">
        <f t="shared" si="123"/>
        <v>10952</v>
      </c>
    </row>
    <row r="843" spans="2:11" ht="7.5" customHeight="1">
      <c r="B843" s="81"/>
      <c r="C843" s="2"/>
      <c r="D843" s="2"/>
      <c r="E843" s="2"/>
      <c r="F843" s="2"/>
      <c r="G843" s="2"/>
      <c r="H843" s="2"/>
      <c r="I843" s="2"/>
      <c r="J843" s="2"/>
      <c r="K843" s="2"/>
    </row>
    <row r="844" spans="2:11" ht="20.100000000000001" customHeight="1" thickBot="1">
      <c r="B844" s="78" t="s">
        <v>586</v>
      </c>
      <c r="C844" s="312">
        <v>923559</v>
      </c>
      <c r="D844" s="312">
        <v>1045518</v>
      </c>
      <c r="E844" s="312">
        <v>886716</v>
      </c>
      <c r="F844" s="312">
        <f>D844+F842</f>
        <v>1205381</v>
      </c>
      <c r="G844" s="312">
        <f>F844+G842</f>
        <v>673893</v>
      </c>
      <c r="H844" s="312">
        <f>G844+H842</f>
        <v>648223</v>
      </c>
      <c r="I844" s="312">
        <f>H844+I842</f>
        <v>699934</v>
      </c>
      <c r="J844" s="312">
        <f>I844+J842</f>
        <v>719951</v>
      </c>
      <c r="K844" s="312">
        <f>J844+K842</f>
        <v>730903</v>
      </c>
    </row>
    <row r="845" spans="2:11" ht="14.4" thickTop="1">
      <c r="B845" s="4"/>
      <c r="C845" s="82">
        <f t="shared" ref="C845:K845" si="124">+C844/C840</f>
        <v>0.5449021421811685</v>
      </c>
      <c r="D845" s="82">
        <f t="shared" si="124"/>
        <v>0.56108623996582563</v>
      </c>
      <c r="E845" s="82">
        <f t="shared" si="124"/>
        <v>0.43820904373610081</v>
      </c>
      <c r="F845" s="82">
        <f t="shared" si="124"/>
        <v>0.64077904735375457</v>
      </c>
      <c r="G845" s="82">
        <f t="shared" si="124"/>
        <v>0.26486672808567635</v>
      </c>
      <c r="H845" s="82">
        <f t="shared" si="124"/>
        <v>0.52671423881848589</v>
      </c>
      <c r="I845" s="82">
        <f t="shared" si="124"/>
        <v>0.58118461575507563</v>
      </c>
      <c r="J845" s="82">
        <f t="shared" si="124"/>
        <v>0.56058201717366452</v>
      </c>
      <c r="K845" s="82">
        <f t="shared" si="124"/>
        <v>0.54634127016162182</v>
      </c>
    </row>
    <row r="846" spans="2:11">
      <c r="B846" s="4"/>
      <c r="C846" s="82"/>
      <c r="D846" s="82"/>
      <c r="E846" s="82"/>
      <c r="F846" s="82"/>
      <c r="G846" s="82"/>
      <c r="H846" s="82"/>
      <c r="I846" s="82"/>
      <c r="J846" s="82"/>
      <c r="K846" s="82"/>
    </row>
    <row r="847" spans="2:11">
      <c r="B847" s="4"/>
      <c r="C847" s="2"/>
      <c r="D847" s="2"/>
      <c r="E847" s="2"/>
      <c r="F847" s="2"/>
      <c r="G847" s="2"/>
      <c r="H847" s="2"/>
      <c r="I847" s="2"/>
      <c r="J847" s="2"/>
      <c r="K847" s="2"/>
    </row>
    <row r="848" spans="2:11">
      <c r="B848" s="1"/>
      <c r="C848" s="2"/>
      <c r="D848" s="2"/>
      <c r="E848" s="2"/>
      <c r="F848" s="2"/>
      <c r="G848" s="2"/>
      <c r="H848" s="2"/>
      <c r="I848" s="2"/>
      <c r="J848" s="2"/>
      <c r="K848" s="2"/>
    </row>
    <row r="849" spans="2:11">
      <c r="B849" s="1"/>
      <c r="C849" s="2"/>
      <c r="D849" s="2"/>
      <c r="E849" s="2"/>
      <c r="F849" s="2"/>
      <c r="G849" s="2"/>
      <c r="H849" s="2"/>
      <c r="I849" s="2"/>
      <c r="J849" s="2"/>
      <c r="K849" s="2"/>
    </row>
    <row r="850" spans="2:11">
      <c r="B850" s="1"/>
      <c r="C850" s="2"/>
      <c r="D850" s="2"/>
      <c r="E850" s="2"/>
      <c r="F850" s="2"/>
      <c r="G850" s="2"/>
      <c r="H850" s="2"/>
      <c r="I850" s="2"/>
      <c r="J850" s="2"/>
      <c r="K850" s="2"/>
    </row>
    <row r="851" spans="2:11">
      <c r="B851" s="1"/>
      <c r="C851" s="2"/>
      <c r="D851" s="2"/>
      <c r="E851" s="2"/>
      <c r="F851" s="2"/>
      <c r="G851" s="2"/>
      <c r="H851" s="2"/>
      <c r="I851" s="2"/>
      <c r="J851" s="2"/>
      <c r="K851" s="2"/>
    </row>
    <row r="852" spans="2:11">
      <c r="B852" s="1"/>
      <c r="C852" s="2"/>
      <c r="D852" s="2"/>
      <c r="E852" s="2"/>
      <c r="F852" s="2"/>
      <c r="G852" s="2"/>
      <c r="H852" s="2"/>
      <c r="I852" s="2"/>
      <c r="J852" s="2"/>
      <c r="K852" s="2"/>
    </row>
    <row r="853" spans="2:11">
      <c r="B853" s="1"/>
      <c r="C853" s="2"/>
      <c r="D853" s="2"/>
      <c r="E853" s="2"/>
      <c r="F853" s="2"/>
      <c r="G853" s="2"/>
      <c r="H853" s="2"/>
      <c r="I853" s="2"/>
      <c r="J853" s="2"/>
      <c r="K853" s="2"/>
    </row>
    <row r="854" spans="2:11">
      <c r="B854" s="1"/>
      <c r="C854" s="2"/>
      <c r="D854" s="2"/>
      <c r="E854" s="2"/>
      <c r="F854" s="2"/>
      <c r="G854" s="2"/>
      <c r="H854" s="2"/>
      <c r="I854" s="2"/>
      <c r="J854" s="2"/>
      <c r="K854" s="2"/>
    </row>
    <row r="855" spans="2:11">
      <c r="B855" s="1"/>
      <c r="C855" s="2"/>
      <c r="D855" s="2"/>
      <c r="E855" s="2"/>
      <c r="F855" s="2"/>
      <c r="G855" s="2"/>
      <c r="H855" s="2"/>
      <c r="I855" s="2"/>
      <c r="J855" s="2"/>
      <c r="K855" s="2"/>
    </row>
    <row r="856" spans="2:11">
      <c r="B856" s="1"/>
      <c r="C856" s="2"/>
      <c r="D856" s="2"/>
      <c r="E856" s="2"/>
      <c r="F856" s="2"/>
      <c r="G856" s="2"/>
      <c r="H856" s="2"/>
      <c r="I856" s="2"/>
      <c r="J856" s="2"/>
      <c r="K856" s="2"/>
    </row>
    <row r="857" spans="2:11">
      <c r="B857" s="1"/>
      <c r="C857" s="2"/>
      <c r="D857" s="2"/>
      <c r="E857" s="2"/>
      <c r="F857" s="2"/>
      <c r="G857" s="2"/>
      <c r="H857" s="2"/>
      <c r="I857" s="2"/>
      <c r="J857" s="2"/>
      <c r="K857" s="2"/>
    </row>
    <row r="858" spans="2:11">
      <c r="B858" s="1"/>
      <c r="C858" s="2"/>
      <c r="D858" s="2"/>
      <c r="E858" s="2"/>
      <c r="F858" s="2"/>
      <c r="G858" s="2"/>
      <c r="H858" s="2"/>
      <c r="I858" s="2"/>
      <c r="J858" s="2"/>
      <c r="K858" s="2"/>
    </row>
    <row r="859" spans="2:11">
      <c r="B859" s="1"/>
      <c r="C859" s="2"/>
      <c r="D859" s="2"/>
      <c r="E859" s="2"/>
      <c r="F859" s="2"/>
      <c r="G859" s="2"/>
      <c r="H859" s="2"/>
      <c r="I859" s="2"/>
      <c r="J859" s="2"/>
      <c r="K859" s="2"/>
    </row>
    <row r="860" spans="2:11">
      <c r="B860" s="1"/>
      <c r="C860" s="2"/>
      <c r="D860" s="2"/>
      <c r="E860" s="2"/>
      <c r="F860" s="2"/>
      <c r="G860" s="2"/>
      <c r="H860" s="2"/>
      <c r="I860" s="2"/>
      <c r="J860" s="2"/>
      <c r="K860" s="2"/>
    </row>
    <row r="861" spans="2:11">
      <c r="B861" s="1"/>
      <c r="C861" s="2"/>
      <c r="D861" s="2"/>
      <c r="E861" s="2"/>
      <c r="F861" s="2"/>
      <c r="G861" s="2"/>
      <c r="H861" s="2"/>
      <c r="I861" s="2"/>
      <c r="J861" s="2"/>
      <c r="K861" s="2"/>
    </row>
    <row r="862" spans="2:11">
      <c r="B862" s="1"/>
      <c r="C862" s="2"/>
      <c r="D862" s="2"/>
      <c r="E862" s="2"/>
      <c r="F862" s="2"/>
      <c r="G862" s="2"/>
      <c r="H862" s="2"/>
      <c r="I862" s="2"/>
      <c r="J862" s="2"/>
      <c r="K862" s="2"/>
    </row>
    <row r="863" spans="2:11">
      <c r="B863" s="1"/>
      <c r="C863" s="2"/>
      <c r="D863" s="2"/>
      <c r="E863" s="2"/>
      <c r="F863" s="2"/>
      <c r="G863" s="2"/>
      <c r="H863" s="2"/>
      <c r="I863" s="2"/>
      <c r="J863" s="2"/>
      <c r="K863" s="2"/>
    </row>
    <row r="864" spans="2:11">
      <c r="B864" s="1"/>
      <c r="C864" s="2"/>
      <c r="D864" s="2"/>
      <c r="E864" s="2"/>
      <c r="F864" s="2"/>
      <c r="G864" s="2"/>
      <c r="H864" s="2"/>
      <c r="I864" s="2"/>
      <c r="J864" s="2"/>
      <c r="K864" s="2"/>
    </row>
    <row r="865" spans="2:11">
      <c r="B865" s="1"/>
      <c r="C865" s="2"/>
      <c r="D865" s="2"/>
      <c r="E865" s="2"/>
      <c r="F865" s="2"/>
      <c r="G865" s="2"/>
      <c r="H865" s="2"/>
      <c r="I865" s="2"/>
      <c r="J865" s="2"/>
      <c r="K865" s="2"/>
    </row>
    <row r="866" spans="2:11">
      <c r="B866" s="1"/>
      <c r="C866" s="2"/>
      <c r="D866" s="2"/>
      <c r="E866" s="2"/>
      <c r="F866" s="2"/>
      <c r="G866" s="2"/>
      <c r="H866" s="2"/>
      <c r="I866" s="2"/>
      <c r="J866" s="2"/>
      <c r="K866" s="2"/>
    </row>
    <row r="867" spans="2:11">
      <c r="B867" s="1"/>
      <c r="C867" s="2"/>
      <c r="D867" s="2"/>
      <c r="E867" s="2"/>
      <c r="F867" s="2"/>
      <c r="G867" s="2"/>
      <c r="H867" s="2"/>
      <c r="I867" s="2"/>
      <c r="J867" s="2"/>
      <c r="K867" s="2"/>
    </row>
    <row r="868" spans="2:11">
      <c r="B868" s="1"/>
      <c r="C868" s="2"/>
      <c r="D868" s="2"/>
      <c r="E868" s="2"/>
      <c r="F868" s="2"/>
      <c r="G868" s="2"/>
      <c r="H868" s="2"/>
      <c r="I868" s="2"/>
      <c r="J868" s="2"/>
      <c r="K868" s="2"/>
    </row>
    <row r="869" spans="2:11">
      <c r="B869" s="1"/>
      <c r="C869" s="2"/>
      <c r="D869" s="2"/>
      <c r="E869" s="2"/>
      <c r="F869" s="2"/>
      <c r="G869" s="2"/>
      <c r="H869" s="2"/>
      <c r="I869" s="2"/>
      <c r="J869" s="2"/>
      <c r="K869" s="2"/>
    </row>
  </sheetData>
  <mergeCells count="38">
    <mergeCell ref="B720:K720"/>
    <mergeCell ref="B722:K722"/>
    <mergeCell ref="B756:K756"/>
    <mergeCell ref="B810:K810"/>
    <mergeCell ref="B812:K814"/>
    <mergeCell ref="B758:K759"/>
    <mergeCell ref="B89:K90"/>
    <mergeCell ref="B1:K1"/>
    <mergeCell ref="B3:K4"/>
    <mergeCell ref="B52:K52"/>
    <mergeCell ref="B54:K55"/>
    <mergeCell ref="B87:K87"/>
    <mergeCell ref="B121:K121"/>
    <mergeCell ref="B123:K124"/>
    <mergeCell ref="B375:K375"/>
    <mergeCell ref="B159:K160"/>
    <mergeCell ref="B338:K338"/>
    <mergeCell ref="B340:K341"/>
    <mergeCell ref="B207:K207"/>
    <mergeCell ref="B209:K210"/>
    <mergeCell ref="B478:K478"/>
    <mergeCell ref="B377:K378"/>
    <mergeCell ref="B427:K427"/>
    <mergeCell ref="B429:K430"/>
    <mergeCell ref="B157:K157"/>
    <mergeCell ref="B256:K256"/>
    <mergeCell ref="B258:K262"/>
    <mergeCell ref="B684:K684"/>
    <mergeCell ref="B480:K482"/>
    <mergeCell ref="B515:K515"/>
    <mergeCell ref="B686:K686"/>
    <mergeCell ref="B559:K559"/>
    <mergeCell ref="B561:K563"/>
    <mergeCell ref="B608:K608"/>
    <mergeCell ref="B610:K611"/>
    <mergeCell ref="B517:K520"/>
    <mergeCell ref="B648:K648"/>
    <mergeCell ref="B650:K651"/>
  </mergeCells>
  <printOptions horizontalCentered="1"/>
  <pageMargins left="0" right="0" top="0.5" bottom="0" header="0" footer="0"/>
  <pageSetup scale="75" orientation="landscape" r:id="rId1"/>
  <rowBreaks count="18" manualBreakCount="18">
    <brk id="50" max="16383" man="1"/>
    <brk id="85" max="16383" man="1"/>
    <brk id="119" max="16383" man="1"/>
    <brk id="155" min="1" max="14" man="1"/>
    <brk id="206" min="1" max="14" man="1"/>
    <brk id="255" min="1" max="14" man="1"/>
    <brk id="336" max="16383" man="1"/>
    <brk id="374" min="1" max="14" man="1"/>
    <brk id="426" min="1" max="14" man="1"/>
    <brk id="476" min="1" max="14" man="1"/>
    <brk id="513" max="16383" man="1"/>
    <brk id="557" max="16383" man="1"/>
    <brk id="606" min="1" max="14" man="1"/>
    <brk id="646" max="16383" man="1"/>
    <brk id="682" max="16383" man="1"/>
    <brk id="718" min="1" max="14" man="1"/>
    <brk id="755" min="1" max="14" man="1"/>
    <brk id="809" min="1" max="14" man="1"/>
  </rowBreaks>
  <colBreaks count="1" manualBreakCount="1">
    <brk id="1" max="100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69"/>
  <sheetViews>
    <sheetView zoomScaleNormal="100" zoomScaleSheetLayoutView="75" workbookViewId="0">
      <selection activeCell="P118" sqref="P118"/>
    </sheetView>
  </sheetViews>
  <sheetFormatPr defaultColWidth="9.109375" defaultRowHeight="13.2"/>
  <cols>
    <col min="1" max="1" width="3.6640625" customWidth="1"/>
    <col min="2" max="2" width="32.6640625" customWidth="1"/>
    <col min="3" max="4" width="14" style="18" bestFit="1" customWidth="1"/>
    <col min="5" max="5" width="12.6640625" style="18" customWidth="1"/>
    <col min="6" max="6" width="14" style="18" bestFit="1" customWidth="1"/>
    <col min="7" max="7" width="12.6640625" style="18" customWidth="1"/>
    <col min="8" max="8" width="14" style="18" bestFit="1" customWidth="1"/>
    <col min="9" max="11" width="12.6640625" style="18" customWidth="1"/>
  </cols>
  <sheetData>
    <row r="1" spans="1:11" ht="18.75" customHeight="1">
      <c r="A1" s="9"/>
      <c r="B1" s="458" t="s">
        <v>612</v>
      </c>
      <c r="C1" s="458"/>
      <c r="D1" s="458"/>
      <c r="E1" s="458"/>
      <c r="F1" s="458"/>
      <c r="G1" s="458"/>
      <c r="H1" s="458"/>
      <c r="I1" s="458"/>
      <c r="J1" s="458"/>
      <c r="K1" s="458"/>
    </row>
    <row r="2" spans="1:11" ht="18">
      <c r="A2" s="9"/>
      <c r="B2" s="23"/>
      <c r="C2" s="33"/>
      <c r="D2" s="34"/>
      <c r="E2" s="34"/>
      <c r="F2" s="15"/>
      <c r="G2" s="15"/>
      <c r="H2" s="15"/>
      <c r="I2" s="15"/>
      <c r="J2" s="15"/>
      <c r="K2" s="15"/>
    </row>
    <row r="3" spans="1:11" ht="15" customHeight="1">
      <c r="A3" s="9"/>
      <c r="B3" s="460" t="s">
        <v>853</v>
      </c>
      <c r="C3" s="460"/>
      <c r="D3" s="460"/>
      <c r="E3" s="460"/>
      <c r="F3" s="460"/>
      <c r="G3" s="460"/>
      <c r="H3" s="460"/>
      <c r="I3" s="460"/>
      <c r="J3" s="460"/>
      <c r="K3" s="460"/>
    </row>
    <row r="4" spans="1:11" ht="13.8">
      <c r="A4" s="9"/>
      <c r="B4" s="460"/>
      <c r="C4" s="460"/>
      <c r="D4" s="460"/>
      <c r="E4" s="460"/>
      <c r="F4" s="460"/>
      <c r="G4" s="460"/>
      <c r="H4" s="460"/>
      <c r="I4" s="460"/>
      <c r="J4" s="460"/>
      <c r="K4" s="460"/>
    </row>
    <row r="5" spans="1:11" ht="13.8">
      <c r="A5" s="9"/>
      <c r="B5" s="460"/>
      <c r="C5" s="460"/>
      <c r="D5" s="460"/>
      <c r="E5" s="460"/>
      <c r="F5" s="460"/>
      <c r="G5" s="460"/>
      <c r="H5" s="460"/>
      <c r="I5" s="460"/>
      <c r="J5" s="460"/>
      <c r="K5" s="460"/>
    </row>
    <row r="6" spans="1:11" ht="13.8">
      <c r="A6" s="9"/>
      <c r="B6" s="24"/>
      <c r="C6" s="35"/>
      <c r="D6" s="35"/>
      <c r="E6" s="35"/>
      <c r="F6" s="15"/>
      <c r="G6" s="15"/>
      <c r="H6" s="15"/>
      <c r="I6" s="15"/>
      <c r="J6" s="15"/>
      <c r="K6" s="15"/>
    </row>
    <row r="7" spans="1:11" ht="13.8">
      <c r="A7" s="9"/>
      <c r="B7" s="9"/>
      <c r="C7" s="43"/>
      <c r="D7" s="1"/>
      <c r="E7" s="43" t="s">
        <v>793</v>
      </c>
      <c r="F7" s="1"/>
      <c r="G7" s="43" t="s">
        <v>794</v>
      </c>
      <c r="H7" s="1"/>
      <c r="I7" s="1"/>
      <c r="J7" s="1"/>
      <c r="K7" s="1"/>
    </row>
    <row r="8" spans="1:11" ht="13.8">
      <c r="A8" s="9"/>
      <c r="B8" s="10"/>
      <c r="C8" s="43" t="s">
        <v>791</v>
      </c>
      <c r="D8" s="43" t="s">
        <v>792</v>
      </c>
      <c r="E8" s="43" t="s">
        <v>567</v>
      </c>
      <c r="F8" s="43" t="s">
        <v>793</v>
      </c>
      <c r="G8" s="43" t="s">
        <v>567</v>
      </c>
      <c r="H8" s="43" t="s">
        <v>795</v>
      </c>
      <c r="I8" s="43" t="s">
        <v>796</v>
      </c>
      <c r="J8" s="43" t="s">
        <v>797</v>
      </c>
      <c r="K8" s="43" t="s">
        <v>798</v>
      </c>
    </row>
    <row r="9" spans="1:11" ht="14.4" thickBot="1">
      <c r="A9" s="9"/>
      <c r="B9" s="25"/>
      <c r="C9" s="45" t="s">
        <v>1</v>
      </c>
      <c r="D9" s="45" t="s">
        <v>1</v>
      </c>
      <c r="E9" s="45" t="s">
        <v>537</v>
      </c>
      <c r="F9" s="45" t="s">
        <v>19</v>
      </c>
      <c r="G9" s="45" t="s">
        <v>537</v>
      </c>
      <c r="H9" s="45" t="s">
        <v>19</v>
      </c>
      <c r="I9" s="45" t="s">
        <v>19</v>
      </c>
      <c r="J9" s="45" t="s">
        <v>19</v>
      </c>
      <c r="K9" s="45" t="s">
        <v>19</v>
      </c>
    </row>
    <row r="10" spans="1:11" ht="13.8">
      <c r="A10" s="9"/>
      <c r="B10" s="9"/>
      <c r="C10" s="15"/>
      <c r="D10" s="15"/>
      <c r="E10" s="15"/>
      <c r="F10" s="15"/>
      <c r="G10" s="15"/>
      <c r="H10" s="15"/>
      <c r="I10" s="15"/>
      <c r="J10" s="15"/>
      <c r="K10" s="15"/>
    </row>
    <row r="11" spans="1:11" ht="13.8">
      <c r="A11" s="9"/>
      <c r="B11" s="21" t="s">
        <v>408</v>
      </c>
      <c r="C11" s="15"/>
      <c r="D11" s="15"/>
      <c r="E11" s="15"/>
      <c r="F11" s="15"/>
      <c r="G11" s="15"/>
      <c r="H11" s="15"/>
      <c r="I11" s="15"/>
      <c r="J11" s="15"/>
      <c r="K11" s="15"/>
    </row>
    <row r="12" spans="1:11" ht="20.100000000000001" customHeight="1">
      <c r="A12" s="9"/>
      <c r="B12" s="11" t="s">
        <v>578</v>
      </c>
      <c r="C12" s="49">
        <f>SUM('Budget Detail FY 2022-29'!L59:L63)</f>
        <v>529083</v>
      </c>
      <c r="D12" s="49">
        <f>SUM('Budget Detail FY 2022-29'!M59:M63)</f>
        <v>520413</v>
      </c>
      <c r="E12" s="49">
        <f>SUM('Budget Detail FY 2022-29'!N59:N63)</f>
        <v>607744</v>
      </c>
      <c r="F12" s="49">
        <f>SUM('Budget Detail FY 2022-29'!O59:O63)</f>
        <v>581950</v>
      </c>
      <c r="G12" s="49">
        <f>SUM('Budget Detail FY 2022-29'!P59:P63)</f>
        <v>644175</v>
      </c>
      <c r="H12" s="49">
        <f>SUM('Budget Detail FY 2022-29'!Q59:Q63)</f>
        <v>671927</v>
      </c>
      <c r="I12" s="49">
        <f>SUM('Budget Detail FY 2022-29'!R59:R63)</f>
        <v>703818</v>
      </c>
      <c r="J12" s="49">
        <f>SUM('Budget Detail FY 2022-29'!S59:S63)</f>
        <v>722711</v>
      </c>
      <c r="K12" s="49">
        <f>SUM('Budget Detail FY 2022-29'!T59:T63)</f>
        <v>742159</v>
      </c>
    </row>
    <row r="13" spans="1:11" ht="20.100000000000001" customHeight="1">
      <c r="A13" s="9"/>
      <c r="B13" s="11" t="s">
        <v>579</v>
      </c>
      <c r="C13" s="2">
        <f>SUM('Budget Detail FY 2022-29'!L64:L69)</f>
        <v>145513</v>
      </c>
      <c r="D13" s="2">
        <f>SUM('Budget Detail FY 2022-29'!M64:M69)</f>
        <v>145681</v>
      </c>
      <c r="E13" s="2">
        <f>SUM('Budget Detail FY 2022-29'!N64:N69)</f>
        <v>174443</v>
      </c>
      <c r="F13" s="2">
        <f>SUM('Budget Detail FY 2022-29'!O64:O69)</f>
        <v>161818</v>
      </c>
      <c r="G13" s="2">
        <f>SUM('Budget Detail FY 2022-29'!P64:P69)</f>
        <v>173639</v>
      </c>
      <c r="H13" s="2">
        <f>SUM('Budget Detail FY 2022-29'!Q64:Q69)</f>
        <v>186717</v>
      </c>
      <c r="I13" s="2">
        <f>SUM('Budget Detail FY 2022-29'!R64:R69)</f>
        <v>200360</v>
      </c>
      <c r="J13" s="2">
        <f>SUM('Budget Detail FY 2022-29'!S64:S69)</f>
        <v>212958</v>
      </c>
      <c r="K13" s="2">
        <f>SUM('Budget Detail FY 2022-29'!T64:T69)</f>
        <v>226339</v>
      </c>
    </row>
    <row r="14" spans="1:11" ht="20.100000000000001" customHeight="1">
      <c r="A14" s="9"/>
      <c r="B14" s="11" t="s">
        <v>580</v>
      </c>
      <c r="C14" s="2">
        <f>SUM('Budget Detail FY 2022-29'!L70:L83)</f>
        <v>138583</v>
      </c>
      <c r="D14" s="2">
        <f>SUM('Budget Detail FY 2022-29'!M70:M83)</f>
        <v>170205</v>
      </c>
      <c r="E14" s="2">
        <f>SUM('Budget Detail FY 2022-29'!N70:N83)</f>
        <v>188500</v>
      </c>
      <c r="F14" s="2">
        <f>SUM('Budget Detail FY 2022-29'!O70:O83)</f>
        <v>164700</v>
      </c>
      <c r="G14" s="2">
        <f>SUM('Budget Detail FY 2022-29'!P70:P83)</f>
        <v>164049</v>
      </c>
      <c r="H14" s="2">
        <f>SUM('Budget Detail FY 2022-29'!Q70:Q83)</f>
        <v>170245</v>
      </c>
      <c r="I14" s="2">
        <f>SUM('Budget Detail FY 2022-29'!R70:R83)</f>
        <v>166152</v>
      </c>
      <c r="J14" s="2">
        <f>SUM('Budget Detail FY 2022-29'!S70:S83)</f>
        <v>173211</v>
      </c>
      <c r="K14" s="2">
        <f>SUM('Budget Detail FY 2022-29'!T70:T83)</f>
        <v>180204</v>
      </c>
    </row>
    <row r="15" spans="1:11" ht="20.100000000000001" customHeight="1">
      <c r="A15" s="9"/>
      <c r="B15" s="26" t="s">
        <v>581</v>
      </c>
      <c r="C15" s="2">
        <f>SUM('Budget Detail FY 2022-29'!L84:L84)</f>
        <v>9164</v>
      </c>
      <c r="D15" s="2">
        <f>SUM('Budget Detail FY 2022-29'!M84:M84)</f>
        <v>12295</v>
      </c>
      <c r="E15" s="2">
        <f>SUM('Budget Detail FY 2022-29'!N84:N84)</f>
        <v>10000</v>
      </c>
      <c r="F15" s="2">
        <f>SUM('Budget Detail FY 2022-29'!O84:O84)</f>
        <v>20000</v>
      </c>
      <c r="G15" s="2">
        <f>SUM('Budget Detail FY 2022-29'!P84:P84)</f>
        <v>15000</v>
      </c>
      <c r="H15" s="2">
        <f>SUM('Budget Detail FY 2022-29'!Q84:Q84)</f>
        <v>15000</v>
      </c>
      <c r="I15" s="2">
        <f>SUM('Budget Detail FY 2022-29'!R84:R84)</f>
        <v>15000</v>
      </c>
      <c r="J15" s="2">
        <f>SUM('Budget Detail FY 2022-29'!S84:S84)</f>
        <v>15000</v>
      </c>
      <c r="K15" s="2">
        <f>SUM('Budget Detail FY 2022-29'!T84:T84)</f>
        <v>15000</v>
      </c>
    </row>
    <row r="16" spans="1:11" s="70" customFormat="1" ht="20.100000000000001" customHeight="1" thickBot="1">
      <c r="A16" s="68"/>
      <c r="B16" s="69" t="s">
        <v>613</v>
      </c>
      <c r="C16" s="312">
        <f>SUM(C12:C15)</f>
        <v>822343</v>
      </c>
      <c r="D16" s="312">
        <f t="shared" ref="D16:J16" si="0">SUM(D12:D15)</f>
        <v>848594</v>
      </c>
      <c r="E16" s="312">
        <f t="shared" si="0"/>
        <v>980687</v>
      </c>
      <c r="F16" s="312">
        <f>SUM(F12:F15)</f>
        <v>928468</v>
      </c>
      <c r="G16" s="312">
        <f t="shared" si="0"/>
        <v>996863</v>
      </c>
      <c r="H16" s="312">
        <f t="shared" si="0"/>
        <v>1043889</v>
      </c>
      <c r="I16" s="312">
        <f t="shared" si="0"/>
        <v>1085330</v>
      </c>
      <c r="J16" s="312">
        <f t="shared" si="0"/>
        <v>1123880</v>
      </c>
      <c r="K16" s="312">
        <f>SUM(K12:K15)</f>
        <v>1163702</v>
      </c>
    </row>
    <row r="17" spans="1:11" s="70" customFormat="1" ht="14.4" thickTop="1">
      <c r="A17" s="68"/>
      <c r="B17" s="12"/>
      <c r="C17" s="77"/>
      <c r="D17" s="77"/>
      <c r="E17" s="77"/>
      <c r="F17" s="77"/>
      <c r="G17" s="77"/>
      <c r="H17" s="77"/>
      <c r="I17" s="77"/>
      <c r="J17" s="77"/>
      <c r="K17" s="77"/>
    </row>
    <row r="18" spans="1:11" ht="13.8">
      <c r="A18" s="9"/>
      <c r="B18" s="11"/>
      <c r="C18" s="15"/>
      <c r="D18" s="15"/>
      <c r="E18" s="15"/>
      <c r="F18" s="15"/>
      <c r="G18" s="15"/>
      <c r="H18" s="15"/>
      <c r="I18" s="15"/>
      <c r="J18" s="15"/>
      <c r="K18" s="15"/>
    </row>
    <row r="19" spans="1:11" ht="13.8">
      <c r="A19" s="9"/>
      <c r="B19" s="9"/>
      <c r="C19" s="15"/>
      <c r="D19" s="15"/>
      <c r="E19" s="15"/>
      <c r="F19" s="15"/>
      <c r="G19" s="15"/>
      <c r="H19" s="15"/>
      <c r="I19" s="15"/>
      <c r="J19" s="15"/>
      <c r="K19" s="15"/>
    </row>
    <row r="20" spans="1:11" ht="13.8">
      <c r="A20" s="9"/>
      <c r="B20" s="9"/>
      <c r="C20" s="15"/>
      <c r="D20" s="15"/>
      <c r="E20" s="15"/>
      <c r="F20" s="15"/>
      <c r="G20" s="15"/>
      <c r="H20" s="15"/>
      <c r="I20" s="15"/>
      <c r="J20" s="15"/>
      <c r="K20" s="15"/>
    </row>
    <row r="21" spans="1:11" ht="13.8">
      <c r="A21" s="9"/>
      <c r="B21" s="9"/>
      <c r="C21" s="15"/>
      <c r="D21" s="15"/>
      <c r="E21" s="15"/>
      <c r="F21" s="15"/>
      <c r="G21" s="15"/>
      <c r="H21" s="15"/>
      <c r="I21" s="15"/>
      <c r="J21" s="15"/>
      <c r="K21" s="15"/>
    </row>
    <row r="22" spans="1:11" ht="13.8">
      <c r="A22" s="9"/>
      <c r="B22" s="9"/>
      <c r="C22" s="15"/>
      <c r="D22" s="15"/>
      <c r="E22" s="15"/>
      <c r="F22" s="15"/>
      <c r="G22" s="15"/>
      <c r="H22" s="15"/>
      <c r="I22" s="15"/>
      <c r="J22" s="15"/>
      <c r="K22" s="15"/>
    </row>
    <row r="23" spans="1:11" ht="13.8">
      <c r="A23" s="9"/>
      <c r="B23" s="9"/>
      <c r="C23" s="15"/>
      <c r="D23" s="15"/>
      <c r="E23" s="15"/>
      <c r="F23" s="15"/>
      <c r="G23" s="15"/>
      <c r="H23" s="15"/>
      <c r="I23" s="15"/>
      <c r="J23" s="15"/>
      <c r="K23" s="15"/>
    </row>
    <row r="24" spans="1:11" ht="13.8">
      <c r="A24" s="9"/>
      <c r="B24" s="9"/>
      <c r="C24" s="15"/>
      <c r="D24" s="15"/>
      <c r="E24" s="15"/>
      <c r="F24" s="15"/>
      <c r="G24" s="15"/>
      <c r="H24" s="15"/>
      <c r="I24" s="15"/>
      <c r="J24" s="15"/>
      <c r="K24" s="15"/>
    </row>
    <row r="25" spans="1:11" ht="13.8">
      <c r="A25" s="9"/>
      <c r="B25" s="9"/>
      <c r="C25" s="15"/>
      <c r="D25" s="15"/>
      <c r="E25" s="15"/>
      <c r="F25" s="15"/>
      <c r="G25" s="15"/>
      <c r="H25" s="15"/>
      <c r="I25" s="15"/>
      <c r="J25" s="15"/>
      <c r="K25" s="15"/>
    </row>
    <row r="26" spans="1:11" ht="13.8">
      <c r="A26" s="9"/>
      <c r="B26" s="9"/>
      <c r="C26" s="15"/>
      <c r="D26" s="15"/>
      <c r="E26" s="15"/>
      <c r="F26" s="15"/>
      <c r="G26" s="15"/>
      <c r="H26" s="15"/>
      <c r="I26" s="15"/>
      <c r="J26" s="15"/>
      <c r="K26" s="15"/>
    </row>
    <row r="27" spans="1:11" ht="13.8">
      <c r="A27" s="9"/>
      <c r="B27" s="9"/>
      <c r="C27" s="15"/>
      <c r="D27" s="15"/>
      <c r="E27" s="15"/>
      <c r="F27" s="15"/>
      <c r="G27" s="15"/>
      <c r="H27" s="15"/>
      <c r="I27" s="15"/>
      <c r="J27" s="15"/>
      <c r="K27" s="15"/>
    </row>
    <row r="28" spans="1:11" ht="13.8">
      <c r="A28" s="9"/>
      <c r="B28" s="9"/>
      <c r="C28" s="15"/>
      <c r="D28" s="15"/>
      <c r="E28" s="15"/>
      <c r="F28" s="15"/>
      <c r="G28" s="15"/>
      <c r="H28" s="15"/>
      <c r="I28" s="15"/>
      <c r="J28" s="15"/>
      <c r="K28" s="15"/>
    </row>
    <row r="29" spans="1:11" ht="13.8">
      <c r="A29" s="9"/>
      <c r="B29" s="9"/>
      <c r="C29" s="15"/>
      <c r="D29" s="15"/>
      <c r="E29" s="15"/>
      <c r="F29" s="15"/>
      <c r="G29" s="15"/>
      <c r="H29" s="15"/>
      <c r="I29" s="15"/>
      <c r="J29" s="15"/>
      <c r="K29" s="15"/>
    </row>
    <row r="30" spans="1:11" ht="13.8">
      <c r="A30" s="9"/>
      <c r="B30" s="9"/>
      <c r="C30" s="15"/>
      <c r="D30" s="15"/>
      <c r="E30" s="15"/>
      <c r="F30" s="15"/>
      <c r="G30" s="15"/>
      <c r="H30" s="15"/>
      <c r="I30" s="15"/>
      <c r="J30" s="15"/>
      <c r="K30" s="15"/>
    </row>
    <row r="31" spans="1:11" ht="13.8">
      <c r="A31" s="9"/>
      <c r="H31" s="15"/>
      <c r="I31" s="15"/>
      <c r="J31" s="15"/>
      <c r="K31" s="15"/>
    </row>
    <row r="32" spans="1:11" ht="17.399999999999999">
      <c r="A32" s="9"/>
      <c r="B32" s="456" t="s">
        <v>614</v>
      </c>
      <c r="C32" s="456"/>
      <c r="D32" s="456"/>
      <c r="E32" s="456"/>
      <c r="F32" s="456"/>
      <c r="G32" s="456"/>
      <c r="H32" s="456"/>
      <c r="I32" s="456"/>
      <c r="J32" s="456"/>
      <c r="K32" s="456"/>
    </row>
    <row r="33" spans="1:11" ht="13.8">
      <c r="A33" s="9"/>
      <c r="B33" s="9"/>
      <c r="C33" s="15"/>
      <c r="D33" s="15"/>
      <c r="E33" s="15"/>
      <c r="F33" s="15"/>
      <c r="G33" s="15"/>
      <c r="H33" s="15"/>
      <c r="I33" s="15"/>
      <c r="J33" s="15"/>
      <c r="K33" s="15"/>
    </row>
    <row r="34" spans="1:11" ht="15" customHeight="1">
      <c r="A34" s="9"/>
      <c r="B34" s="460" t="s">
        <v>854</v>
      </c>
      <c r="C34" s="460"/>
      <c r="D34" s="460"/>
      <c r="E34" s="460"/>
      <c r="F34" s="460"/>
      <c r="G34" s="460"/>
      <c r="H34" s="460"/>
      <c r="I34" s="460"/>
      <c r="J34" s="460"/>
      <c r="K34" s="460"/>
    </row>
    <row r="35" spans="1:11" ht="13.8">
      <c r="A35" s="9"/>
      <c r="B35" s="460"/>
      <c r="C35" s="460"/>
      <c r="D35" s="460"/>
      <c r="E35" s="460"/>
      <c r="F35" s="460"/>
      <c r="G35" s="460"/>
      <c r="H35" s="460"/>
      <c r="I35" s="460"/>
      <c r="J35" s="460"/>
      <c r="K35" s="460"/>
    </row>
    <row r="36" spans="1:11" ht="13.8">
      <c r="A36" s="9"/>
      <c r="B36" s="460"/>
      <c r="C36" s="460"/>
      <c r="D36" s="460"/>
      <c r="E36" s="460"/>
      <c r="F36" s="460"/>
      <c r="G36" s="460"/>
      <c r="H36" s="460"/>
      <c r="I36" s="460"/>
      <c r="J36" s="460"/>
      <c r="K36" s="460"/>
    </row>
    <row r="37" spans="1:11" ht="13.8">
      <c r="A37" s="9"/>
      <c r="B37" s="27"/>
      <c r="C37" s="36"/>
      <c r="D37" s="36"/>
      <c r="E37" s="36"/>
      <c r="F37" s="15"/>
      <c r="G37" s="15"/>
      <c r="H37" s="15"/>
      <c r="I37" s="15"/>
      <c r="J37" s="15"/>
      <c r="K37" s="15"/>
    </row>
    <row r="38" spans="1:11" ht="13.8">
      <c r="A38" s="9"/>
      <c r="B38" s="9"/>
      <c r="C38" s="43"/>
      <c r="D38" s="1"/>
      <c r="E38" s="43" t="s">
        <v>793</v>
      </c>
      <c r="F38" s="1"/>
      <c r="G38" s="43" t="s">
        <v>794</v>
      </c>
      <c r="H38" s="1"/>
      <c r="I38" s="1"/>
      <c r="J38" s="1"/>
      <c r="K38" s="1"/>
    </row>
    <row r="39" spans="1:11" ht="13.8">
      <c r="A39" s="9"/>
      <c r="B39" s="10"/>
      <c r="C39" s="43" t="s">
        <v>791</v>
      </c>
      <c r="D39" s="43" t="s">
        <v>792</v>
      </c>
      <c r="E39" s="43" t="s">
        <v>567</v>
      </c>
      <c r="F39" s="43" t="s">
        <v>793</v>
      </c>
      <c r="G39" s="43" t="s">
        <v>567</v>
      </c>
      <c r="H39" s="43" t="s">
        <v>795</v>
      </c>
      <c r="I39" s="43" t="s">
        <v>796</v>
      </c>
      <c r="J39" s="43" t="s">
        <v>797</v>
      </c>
      <c r="K39" s="43" t="s">
        <v>798</v>
      </c>
    </row>
    <row r="40" spans="1:11" ht="14.4" thickBot="1">
      <c r="A40" s="9"/>
      <c r="B40" s="25"/>
      <c r="C40" s="45" t="s">
        <v>1</v>
      </c>
      <c r="D40" s="45" t="s">
        <v>1</v>
      </c>
      <c r="E40" s="45" t="s">
        <v>537</v>
      </c>
      <c r="F40" s="45" t="s">
        <v>19</v>
      </c>
      <c r="G40" s="45" t="s">
        <v>537</v>
      </c>
      <c r="H40" s="45" t="s">
        <v>19</v>
      </c>
      <c r="I40" s="45" t="s">
        <v>19</v>
      </c>
      <c r="J40" s="45" t="s">
        <v>19</v>
      </c>
      <c r="K40" s="45" t="s">
        <v>19</v>
      </c>
    </row>
    <row r="41" spans="1:11" ht="13.8">
      <c r="A41" s="9"/>
      <c r="B41" s="9"/>
      <c r="C41" s="15"/>
      <c r="D41" s="15"/>
      <c r="E41" s="15"/>
      <c r="F41" s="15"/>
      <c r="G41" s="15"/>
      <c r="H41" s="15"/>
      <c r="I41" s="15"/>
      <c r="J41" s="15"/>
      <c r="K41" s="15"/>
    </row>
    <row r="42" spans="1:11" ht="13.8">
      <c r="A42" s="9"/>
      <c r="B42" s="21" t="s">
        <v>408</v>
      </c>
      <c r="C42" s="15"/>
      <c r="D42" s="15"/>
      <c r="E42" s="15"/>
      <c r="F42" s="15"/>
      <c r="G42" s="15"/>
      <c r="H42" s="15"/>
      <c r="I42" s="15"/>
      <c r="J42" s="15"/>
      <c r="K42" s="15"/>
    </row>
    <row r="43" spans="1:11" ht="20.100000000000001" customHeight="1">
      <c r="A43" s="9"/>
      <c r="B43" s="11" t="s">
        <v>578</v>
      </c>
      <c r="C43" s="49">
        <f>'Budget Detail FY 2022-29'!L88</f>
        <v>316610</v>
      </c>
      <c r="D43" s="49">
        <f>'Budget Detail FY 2022-29'!M88</f>
        <v>326134</v>
      </c>
      <c r="E43" s="49">
        <f>'Budget Detail FY 2022-29'!N88</f>
        <v>387649</v>
      </c>
      <c r="F43" s="49">
        <f>'Budget Detail FY 2022-29'!O88</f>
        <v>356000</v>
      </c>
      <c r="G43" s="49">
        <f>'Budget Detail FY 2022-29'!P88</f>
        <v>425401</v>
      </c>
      <c r="H43" s="49">
        <f>'Budget Detail FY 2022-29'!Q88</f>
        <v>436171</v>
      </c>
      <c r="I43" s="49">
        <f>'Budget Detail FY 2022-29'!R88</f>
        <v>460160</v>
      </c>
      <c r="J43" s="49">
        <f>'Budget Detail FY 2022-29'!S88</f>
        <v>473965</v>
      </c>
      <c r="K43" s="49">
        <f>'Budget Detail FY 2022-29'!T88</f>
        <v>488184</v>
      </c>
    </row>
    <row r="44" spans="1:11" ht="20.100000000000001" customHeight="1">
      <c r="A44" s="9"/>
      <c r="B44" s="11" t="s">
        <v>579</v>
      </c>
      <c r="C44" s="2">
        <f>SUM('Budget Detail FY 2022-29'!L89:L94)</f>
        <v>98451</v>
      </c>
      <c r="D44" s="2">
        <f>SUM('Budget Detail FY 2022-29'!M89:M94)</f>
        <v>119604</v>
      </c>
      <c r="E44" s="2">
        <f>SUM('Budget Detail FY 2022-29'!N89:N94)</f>
        <v>139321</v>
      </c>
      <c r="F44" s="2">
        <f>SUM('Budget Detail FY 2022-29'!O89:O94)</f>
        <v>119111</v>
      </c>
      <c r="G44" s="2">
        <f>SUM('Budget Detail FY 2022-29'!P89:P94)</f>
        <v>158232</v>
      </c>
      <c r="H44" s="2">
        <f>SUM('Budget Detail FY 2022-29'!Q89:Q94)</f>
        <v>169399</v>
      </c>
      <c r="I44" s="2">
        <f>SUM('Budget Detail FY 2022-29'!R89:R94)</f>
        <v>182015</v>
      </c>
      <c r="J44" s="2">
        <f>SUM('Budget Detail FY 2022-29'!S89:S94)</f>
        <v>194075</v>
      </c>
      <c r="K44" s="2">
        <f>SUM('Budget Detail FY 2022-29'!T89:T94)</f>
        <v>206926</v>
      </c>
    </row>
    <row r="45" spans="1:11" ht="20.100000000000001" customHeight="1">
      <c r="A45" s="9"/>
      <c r="B45" s="11" t="s">
        <v>580</v>
      </c>
      <c r="C45" s="2">
        <f>SUM('Budget Detail FY 2022-29'!L95:L105)</f>
        <v>119345</v>
      </c>
      <c r="D45" s="2">
        <f>SUM('Budget Detail FY 2022-29'!M95:M105)</f>
        <v>120574</v>
      </c>
      <c r="E45" s="2">
        <f>SUM('Budget Detail FY 2022-29'!N95:N105)</f>
        <v>141235</v>
      </c>
      <c r="F45" s="2">
        <f>SUM('Budget Detail FY 2022-29'!O95:O105)</f>
        <v>146491</v>
      </c>
      <c r="G45" s="2">
        <f>SUM('Budget Detail FY 2022-29'!P95:P105)</f>
        <v>154953</v>
      </c>
      <c r="H45" s="2">
        <f>SUM('Budget Detail FY 2022-29'!Q95:Q105)</f>
        <v>155232</v>
      </c>
      <c r="I45" s="2">
        <f>SUM('Budget Detail FY 2022-29'!R95:R105)</f>
        <v>156235</v>
      </c>
      <c r="J45" s="2">
        <f>SUM('Budget Detail FY 2022-29'!S95:S105)</f>
        <v>162232</v>
      </c>
      <c r="K45" s="2">
        <f>SUM('Budget Detail FY 2022-29'!T95:T105)</f>
        <v>162557</v>
      </c>
    </row>
    <row r="46" spans="1:11" ht="20.100000000000001" customHeight="1">
      <c r="B46" s="11" t="s">
        <v>581</v>
      </c>
      <c r="C46" s="2">
        <f>SUM('Budget Detail FY 2022-29'!L106:L106)</f>
        <v>1820</v>
      </c>
      <c r="D46" s="2">
        <f>SUM('Budget Detail FY 2022-29'!M106:M106)</f>
        <v>2067</v>
      </c>
      <c r="E46" s="2">
        <f>SUM('Budget Detail FY 2022-29'!N106:N106)</f>
        <v>2500</v>
      </c>
      <c r="F46" s="2">
        <f>SUM('Budget Detail FY 2022-29'!O106:O106)</f>
        <v>2500</v>
      </c>
      <c r="G46" s="2">
        <f>SUM('Budget Detail FY 2022-29'!P106:P106)</f>
        <v>2500</v>
      </c>
      <c r="H46" s="2">
        <f>SUM('Budget Detail FY 2022-29'!Q106:Q106)</f>
        <v>2500</v>
      </c>
      <c r="I46" s="2">
        <f>SUM('Budget Detail FY 2022-29'!R106:R106)</f>
        <v>2500</v>
      </c>
      <c r="J46" s="2">
        <f>SUM('Budget Detail FY 2022-29'!S106:S106)</f>
        <v>2500</v>
      </c>
      <c r="K46" s="2">
        <f>SUM('Budget Detail FY 2022-29'!T106:T106)</f>
        <v>2500</v>
      </c>
    </row>
    <row r="47" spans="1:11" s="70" customFormat="1" ht="20.100000000000001" customHeight="1" thickBot="1">
      <c r="B47" s="71" t="s">
        <v>699</v>
      </c>
      <c r="C47" s="312">
        <f t="shared" ref="C47:J47" si="1">SUM(C43:C46)</f>
        <v>536226</v>
      </c>
      <c r="D47" s="312">
        <f>SUM(D43:D46)</f>
        <v>568379</v>
      </c>
      <c r="E47" s="312">
        <f t="shared" si="1"/>
        <v>670705</v>
      </c>
      <c r="F47" s="312">
        <f t="shared" si="1"/>
        <v>624102</v>
      </c>
      <c r="G47" s="312">
        <f t="shared" si="1"/>
        <v>741086</v>
      </c>
      <c r="H47" s="312">
        <f t="shared" si="1"/>
        <v>763302</v>
      </c>
      <c r="I47" s="312">
        <f t="shared" si="1"/>
        <v>800910</v>
      </c>
      <c r="J47" s="312">
        <f t="shared" si="1"/>
        <v>832772</v>
      </c>
      <c r="K47" s="312">
        <f>SUM(K43:K46)</f>
        <v>860167</v>
      </c>
    </row>
    <row r="48" spans="1:11" s="70" customFormat="1" ht="14.4" thickTop="1">
      <c r="B48" s="12"/>
      <c r="C48" s="77"/>
      <c r="D48" s="77"/>
      <c r="E48" s="77"/>
      <c r="F48" s="77"/>
      <c r="G48" s="77"/>
      <c r="H48" s="77"/>
      <c r="I48" s="77"/>
      <c r="J48" s="77"/>
      <c r="K48" s="77"/>
    </row>
    <row r="49" spans="2:11" ht="13.8">
      <c r="B49" s="9"/>
      <c r="C49" s="15"/>
      <c r="D49" s="15"/>
      <c r="E49" s="15"/>
      <c r="F49" s="15"/>
      <c r="G49" s="15"/>
      <c r="H49" s="15"/>
      <c r="I49" s="15"/>
      <c r="J49" s="15"/>
      <c r="K49" s="15"/>
    </row>
    <row r="50" spans="2:11" ht="13.8">
      <c r="B50" s="9"/>
      <c r="C50" s="15"/>
      <c r="D50" s="15"/>
      <c r="E50" s="15"/>
      <c r="F50" s="15"/>
      <c r="G50" s="15"/>
      <c r="H50" s="15"/>
      <c r="I50" s="15"/>
      <c r="J50" s="15"/>
      <c r="K50" s="15"/>
    </row>
    <row r="51" spans="2:11" ht="12.75" customHeight="1">
      <c r="B51" s="9"/>
      <c r="C51" s="15"/>
      <c r="D51" s="15"/>
      <c r="E51" s="15"/>
      <c r="F51" s="15"/>
      <c r="G51" s="15"/>
      <c r="H51" s="15"/>
      <c r="I51" s="15"/>
      <c r="J51" s="15"/>
      <c r="K51" s="15"/>
    </row>
    <row r="52" spans="2:11" ht="17.25" customHeight="1">
      <c r="B52" s="9"/>
      <c r="C52" s="15"/>
      <c r="D52" s="15"/>
      <c r="E52" s="15"/>
      <c r="F52" s="15"/>
      <c r="G52" s="15"/>
      <c r="H52" s="15"/>
      <c r="I52" s="15"/>
      <c r="J52" s="15"/>
      <c r="K52" s="15"/>
    </row>
    <row r="53" spans="2:11" ht="13.8">
      <c r="B53" s="9"/>
      <c r="C53" s="15"/>
      <c r="D53" s="15"/>
      <c r="E53" s="15"/>
      <c r="F53" s="15"/>
      <c r="G53" s="15"/>
      <c r="H53" s="15"/>
      <c r="I53" s="15"/>
      <c r="J53" s="15"/>
      <c r="K53" s="15"/>
    </row>
    <row r="54" spans="2:11" ht="13.8">
      <c r="B54" s="9"/>
      <c r="C54" s="15"/>
      <c r="D54" s="15"/>
      <c r="E54" s="15"/>
      <c r="F54" s="15"/>
      <c r="G54" s="15"/>
      <c r="H54" s="15"/>
      <c r="I54" s="15"/>
      <c r="J54" s="15"/>
      <c r="K54" s="15"/>
    </row>
    <row r="55" spans="2:11" ht="13.8">
      <c r="B55" s="9"/>
      <c r="C55" s="15"/>
      <c r="D55" s="15"/>
      <c r="E55" s="15"/>
      <c r="F55" s="15"/>
      <c r="G55" s="15"/>
      <c r="H55" s="15"/>
      <c r="I55" s="15"/>
      <c r="J55" s="15"/>
      <c r="K55" s="15"/>
    </row>
    <row r="56" spans="2:11" ht="13.8">
      <c r="B56" s="9"/>
      <c r="C56" s="15"/>
      <c r="D56" s="15"/>
      <c r="E56" s="15"/>
      <c r="F56" s="15"/>
      <c r="G56" s="15"/>
      <c r="H56" s="15"/>
      <c r="I56" s="15"/>
      <c r="J56" s="15"/>
      <c r="K56" s="15"/>
    </row>
    <row r="57" spans="2:11" ht="13.8">
      <c r="B57" s="9"/>
      <c r="C57" s="15"/>
      <c r="D57" s="15"/>
      <c r="E57" s="15"/>
      <c r="F57" s="15"/>
      <c r="G57" s="15"/>
      <c r="H57" s="15"/>
      <c r="I57" s="15"/>
      <c r="J57" s="15"/>
      <c r="K57" s="15"/>
    </row>
    <row r="58" spans="2:11" ht="13.8">
      <c r="B58" s="9"/>
      <c r="C58" s="15"/>
      <c r="D58" s="15"/>
      <c r="E58" s="15"/>
      <c r="F58" s="15"/>
      <c r="G58" s="15"/>
      <c r="H58" s="15"/>
      <c r="I58" s="15"/>
      <c r="J58" s="15"/>
      <c r="K58" s="15"/>
    </row>
    <row r="59" spans="2:11" ht="13.8">
      <c r="B59" s="9"/>
      <c r="C59" s="15"/>
      <c r="D59" s="15"/>
      <c r="E59" s="15"/>
      <c r="F59" s="15"/>
      <c r="G59" s="15"/>
      <c r="H59" s="15"/>
      <c r="I59" s="15"/>
      <c r="J59" s="15"/>
      <c r="K59" s="15"/>
    </row>
    <row r="60" spans="2:11" ht="13.8">
      <c r="B60" s="9"/>
      <c r="C60" s="15"/>
      <c r="D60" s="15"/>
      <c r="E60" s="15"/>
      <c r="F60" s="15"/>
      <c r="G60" s="15"/>
      <c r="H60" s="15"/>
      <c r="I60" s="15"/>
      <c r="J60" s="15"/>
      <c r="K60" s="15"/>
    </row>
    <row r="61" spans="2:11" ht="17.399999999999999">
      <c r="B61" s="458" t="s">
        <v>615</v>
      </c>
      <c r="C61" s="458"/>
      <c r="D61" s="458"/>
      <c r="E61" s="458"/>
      <c r="F61" s="458"/>
      <c r="G61" s="458"/>
      <c r="H61" s="458"/>
      <c r="I61" s="458"/>
      <c r="J61" s="458"/>
      <c r="K61" s="458"/>
    </row>
    <row r="62" spans="2:11" ht="13.8">
      <c r="B62" s="9"/>
      <c r="C62" s="15"/>
      <c r="D62" s="15"/>
      <c r="E62" s="15"/>
      <c r="F62" s="15"/>
      <c r="G62" s="15"/>
      <c r="H62" s="15"/>
      <c r="I62" s="15"/>
      <c r="J62" s="15"/>
      <c r="K62" s="15"/>
    </row>
    <row r="63" spans="2:11" ht="12.75" customHeight="1">
      <c r="B63" s="463" t="s">
        <v>855</v>
      </c>
      <c r="C63" s="463"/>
      <c r="D63" s="463"/>
      <c r="E63" s="463"/>
      <c r="F63" s="463"/>
      <c r="G63" s="463"/>
      <c r="H63" s="463"/>
      <c r="I63" s="463"/>
      <c r="J63" s="463"/>
      <c r="K63" s="463"/>
    </row>
    <row r="64" spans="2:11" ht="18.75" customHeight="1">
      <c r="B64" s="463"/>
      <c r="C64" s="463"/>
      <c r="D64" s="463"/>
      <c r="E64" s="463"/>
      <c r="F64" s="463"/>
      <c r="G64" s="463"/>
      <c r="H64" s="463"/>
      <c r="I64" s="463"/>
      <c r="J64" s="463"/>
      <c r="K64" s="463"/>
    </row>
    <row r="65" spans="2:11" ht="13.8">
      <c r="B65" s="28"/>
      <c r="C65" s="37"/>
      <c r="D65" s="37"/>
      <c r="E65" s="37"/>
      <c r="F65" s="15"/>
      <c r="G65" s="15"/>
      <c r="H65" s="15"/>
      <c r="I65" s="15"/>
      <c r="J65" s="15"/>
      <c r="K65" s="15"/>
    </row>
    <row r="66" spans="2:11" ht="13.8">
      <c r="B66" s="9"/>
      <c r="C66" s="43"/>
      <c r="D66" s="1"/>
      <c r="E66" s="43" t="s">
        <v>793</v>
      </c>
      <c r="F66" s="1"/>
      <c r="G66" s="43" t="s">
        <v>794</v>
      </c>
      <c r="H66" s="1"/>
      <c r="I66" s="1"/>
      <c r="J66" s="1"/>
      <c r="K66" s="1"/>
    </row>
    <row r="67" spans="2:11" ht="13.8">
      <c r="B67" s="10"/>
      <c r="C67" s="43" t="s">
        <v>791</v>
      </c>
      <c r="D67" s="43" t="s">
        <v>792</v>
      </c>
      <c r="E67" s="43" t="s">
        <v>567</v>
      </c>
      <c r="F67" s="43" t="s">
        <v>793</v>
      </c>
      <c r="G67" s="43" t="s">
        <v>567</v>
      </c>
      <c r="H67" s="43" t="s">
        <v>795</v>
      </c>
      <c r="I67" s="43" t="s">
        <v>796</v>
      </c>
      <c r="J67" s="43" t="s">
        <v>797</v>
      </c>
      <c r="K67" s="43" t="s">
        <v>798</v>
      </c>
    </row>
    <row r="68" spans="2:11" ht="14.4" thickBot="1">
      <c r="B68" s="25"/>
      <c r="C68" s="45" t="s">
        <v>1</v>
      </c>
      <c r="D68" s="45" t="s">
        <v>1</v>
      </c>
      <c r="E68" s="45" t="s">
        <v>537</v>
      </c>
      <c r="F68" s="45" t="s">
        <v>19</v>
      </c>
      <c r="G68" s="45" t="s">
        <v>537</v>
      </c>
      <c r="H68" s="45" t="s">
        <v>19</v>
      </c>
      <c r="I68" s="45" t="s">
        <v>19</v>
      </c>
      <c r="J68" s="45" t="s">
        <v>19</v>
      </c>
      <c r="K68" s="45" t="s">
        <v>19</v>
      </c>
    </row>
    <row r="69" spans="2:11" ht="13.8">
      <c r="B69" s="9"/>
      <c r="C69" s="15"/>
      <c r="D69" s="15"/>
      <c r="E69" s="15"/>
      <c r="F69" s="15"/>
      <c r="G69" s="15"/>
      <c r="H69" s="15"/>
      <c r="I69" s="15"/>
      <c r="J69" s="15"/>
      <c r="K69" s="15"/>
    </row>
    <row r="70" spans="2:11" ht="13.8">
      <c r="B70" s="21" t="s">
        <v>408</v>
      </c>
      <c r="C70" s="15"/>
      <c r="D70" s="15"/>
      <c r="E70" s="15"/>
      <c r="F70" s="15"/>
      <c r="G70" s="15"/>
      <c r="H70" s="15"/>
      <c r="I70" s="15"/>
      <c r="J70" s="15"/>
      <c r="K70" s="15"/>
    </row>
    <row r="71" spans="2:11" ht="20.100000000000001" customHeight="1">
      <c r="B71" s="11" t="s">
        <v>578</v>
      </c>
      <c r="C71" s="49">
        <f>SUM('Budget Detail FY 2022-29'!L110:L116)</f>
        <v>3363402</v>
      </c>
      <c r="D71" s="49">
        <f>SUM('Budget Detail FY 2022-29'!M110:M116)</f>
        <v>3485307</v>
      </c>
      <c r="E71" s="49">
        <f>SUM('Budget Detail FY 2022-29'!N110:N116)</f>
        <v>3800222</v>
      </c>
      <c r="F71" s="49">
        <f>SUM('Budget Detail FY 2022-29'!O110:O116)</f>
        <v>3705691</v>
      </c>
      <c r="G71" s="49">
        <f>SUM('Budget Detail FY 2022-29'!P110:P116)</f>
        <v>4116345</v>
      </c>
      <c r="H71" s="49">
        <f>SUM('Budget Detail FY 2022-29'!Q110:Q116)</f>
        <v>4282391</v>
      </c>
      <c r="I71" s="49">
        <f>SUM('Budget Detail FY 2022-29'!R110:R116)</f>
        <v>4507803</v>
      </c>
      <c r="J71" s="49">
        <f>SUM('Budget Detail FY 2022-29'!S110:S116)</f>
        <v>4637518</v>
      </c>
      <c r="K71" s="49">
        <f>SUM('Budget Detail FY 2022-29'!T110:T116)</f>
        <v>4771124</v>
      </c>
    </row>
    <row r="72" spans="2:11" ht="20.100000000000001" customHeight="1">
      <c r="B72" s="11" t="s">
        <v>579</v>
      </c>
      <c r="C72" s="2">
        <f>SUM('Budget Detail FY 2022-29'!L117:L123)</f>
        <v>2199861</v>
      </c>
      <c r="D72" s="2">
        <f>SUM('Budget Detail FY 2022-29'!M117:M123)</f>
        <v>2250876</v>
      </c>
      <c r="E72" s="2">
        <f>SUM('Budget Detail FY 2022-29'!N117:N123)</f>
        <v>2391759</v>
      </c>
      <c r="F72" s="2">
        <f>SUM('Budget Detail FY 2022-29'!O117:O123)</f>
        <v>2320430</v>
      </c>
      <c r="G72" s="2">
        <f>SUM('Budget Detail FY 2022-29'!P117:P123)</f>
        <v>2439414</v>
      </c>
      <c r="H72" s="2">
        <f>SUM('Budget Detail FY 2022-29'!Q117:Q123)</f>
        <v>2560568</v>
      </c>
      <c r="I72" s="2">
        <f>SUM('Budget Detail FY 2022-29'!R117:R123)</f>
        <v>2690027</v>
      </c>
      <c r="J72" s="2">
        <f>SUM('Budget Detail FY 2022-29'!S117:S123)</f>
        <v>2816882</v>
      </c>
      <c r="K72" s="2">
        <f>SUM('Budget Detail FY 2022-29'!T117:T123)</f>
        <v>2949234</v>
      </c>
    </row>
    <row r="73" spans="2:11" ht="20.100000000000001" customHeight="1">
      <c r="B73" s="11" t="s">
        <v>580</v>
      </c>
      <c r="C73" s="2">
        <f>SUM('Budget Detail FY 2022-29'!L124:L142)</f>
        <v>316253</v>
      </c>
      <c r="D73" s="2">
        <f>SUM('Budget Detail FY 2022-29'!M124:M142)</f>
        <v>278651</v>
      </c>
      <c r="E73" s="2">
        <f>SUM('Budget Detail FY 2022-29'!N124:N142)</f>
        <v>487331</v>
      </c>
      <c r="F73" s="2">
        <f>SUM('Budget Detail FY 2022-29'!O124:O142)</f>
        <v>449402</v>
      </c>
      <c r="G73" s="2">
        <f>SUM('Budget Detail FY 2022-29'!P124:P142)</f>
        <v>484774</v>
      </c>
      <c r="H73" s="2">
        <f>SUM('Budget Detail FY 2022-29'!Q124:Q142)</f>
        <v>510472</v>
      </c>
      <c r="I73" s="2">
        <f>SUM('Budget Detail FY 2022-29'!R124:R142)</f>
        <v>543431</v>
      </c>
      <c r="J73" s="2">
        <f>SUM('Budget Detail FY 2022-29'!S124:S142)</f>
        <v>655913</v>
      </c>
      <c r="K73" s="2">
        <f>SUM('Budget Detail FY 2022-29'!T124:T142)</f>
        <v>580825</v>
      </c>
    </row>
    <row r="74" spans="2:11" ht="20.100000000000001" customHeight="1">
      <c r="B74" s="11" t="s">
        <v>581</v>
      </c>
      <c r="C74" s="2">
        <f>SUM('Budget Detail FY 2022-29'!L143:L149)</f>
        <v>139387</v>
      </c>
      <c r="D74" s="2">
        <f>SUM('Budget Detail FY 2022-29'!M143:M149)</f>
        <v>162205</v>
      </c>
      <c r="E74" s="2">
        <f>SUM('Budget Detail FY 2022-29'!N143:N149)</f>
        <v>155600</v>
      </c>
      <c r="F74" s="2">
        <f>SUM('Budget Detail FY 2022-29'!O143:O149)</f>
        <v>139691</v>
      </c>
      <c r="G74" s="2">
        <f>SUM('Budget Detail FY 2022-29'!P143:P149)</f>
        <v>152120</v>
      </c>
      <c r="H74" s="2">
        <f>SUM('Budget Detail FY 2022-29'!Q143:Q149)</f>
        <v>150409</v>
      </c>
      <c r="I74" s="2">
        <f>SUM('Budget Detail FY 2022-29'!R143:R149)</f>
        <v>158016</v>
      </c>
      <c r="J74" s="2">
        <f>SUM('Budget Detail FY 2022-29'!S143:S149)</f>
        <v>163409</v>
      </c>
      <c r="K74" s="2">
        <f>SUM('Budget Detail FY 2022-29'!T143:T149)</f>
        <v>175396</v>
      </c>
    </row>
    <row r="75" spans="2:11" s="70" customFormat="1" ht="20.100000000000001" customHeight="1" thickBot="1">
      <c r="B75" s="71" t="s">
        <v>700</v>
      </c>
      <c r="C75" s="312">
        <f t="shared" ref="C75:J75" si="2">SUM(C71:C74)</f>
        <v>6018903</v>
      </c>
      <c r="D75" s="312">
        <f t="shared" si="2"/>
        <v>6177039</v>
      </c>
      <c r="E75" s="312">
        <f>SUM(E71:E74)</f>
        <v>6834912</v>
      </c>
      <c r="F75" s="312">
        <f t="shared" si="2"/>
        <v>6615214</v>
      </c>
      <c r="G75" s="312">
        <f t="shared" si="2"/>
        <v>7192653</v>
      </c>
      <c r="H75" s="312">
        <f t="shared" si="2"/>
        <v>7503840</v>
      </c>
      <c r="I75" s="312">
        <f t="shared" si="2"/>
        <v>7899277</v>
      </c>
      <c r="J75" s="312">
        <f t="shared" si="2"/>
        <v>8273722</v>
      </c>
      <c r="K75" s="312">
        <f>SUM(K71:K74)</f>
        <v>8476579</v>
      </c>
    </row>
    <row r="76" spans="2:11" s="70" customFormat="1" ht="14.4" thickTop="1">
      <c r="B76" s="12"/>
      <c r="C76" s="77"/>
      <c r="D76" s="77"/>
      <c r="E76" s="77"/>
      <c r="F76" s="77"/>
      <c r="G76" s="77"/>
      <c r="H76" s="77"/>
      <c r="I76" s="77"/>
      <c r="J76" s="77"/>
      <c r="K76" s="77"/>
    </row>
    <row r="77" spans="2:11" ht="13.8">
      <c r="B77" s="9"/>
      <c r="C77" s="15"/>
      <c r="D77" s="15"/>
      <c r="E77" s="15"/>
      <c r="F77" s="15"/>
      <c r="G77" s="15"/>
      <c r="H77" s="15"/>
      <c r="I77" s="15"/>
      <c r="J77" s="15"/>
      <c r="K77" s="15"/>
    </row>
    <row r="78" spans="2:11" ht="13.8">
      <c r="B78" s="9"/>
      <c r="C78" s="15"/>
      <c r="D78" s="15"/>
      <c r="E78" s="15"/>
      <c r="F78" s="15"/>
      <c r="G78" s="15"/>
      <c r="H78" s="15"/>
      <c r="I78" s="15"/>
      <c r="J78" s="15"/>
      <c r="K78" s="15"/>
    </row>
    <row r="79" spans="2:11" ht="13.8">
      <c r="B79" s="9"/>
      <c r="C79" s="15"/>
      <c r="D79" s="15"/>
      <c r="E79" s="15"/>
      <c r="F79" s="15"/>
      <c r="G79" s="15"/>
      <c r="H79" s="15"/>
      <c r="I79" s="15"/>
      <c r="J79" s="15"/>
      <c r="K79" s="15"/>
    </row>
    <row r="80" spans="2:11" ht="13.8">
      <c r="B80" s="9"/>
      <c r="C80" s="15"/>
      <c r="D80" s="15"/>
      <c r="E80" s="15"/>
      <c r="F80" s="15"/>
      <c r="G80" s="15"/>
      <c r="H80" s="15"/>
      <c r="I80" s="15"/>
      <c r="J80" s="15"/>
      <c r="K80" s="15"/>
    </row>
    <row r="81" spans="2:11" ht="13.8">
      <c r="B81" s="9"/>
      <c r="C81" s="15"/>
      <c r="D81" s="15"/>
      <c r="E81" s="15"/>
      <c r="F81" s="15"/>
      <c r="G81" s="15"/>
      <c r="H81" s="15"/>
      <c r="I81" s="15"/>
      <c r="J81" s="15"/>
      <c r="K81" s="15"/>
    </row>
    <row r="82" spans="2:11" ht="13.8">
      <c r="B82" s="9"/>
      <c r="C82" s="15"/>
      <c r="D82" s="15"/>
      <c r="E82" s="15"/>
      <c r="F82" s="15"/>
      <c r="G82" s="15"/>
      <c r="H82" s="15"/>
      <c r="I82" s="15"/>
      <c r="J82" s="15"/>
      <c r="K82" s="15"/>
    </row>
    <row r="83" spans="2:11" ht="13.8">
      <c r="B83" s="9"/>
      <c r="C83" s="15"/>
      <c r="D83" s="15"/>
      <c r="E83" s="15"/>
      <c r="F83" s="15"/>
      <c r="G83" s="15"/>
      <c r="H83" s="15"/>
      <c r="I83" s="15"/>
      <c r="J83" s="15"/>
      <c r="K83" s="15"/>
    </row>
    <row r="84" spans="2:11" ht="13.8">
      <c r="B84" s="9"/>
      <c r="C84" s="15"/>
      <c r="D84" s="15"/>
      <c r="E84" s="15"/>
      <c r="F84" s="15"/>
      <c r="G84" s="15"/>
      <c r="H84" s="15"/>
      <c r="I84" s="15"/>
      <c r="J84" s="15"/>
      <c r="K84" s="15"/>
    </row>
    <row r="85" spans="2:11" ht="13.8">
      <c r="B85" s="9"/>
      <c r="C85" s="15"/>
      <c r="D85" s="15"/>
      <c r="E85" s="15"/>
      <c r="F85" s="15"/>
      <c r="G85" s="15"/>
      <c r="H85" s="15"/>
      <c r="I85" s="15"/>
      <c r="J85" s="15"/>
      <c r="K85" s="15"/>
    </row>
    <row r="86" spans="2:11" ht="13.8">
      <c r="B86" s="9"/>
      <c r="C86" s="15"/>
      <c r="D86" s="15"/>
      <c r="E86" s="15"/>
      <c r="F86" s="15"/>
      <c r="G86" s="15"/>
      <c r="H86" s="15"/>
      <c r="I86" s="15"/>
      <c r="J86" s="15"/>
      <c r="K86" s="15"/>
    </row>
    <row r="87" spans="2:11" ht="13.8">
      <c r="B87" s="9"/>
      <c r="C87" s="15"/>
      <c r="D87" s="15"/>
      <c r="E87" s="15"/>
      <c r="F87" s="15"/>
      <c r="G87" s="15"/>
      <c r="H87" s="15"/>
      <c r="I87" s="15"/>
      <c r="J87" s="15"/>
      <c r="K87" s="15"/>
    </row>
    <row r="88" spans="2:11" ht="13.8">
      <c r="B88" s="9"/>
      <c r="C88" s="15"/>
      <c r="D88" s="15"/>
      <c r="E88" s="15"/>
      <c r="F88" s="15"/>
      <c r="G88" s="15"/>
      <c r="H88" s="15"/>
      <c r="I88" s="15"/>
      <c r="J88" s="15"/>
      <c r="K88" s="15"/>
    </row>
    <row r="89" spans="2:11" ht="13.8">
      <c r="B89" s="9"/>
      <c r="C89" s="15"/>
      <c r="D89" s="15"/>
      <c r="E89" s="15"/>
      <c r="F89" s="15"/>
      <c r="G89" s="15"/>
      <c r="H89" s="15"/>
      <c r="I89" s="15"/>
      <c r="J89" s="15"/>
      <c r="K89" s="15"/>
    </row>
    <row r="90" spans="2:11" ht="13.8">
      <c r="B90" s="9"/>
      <c r="C90" s="15"/>
      <c r="D90" s="15"/>
      <c r="E90" s="15"/>
      <c r="F90" s="15"/>
      <c r="G90" s="15"/>
      <c r="H90" s="15"/>
      <c r="I90" s="15"/>
      <c r="J90" s="15"/>
      <c r="K90" s="15"/>
    </row>
    <row r="91" spans="2:11" ht="13.8">
      <c r="B91" s="9"/>
      <c r="C91" s="15"/>
      <c r="D91" s="15"/>
      <c r="E91" s="15"/>
      <c r="F91" s="15"/>
      <c r="G91" s="15"/>
      <c r="H91" s="15"/>
      <c r="I91" s="15"/>
      <c r="J91" s="15"/>
      <c r="K91" s="15"/>
    </row>
    <row r="92" spans="2:11" ht="18.75" customHeight="1">
      <c r="B92" s="458" t="s">
        <v>616</v>
      </c>
      <c r="C92" s="458"/>
      <c r="D92" s="458"/>
      <c r="E92" s="458"/>
      <c r="F92" s="458"/>
      <c r="G92" s="458"/>
      <c r="H92" s="458"/>
      <c r="I92" s="458"/>
      <c r="J92" s="458"/>
      <c r="K92" s="458"/>
    </row>
    <row r="93" spans="2:11" ht="13.8">
      <c r="B93" s="9"/>
      <c r="C93" s="15"/>
      <c r="D93" s="15"/>
      <c r="E93" s="15"/>
      <c r="F93" s="15"/>
      <c r="G93" s="15"/>
      <c r="H93" s="15"/>
      <c r="I93" s="15"/>
      <c r="J93" s="15"/>
      <c r="K93" s="15"/>
    </row>
    <row r="94" spans="2:11" ht="12.75" customHeight="1">
      <c r="B94" s="461" t="s">
        <v>617</v>
      </c>
      <c r="C94" s="461"/>
      <c r="D94" s="461"/>
      <c r="E94" s="461"/>
      <c r="F94" s="461"/>
      <c r="G94" s="461"/>
      <c r="H94" s="461"/>
      <c r="I94" s="461"/>
      <c r="J94" s="461"/>
      <c r="K94" s="461"/>
    </row>
    <row r="95" spans="2:11" ht="12.75" customHeight="1">
      <c r="B95" s="461"/>
      <c r="C95" s="461"/>
      <c r="D95" s="461"/>
      <c r="E95" s="461"/>
      <c r="F95" s="461"/>
      <c r="G95" s="461"/>
      <c r="H95" s="461"/>
      <c r="I95" s="461"/>
      <c r="J95" s="461"/>
      <c r="K95" s="461"/>
    </row>
    <row r="96" spans="2:11" ht="12.75" customHeight="1">
      <c r="B96" s="461"/>
      <c r="C96" s="461"/>
      <c r="D96" s="461"/>
      <c r="E96" s="461"/>
      <c r="F96" s="461"/>
      <c r="G96" s="461"/>
      <c r="H96" s="461"/>
      <c r="I96" s="461"/>
      <c r="J96" s="461"/>
      <c r="K96" s="461"/>
    </row>
    <row r="97" spans="2:11" ht="12.75" customHeight="1">
      <c r="B97" s="461"/>
      <c r="C97" s="461"/>
      <c r="D97" s="461"/>
      <c r="E97" s="461"/>
      <c r="F97" s="461"/>
      <c r="G97" s="461"/>
      <c r="H97" s="461"/>
      <c r="I97" s="461"/>
      <c r="J97" s="461"/>
      <c r="K97" s="461"/>
    </row>
    <row r="98" spans="2:11" ht="13.8">
      <c r="B98" s="27"/>
      <c r="C98" s="36"/>
      <c r="D98" s="36"/>
      <c r="E98" s="36"/>
      <c r="F98" s="15"/>
      <c r="G98" s="15"/>
      <c r="H98" s="15"/>
      <c r="I98" s="15"/>
      <c r="J98" s="15"/>
      <c r="K98" s="15"/>
    </row>
    <row r="99" spans="2:11" ht="13.8">
      <c r="B99" s="9"/>
      <c r="C99" s="43"/>
      <c r="D99" s="1"/>
      <c r="E99" s="43" t="s">
        <v>793</v>
      </c>
      <c r="F99" s="1"/>
      <c r="G99" s="43" t="s">
        <v>794</v>
      </c>
      <c r="H99" s="1"/>
      <c r="I99" s="1"/>
      <c r="J99" s="1"/>
      <c r="K99" s="1"/>
    </row>
    <row r="100" spans="2:11" ht="13.8">
      <c r="B100" s="10"/>
      <c r="C100" s="43" t="s">
        <v>791</v>
      </c>
      <c r="D100" s="43" t="s">
        <v>792</v>
      </c>
      <c r="E100" s="43" t="s">
        <v>567</v>
      </c>
      <c r="F100" s="43" t="s">
        <v>793</v>
      </c>
      <c r="G100" s="43" t="s">
        <v>567</v>
      </c>
      <c r="H100" s="43" t="s">
        <v>795</v>
      </c>
      <c r="I100" s="43" t="s">
        <v>796</v>
      </c>
      <c r="J100" s="43" t="s">
        <v>797</v>
      </c>
      <c r="K100" s="43" t="s">
        <v>798</v>
      </c>
    </row>
    <row r="101" spans="2:11" ht="14.4" thickBot="1">
      <c r="B101" s="25"/>
      <c r="C101" s="45" t="s">
        <v>1</v>
      </c>
      <c r="D101" s="45" t="s">
        <v>1</v>
      </c>
      <c r="E101" s="45" t="s">
        <v>537</v>
      </c>
      <c r="F101" s="45" t="s">
        <v>19</v>
      </c>
      <c r="G101" s="45" t="s">
        <v>537</v>
      </c>
      <c r="H101" s="45" t="s">
        <v>19</v>
      </c>
      <c r="I101" s="45" t="s">
        <v>19</v>
      </c>
      <c r="J101" s="45" t="s">
        <v>19</v>
      </c>
      <c r="K101" s="45" t="s">
        <v>19</v>
      </c>
    </row>
    <row r="102" spans="2:11" ht="13.8">
      <c r="B102" s="9"/>
      <c r="C102" s="15"/>
      <c r="D102" s="15"/>
      <c r="E102" s="15"/>
      <c r="F102" s="15"/>
      <c r="G102" s="15"/>
      <c r="H102" s="15"/>
      <c r="I102" s="15"/>
      <c r="J102" s="15"/>
      <c r="K102" s="15"/>
    </row>
    <row r="103" spans="2:11" ht="13.8">
      <c r="B103" s="21" t="s">
        <v>408</v>
      </c>
      <c r="C103" s="15"/>
      <c r="D103" s="15"/>
      <c r="E103" s="15"/>
      <c r="F103" s="15"/>
      <c r="G103" s="15"/>
      <c r="H103" s="15"/>
      <c r="I103" s="15"/>
      <c r="J103" s="15"/>
      <c r="K103" s="15"/>
    </row>
    <row r="104" spans="2:11" ht="20.100000000000001" customHeight="1">
      <c r="B104" s="11" t="s">
        <v>578</v>
      </c>
      <c r="C104" s="49">
        <f>SUM('Budget Detail FY 2022-29'!L153:L153)</f>
        <v>602702</v>
      </c>
      <c r="D104" s="49">
        <f>SUM('Budget Detail FY 2022-29'!M153:M153)</f>
        <v>745841</v>
      </c>
      <c r="E104" s="49">
        <f>SUM('Budget Detail FY 2022-29'!N153:N153)</f>
        <v>852944</v>
      </c>
      <c r="F104" s="49">
        <f>SUM('Budget Detail FY 2022-29'!O153:O153)</f>
        <v>732000</v>
      </c>
      <c r="G104" s="49">
        <f>SUM('Budget Detail FY 2022-29'!P153:P153)</f>
        <v>802901</v>
      </c>
      <c r="H104" s="49">
        <f>SUM('Budget Detail FY 2022-29'!Q153:Q153)</f>
        <v>832546</v>
      </c>
      <c r="I104" s="49">
        <f>SUM('Budget Detail FY 2022-29'!R153:R153)</f>
        <v>878336</v>
      </c>
      <c r="J104" s="49">
        <f>SUM('Budget Detail FY 2022-29'!S153:S153)</f>
        <v>904686</v>
      </c>
      <c r="K104" s="49">
        <f>SUM('Budget Detail FY 2022-29'!T153:T153)</f>
        <v>931827</v>
      </c>
    </row>
    <row r="105" spans="2:11" ht="20.100000000000001" customHeight="1">
      <c r="B105" s="11" t="s">
        <v>579</v>
      </c>
      <c r="C105" s="2">
        <f>SUM('Budget Detail FY 2022-29'!L154:L159)</f>
        <v>200528</v>
      </c>
      <c r="D105" s="2">
        <f>SUM('Budget Detail FY 2022-29'!M154:M159)</f>
        <v>229495</v>
      </c>
      <c r="E105" s="2">
        <f>SUM('Budget Detail FY 2022-29'!N154:N159)</f>
        <v>288325</v>
      </c>
      <c r="F105" s="2">
        <f>SUM('Budget Detail FY 2022-29'!O154:O159)</f>
        <v>227713</v>
      </c>
      <c r="G105" s="2">
        <f>SUM('Budget Detail FY 2022-29'!P154:P159)</f>
        <v>259618</v>
      </c>
      <c r="H105" s="2">
        <f>SUM('Budget Detail FY 2022-29'!Q154:Q159)</f>
        <v>274271</v>
      </c>
      <c r="I105" s="2">
        <f>SUM('Budget Detail FY 2022-29'!R154:R159)</f>
        <v>294435</v>
      </c>
      <c r="J105" s="2">
        <f>SUM('Budget Detail FY 2022-29'!S154:S159)</f>
        <v>313236</v>
      </c>
      <c r="K105" s="2">
        <f>SUM('Budget Detail FY 2022-29'!T154:T159)</f>
        <v>333212</v>
      </c>
    </row>
    <row r="106" spans="2:11" ht="20.100000000000001" customHeight="1">
      <c r="B106" s="11" t="s">
        <v>580</v>
      </c>
      <c r="C106" s="2">
        <f>SUM('Budget Detail FY 2022-29'!L160:L174)</f>
        <v>340487</v>
      </c>
      <c r="D106" s="2">
        <f>SUM('Budget Detail FY 2022-29'!M160:M174)</f>
        <v>306960</v>
      </c>
      <c r="E106" s="2">
        <f>SUM('Budget Detail FY 2022-29'!N160:N174)</f>
        <v>166402</v>
      </c>
      <c r="F106" s="2">
        <f>SUM('Budget Detail FY 2022-29'!O160:O174)</f>
        <v>326911</v>
      </c>
      <c r="G106" s="2">
        <f>SUM('Budget Detail FY 2022-29'!P160:P174)</f>
        <v>226606</v>
      </c>
      <c r="H106" s="2">
        <f>SUM('Budget Detail FY 2022-29'!Q160:Q174)</f>
        <v>199784</v>
      </c>
      <c r="I106" s="2">
        <f>SUM('Budget Detail FY 2022-29'!R160:R174)</f>
        <v>207411</v>
      </c>
      <c r="J106" s="2">
        <f>SUM('Budget Detail FY 2022-29'!S160:S174)</f>
        <v>281110</v>
      </c>
      <c r="K106" s="2">
        <f>SUM('Budget Detail FY 2022-29'!T160:T174)</f>
        <v>284921</v>
      </c>
    </row>
    <row r="107" spans="2:11" ht="20.100000000000001" customHeight="1">
      <c r="B107" s="11" t="s">
        <v>581</v>
      </c>
      <c r="C107" s="2">
        <f>SUM('Budget Detail FY 2022-29'!L175:L177)</f>
        <v>11175</v>
      </c>
      <c r="D107" s="2">
        <f>SUM('Budget Detail FY 2022-29'!M175:M177)</f>
        <v>29710</v>
      </c>
      <c r="E107" s="2">
        <f>SUM('Budget Detail FY 2022-29'!N175:N177)</f>
        <v>23700</v>
      </c>
      <c r="F107" s="2">
        <f>SUM('Budget Detail FY 2022-29'!O175:O177)</f>
        <v>23500</v>
      </c>
      <c r="G107" s="2">
        <f>SUM('Budget Detail FY 2022-29'!P175:P177)</f>
        <v>34200</v>
      </c>
      <c r="H107" s="2">
        <f>SUM('Budget Detail FY 2022-29'!Q175:Q177)</f>
        <v>24949</v>
      </c>
      <c r="I107" s="2">
        <f>SUM('Budget Detail FY 2022-29'!R175:R177)</f>
        <v>25750</v>
      </c>
      <c r="J107" s="2">
        <f>SUM('Budget Detail FY 2022-29'!S175:S177)</f>
        <v>26608</v>
      </c>
      <c r="K107" s="2">
        <f>SUM('Budget Detail FY 2022-29'!T175:T177)</f>
        <v>27526</v>
      </c>
    </row>
    <row r="108" spans="2:11" s="70" customFormat="1" ht="20.100000000000001" customHeight="1" thickBot="1">
      <c r="B108" s="71" t="s">
        <v>618</v>
      </c>
      <c r="C108" s="312">
        <f t="shared" ref="C108:I108" si="3">SUM(C104:C107)</f>
        <v>1154892</v>
      </c>
      <c r="D108" s="312">
        <f>SUM(D104:D107)</f>
        <v>1312006</v>
      </c>
      <c r="E108" s="312">
        <f t="shared" si="3"/>
        <v>1331371</v>
      </c>
      <c r="F108" s="312">
        <f t="shared" si="3"/>
        <v>1310124</v>
      </c>
      <c r="G108" s="312">
        <f t="shared" si="3"/>
        <v>1323325</v>
      </c>
      <c r="H108" s="312">
        <f t="shared" si="3"/>
        <v>1331550</v>
      </c>
      <c r="I108" s="312">
        <f t="shared" si="3"/>
        <v>1405932</v>
      </c>
      <c r="J108" s="312">
        <f>SUM(J104:J107)</f>
        <v>1525640</v>
      </c>
      <c r="K108" s="312">
        <f>SUM(K104:K107)</f>
        <v>1577486</v>
      </c>
    </row>
    <row r="109" spans="2:11" s="70" customFormat="1" ht="14.4" thickTop="1">
      <c r="B109" s="12"/>
      <c r="C109" s="77"/>
      <c r="D109" s="77"/>
      <c r="E109" s="77"/>
      <c r="F109" s="77"/>
      <c r="G109" s="77"/>
      <c r="H109" s="77"/>
      <c r="I109" s="77"/>
      <c r="J109" s="77"/>
      <c r="K109" s="77"/>
    </row>
    <row r="110" spans="2:11" ht="13.8">
      <c r="B110" s="9"/>
      <c r="C110" s="15"/>
      <c r="D110" s="15"/>
      <c r="E110" s="15"/>
      <c r="F110" s="15"/>
      <c r="G110" s="15"/>
      <c r="H110" s="15"/>
      <c r="I110" s="15"/>
      <c r="J110" s="15"/>
      <c r="K110" s="15"/>
    </row>
    <row r="111" spans="2:11" ht="13.8">
      <c r="B111" s="9"/>
      <c r="C111" s="15"/>
      <c r="D111" s="15"/>
      <c r="E111" s="15"/>
      <c r="F111" s="15"/>
      <c r="G111" s="15"/>
      <c r="H111" s="15"/>
      <c r="I111" s="15"/>
      <c r="J111" s="15"/>
      <c r="K111" s="15"/>
    </row>
    <row r="112" spans="2:11" ht="13.8">
      <c r="B112" s="9"/>
      <c r="C112" s="15"/>
      <c r="D112" s="15"/>
      <c r="E112" s="15"/>
      <c r="F112" s="15"/>
      <c r="G112" s="15"/>
      <c r="H112" s="15"/>
      <c r="I112" s="15"/>
      <c r="J112" s="15"/>
      <c r="K112" s="15"/>
    </row>
    <row r="113" spans="2:11" ht="13.8">
      <c r="B113" s="9"/>
      <c r="C113" s="15"/>
      <c r="D113" s="15"/>
      <c r="E113" s="15"/>
      <c r="F113" s="15"/>
      <c r="G113" s="15"/>
      <c r="H113" s="15"/>
      <c r="I113" s="15"/>
      <c r="J113" s="15"/>
      <c r="K113" s="15"/>
    </row>
    <row r="114" spans="2:11" ht="13.8">
      <c r="B114" s="9"/>
      <c r="C114" s="15"/>
      <c r="D114" s="15"/>
      <c r="E114" s="15"/>
      <c r="F114" s="15"/>
      <c r="G114" s="15"/>
      <c r="H114" s="15"/>
      <c r="I114" s="15"/>
      <c r="J114" s="15"/>
      <c r="K114" s="15"/>
    </row>
    <row r="115" spans="2:11" ht="13.8">
      <c r="B115" s="9"/>
      <c r="C115" s="15"/>
      <c r="D115" s="15"/>
      <c r="E115" s="15"/>
      <c r="F115" s="15"/>
      <c r="G115" s="15"/>
      <c r="H115" s="15"/>
      <c r="I115" s="15"/>
      <c r="J115" s="15"/>
      <c r="K115" s="15"/>
    </row>
    <row r="116" spans="2:11" ht="13.8">
      <c r="B116" s="9"/>
      <c r="C116" s="15"/>
      <c r="D116" s="15"/>
      <c r="E116" s="15"/>
      <c r="F116" s="15"/>
      <c r="G116" s="15"/>
      <c r="H116" s="15"/>
      <c r="I116" s="15"/>
      <c r="J116" s="15"/>
      <c r="K116" s="15"/>
    </row>
    <row r="117" spans="2:11" ht="13.8">
      <c r="B117" s="9"/>
      <c r="C117" s="15"/>
      <c r="D117" s="15"/>
      <c r="E117" s="15"/>
      <c r="F117" s="15"/>
      <c r="G117" s="15"/>
      <c r="H117" s="15"/>
      <c r="I117" s="15"/>
      <c r="J117" s="15"/>
      <c r="K117" s="15"/>
    </row>
    <row r="118" spans="2:11" ht="13.8">
      <c r="B118" s="9"/>
      <c r="C118" s="15"/>
      <c r="D118" s="15"/>
      <c r="E118" s="15"/>
      <c r="F118" s="15"/>
      <c r="G118" s="15"/>
      <c r="H118" s="15"/>
      <c r="I118" s="15"/>
      <c r="J118" s="15"/>
      <c r="K118" s="15"/>
    </row>
    <row r="119" spans="2:11" ht="13.8">
      <c r="B119" s="9"/>
      <c r="C119" s="15"/>
      <c r="D119" s="15"/>
      <c r="E119" s="15"/>
      <c r="F119" s="15"/>
      <c r="G119" s="15"/>
      <c r="H119" s="15"/>
      <c r="I119" s="15"/>
      <c r="J119" s="15"/>
      <c r="K119" s="15"/>
    </row>
    <row r="120" spans="2:11" ht="13.8">
      <c r="B120" s="9"/>
      <c r="C120" s="15"/>
      <c r="D120" s="15"/>
      <c r="E120" s="15"/>
      <c r="F120" s="15"/>
      <c r="G120" s="15"/>
      <c r="H120" s="15"/>
      <c r="I120" s="15"/>
      <c r="J120" s="15"/>
      <c r="K120" s="15"/>
    </row>
    <row r="121" spans="2:11" ht="13.8">
      <c r="B121" s="9"/>
      <c r="C121" s="15"/>
      <c r="D121" s="15"/>
      <c r="E121" s="15"/>
      <c r="F121" s="15"/>
      <c r="G121" s="15"/>
      <c r="H121" s="15"/>
      <c r="I121" s="15"/>
      <c r="J121" s="15"/>
      <c r="K121" s="15"/>
    </row>
    <row r="122" spans="2:11" ht="18.75" customHeight="1">
      <c r="B122" s="458" t="s">
        <v>859</v>
      </c>
      <c r="C122" s="458"/>
      <c r="D122" s="458"/>
      <c r="E122" s="458"/>
      <c r="F122" s="458"/>
      <c r="G122" s="458"/>
      <c r="H122" s="458"/>
      <c r="I122" s="458"/>
      <c r="J122" s="458"/>
      <c r="K122" s="458"/>
    </row>
    <row r="123" spans="2:11" ht="13.8">
      <c r="B123" s="29"/>
      <c r="C123" s="38"/>
      <c r="D123" s="39"/>
      <c r="E123" s="39"/>
      <c r="F123" s="15"/>
      <c r="G123" s="15"/>
      <c r="H123" s="15"/>
      <c r="I123" s="15"/>
      <c r="J123" s="15"/>
      <c r="K123" s="15"/>
    </row>
    <row r="124" spans="2:11" ht="12.75" customHeight="1">
      <c r="B124" s="461" t="s">
        <v>619</v>
      </c>
      <c r="C124" s="461"/>
      <c r="D124" s="461"/>
      <c r="E124" s="461"/>
      <c r="F124" s="461"/>
      <c r="G124" s="461"/>
      <c r="H124" s="461"/>
      <c r="I124" s="461"/>
      <c r="J124" s="461"/>
      <c r="K124" s="461"/>
    </row>
    <row r="125" spans="2:11" ht="17.25" customHeight="1">
      <c r="B125" s="461"/>
      <c r="C125" s="461"/>
      <c r="D125" s="461"/>
      <c r="E125" s="461"/>
      <c r="F125" s="461"/>
      <c r="G125" s="461"/>
      <c r="H125" s="461"/>
      <c r="I125" s="461"/>
      <c r="J125" s="461"/>
      <c r="K125" s="461"/>
    </row>
    <row r="126" spans="2:11" ht="13.8">
      <c r="B126" s="30"/>
      <c r="C126" s="40"/>
      <c r="D126" s="40"/>
      <c r="E126" s="40"/>
      <c r="F126" s="15"/>
      <c r="G126" s="15"/>
      <c r="H126" s="15"/>
      <c r="I126" s="15"/>
      <c r="J126" s="15"/>
      <c r="K126" s="15"/>
    </row>
    <row r="127" spans="2:11" ht="13.8">
      <c r="B127" s="9"/>
      <c r="C127" s="43"/>
      <c r="D127" s="1"/>
      <c r="E127" s="43" t="s">
        <v>793</v>
      </c>
      <c r="F127" s="1"/>
      <c r="G127" s="43" t="s">
        <v>794</v>
      </c>
      <c r="H127" s="1"/>
      <c r="I127" s="1"/>
      <c r="J127" s="1"/>
      <c r="K127" s="1"/>
    </row>
    <row r="128" spans="2:11" ht="13.8">
      <c r="B128" s="10"/>
      <c r="C128" s="43" t="s">
        <v>791</v>
      </c>
      <c r="D128" s="43" t="s">
        <v>792</v>
      </c>
      <c r="E128" s="43" t="s">
        <v>567</v>
      </c>
      <c r="F128" s="43" t="s">
        <v>793</v>
      </c>
      <c r="G128" s="43" t="s">
        <v>567</v>
      </c>
      <c r="H128" s="43" t="s">
        <v>795</v>
      </c>
      <c r="I128" s="43" t="s">
        <v>796</v>
      </c>
      <c r="J128" s="43" t="s">
        <v>797</v>
      </c>
      <c r="K128" s="43" t="s">
        <v>798</v>
      </c>
    </row>
    <row r="129" spans="2:11" ht="14.4" thickBot="1">
      <c r="B129" s="25"/>
      <c r="C129" s="45" t="s">
        <v>1</v>
      </c>
      <c r="D129" s="45" t="s">
        <v>1</v>
      </c>
      <c r="E129" s="45" t="s">
        <v>537</v>
      </c>
      <c r="F129" s="45" t="s">
        <v>19</v>
      </c>
      <c r="G129" s="45" t="s">
        <v>537</v>
      </c>
      <c r="H129" s="45" t="s">
        <v>19</v>
      </c>
      <c r="I129" s="45" t="s">
        <v>19</v>
      </c>
      <c r="J129" s="45" t="s">
        <v>19</v>
      </c>
      <c r="K129" s="45" t="s">
        <v>19</v>
      </c>
    </row>
    <row r="130" spans="2:11" ht="13.8">
      <c r="B130" s="9"/>
      <c r="C130" s="15"/>
      <c r="D130" s="15"/>
      <c r="E130" s="15"/>
      <c r="F130" s="15"/>
      <c r="G130" s="15"/>
      <c r="H130" s="15"/>
      <c r="I130" s="15"/>
      <c r="J130" s="15"/>
      <c r="K130" s="15"/>
    </row>
    <row r="131" spans="2:11" ht="13.8">
      <c r="B131" s="21" t="s">
        <v>408</v>
      </c>
      <c r="C131" s="15"/>
      <c r="D131" s="15"/>
      <c r="E131" s="15"/>
      <c r="F131" s="15"/>
      <c r="G131" s="15"/>
      <c r="H131" s="15"/>
      <c r="I131" s="15"/>
      <c r="J131" s="15"/>
      <c r="K131" s="15"/>
    </row>
    <row r="132" spans="2:11" ht="20.100000000000001" customHeight="1">
      <c r="B132" s="11" t="s">
        <v>578</v>
      </c>
      <c r="C132" s="49">
        <f>SUM('Budget Detail FY 2022-29'!L181:L183)</f>
        <v>524901</v>
      </c>
      <c r="D132" s="49">
        <f>SUM('Budget Detail FY 2022-29'!M181:M183)</f>
        <v>601702</v>
      </c>
      <c r="E132" s="49">
        <f>SUM('Budget Detail FY 2022-29'!N181:N183)</f>
        <v>701220</v>
      </c>
      <c r="F132" s="49">
        <f>SUM('Budget Detail FY 2022-29'!O181:O183)</f>
        <v>648000</v>
      </c>
      <c r="G132" s="49">
        <f>SUM('Budget Detail FY 2022-29'!P181:P183)</f>
        <v>979659</v>
      </c>
      <c r="H132" s="49">
        <f>SUM('Budget Detail FY 2022-29'!Q181:Q183)</f>
        <v>1025142</v>
      </c>
      <c r="I132" s="49">
        <f>SUM('Budget Detail FY 2022-29'!R181:R183)</f>
        <v>1077675</v>
      </c>
      <c r="J132" s="49">
        <f>SUM('Budget Detail FY 2022-29'!S181:S183)</f>
        <v>1107905</v>
      </c>
      <c r="K132" s="49">
        <f>SUM('Budget Detail FY 2022-29'!T181:T183)</f>
        <v>1139042</v>
      </c>
    </row>
    <row r="133" spans="2:11" ht="20.100000000000001" customHeight="1">
      <c r="B133" s="11" t="s">
        <v>579</v>
      </c>
      <c r="C133" s="2">
        <f>SUM('Budget Detail FY 2022-29'!L184:L189)</f>
        <v>220161</v>
      </c>
      <c r="D133" s="2">
        <f>SUM('Budget Detail FY 2022-29'!M184:M189)</f>
        <v>245113</v>
      </c>
      <c r="E133" s="2">
        <f>SUM('Budget Detail FY 2022-29'!N184:N189)</f>
        <v>243709</v>
      </c>
      <c r="F133" s="2">
        <f>SUM('Budget Detail FY 2022-29'!O184:O189)</f>
        <v>234432</v>
      </c>
      <c r="G133" s="2">
        <f>SUM('Budget Detail FY 2022-29'!P184:P189)</f>
        <v>369549</v>
      </c>
      <c r="H133" s="2">
        <f>SUM('Budget Detail FY 2022-29'!Q184:Q189)</f>
        <v>402006</v>
      </c>
      <c r="I133" s="2">
        <f>SUM('Budget Detail FY 2022-29'!R184:R189)</f>
        <v>431763</v>
      </c>
      <c r="J133" s="2">
        <f>SUM('Budget Detail FY 2022-29'!S184:S189)</f>
        <v>460369</v>
      </c>
      <c r="K133" s="2">
        <f>SUM('Budget Detail FY 2022-29'!T184:T189)</f>
        <v>490865</v>
      </c>
    </row>
    <row r="134" spans="2:11" ht="20.100000000000001" customHeight="1">
      <c r="B134" s="11" t="s">
        <v>580</v>
      </c>
      <c r="C134" s="2">
        <f>SUM('Budget Detail FY 2022-29'!L190:L203)+SUM('Budget Detail FY 2022-29'!L214:L216)</f>
        <v>1713870</v>
      </c>
      <c r="D134" s="2">
        <f>SUM('Budget Detail FY 2022-29'!M190:M203)+SUM('Budget Detail FY 2022-29'!M214:M216)</f>
        <v>2374766</v>
      </c>
      <c r="E134" s="2">
        <f>SUM('Budget Detail FY 2022-29'!N190:N203)+SUM('Budget Detail FY 2022-29'!N214:N216)</f>
        <v>3124059</v>
      </c>
      <c r="F134" s="2">
        <f>SUM('Budget Detail FY 2022-29'!O190:O203)+SUM('Budget Detail FY 2022-29'!O214:O216)</f>
        <v>3077023</v>
      </c>
      <c r="G134" s="2">
        <f>SUM('Budget Detail FY 2022-29'!P190:P203)+SUM('Budget Detail FY 2022-29'!P214:P216)</f>
        <v>3058054</v>
      </c>
      <c r="H134" s="2">
        <f>SUM('Budget Detail FY 2022-29'!Q190:Q203)+SUM('Budget Detail FY 2022-29'!Q214:Q216)</f>
        <v>2310547</v>
      </c>
      <c r="I134" s="2">
        <f>SUM('Budget Detail FY 2022-29'!R190:R203)+SUM('Budget Detail FY 2022-29'!R214:R216)</f>
        <v>3101708</v>
      </c>
      <c r="J134" s="2">
        <f>SUM('Budget Detail FY 2022-29'!S190:S203)+SUM('Budget Detail FY 2022-29'!S214:S216)</f>
        <v>3106726</v>
      </c>
      <c r="K134" s="2">
        <f>SUM('Budget Detail FY 2022-29'!T190:T203)+SUM('Budget Detail FY 2022-29'!T214:T216)</f>
        <v>3366321</v>
      </c>
    </row>
    <row r="135" spans="2:11" ht="20.100000000000001" customHeight="1">
      <c r="B135" s="11" t="s">
        <v>581</v>
      </c>
      <c r="C135" s="2">
        <f>SUM('Budget Detail FY 2022-29'!L204:L210)</f>
        <v>113639</v>
      </c>
      <c r="D135" s="2">
        <f>SUM('Budget Detail FY 2022-29'!M204:M210)</f>
        <v>111441</v>
      </c>
      <c r="E135" s="2">
        <f>SUM('Budget Detail FY 2022-29'!N204:N210)</f>
        <v>159547</v>
      </c>
      <c r="F135" s="2">
        <f>SUM('Budget Detail FY 2022-29'!O204:O210)</f>
        <v>155200</v>
      </c>
      <c r="G135" s="2">
        <f>SUM('Budget Detail FY 2022-29'!P204:P210)</f>
        <v>166300</v>
      </c>
      <c r="H135" s="2">
        <f>SUM('Budget Detail FY 2022-29'!Q204:Q210)</f>
        <v>153547</v>
      </c>
      <c r="I135" s="2">
        <f>SUM('Budget Detail FY 2022-29'!R204:R210)</f>
        <v>155951</v>
      </c>
      <c r="J135" s="2">
        <f>SUM('Budget Detail FY 2022-29'!S204:S210)</f>
        <v>158524</v>
      </c>
      <c r="K135" s="2">
        <f>SUM('Budget Detail FY 2022-29'!T204:T210)</f>
        <v>161277</v>
      </c>
    </row>
    <row r="136" spans="2:11" s="70" customFormat="1" ht="20.100000000000001" customHeight="1" thickBot="1">
      <c r="B136" s="71" t="s">
        <v>701</v>
      </c>
      <c r="C136" s="312">
        <f t="shared" ref="C136:K136" si="4">SUM(C132:C135)</f>
        <v>2572571</v>
      </c>
      <c r="D136" s="312">
        <f t="shared" si="4"/>
        <v>3333022</v>
      </c>
      <c r="E136" s="312">
        <f>SUM(E132:E135)</f>
        <v>4228535</v>
      </c>
      <c r="F136" s="312">
        <f t="shared" si="4"/>
        <v>4114655</v>
      </c>
      <c r="G136" s="312">
        <f t="shared" si="4"/>
        <v>4573562</v>
      </c>
      <c r="H136" s="312">
        <f t="shared" si="4"/>
        <v>3891242</v>
      </c>
      <c r="I136" s="312">
        <f t="shared" si="4"/>
        <v>4767097</v>
      </c>
      <c r="J136" s="312">
        <f t="shared" si="4"/>
        <v>4833524</v>
      </c>
      <c r="K136" s="312">
        <f t="shared" si="4"/>
        <v>5157505</v>
      </c>
    </row>
    <row r="137" spans="2:11" ht="12.75" customHeight="1" thickTop="1">
      <c r="B137" s="10"/>
      <c r="C137" s="15"/>
      <c r="D137" s="15"/>
      <c r="E137" s="15"/>
      <c r="F137" s="15"/>
      <c r="G137" s="15"/>
      <c r="H137" s="15"/>
      <c r="I137" s="15"/>
      <c r="J137" s="15"/>
      <c r="K137" s="15"/>
    </row>
    <row r="138" spans="2:11" ht="17.25" customHeight="1">
      <c r="B138" s="14"/>
      <c r="C138" s="15"/>
      <c r="D138" s="15"/>
      <c r="E138" s="15"/>
      <c r="F138" s="15"/>
      <c r="G138" s="15"/>
      <c r="H138" s="15"/>
      <c r="I138" s="15"/>
      <c r="J138" s="15"/>
      <c r="K138" s="15"/>
    </row>
    <row r="139" spans="2:11" ht="13.8">
      <c r="B139" s="14"/>
      <c r="C139" s="15"/>
      <c r="D139" s="15"/>
      <c r="E139" s="15"/>
      <c r="F139" s="15"/>
      <c r="G139" s="15"/>
      <c r="H139" s="15"/>
      <c r="I139" s="15"/>
      <c r="J139" s="15"/>
      <c r="K139" s="15"/>
    </row>
    <row r="140" spans="2:11" ht="13.8">
      <c r="B140" s="14"/>
      <c r="C140" s="15"/>
      <c r="D140" s="15"/>
      <c r="E140" s="15"/>
      <c r="F140" s="15"/>
      <c r="G140" s="15"/>
      <c r="H140" s="15"/>
      <c r="I140" s="15"/>
      <c r="J140" s="15"/>
      <c r="K140" s="15"/>
    </row>
    <row r="141" spans="2:11" ht="13.8">
      <c r="B141" s="14"/>
      <c r="C141" s="15"/>
      <c r="D141" s="15"/>
      <c r="E141" s="15"/>
      <c r="F141" s="15"/>
      <c r="G141" s="15"/>
      <c r="H141" s="15"/>
      <c r="I141" s="15"/>
      <c r="J141" s="15"/>
      <c r="K141" s="15"/>
    </row>
    <row r="142" spans="2:11" ht="13.8">
      <c r="B142" s="14"/>
      <c r="C142" s="15"/>
      <c r="D142" s="15"/>
      <c r="E142" s="15"/>
      <c r="F142" s="15"/>
      <c r="G142" s="15"/>
      <c r="H142" s="15"/>
      <c r="I142" s="15"/>
      <c r="J142" s="15"/>
      <c r="K142" s="15"/>
    </row>
    <row r="143" spans="2:11" ht="13.8">
      <c r="B143" s="14"/>
      <c r="C143" s="15"/>
      <c r="D143" s="15"/>
      <c r="E143" s="15"/>
      <c r="F143" s="15"/>
      <c r="G143" s="15"/>
      <c r="H143" s="15"/>
      <c r="I143" s="15"/>
      <c r="J143" s="15"/>
      <c r="K143" s="15"/>
    </row>
    <row r="144" spans="2:11" ht="13.8">
      <c r="B144" s="14"/>
      <c r="C144" s="15"/>
      <c r="D144" s="15"/>
      <c r="E144" s="15"/>
      <c r="F144" s="15"/>
      <c r="G144" s="15"/>
      <c r="H144" s="15"/>
      <c r="I144" s="15"/>
      <c r="J144" s="15"/>
      <c r="K144" s="15"/>
    </row>
    <row r="145" spans="2:11" ht="13.8">
      <c r="B145" s="14"/>
      <c r="C145" s="15"/>
      <c r="D145" s="15"/>
      <c r="E145" s="15"/>
      <c r="F145" s="15"/>
      <c r="G145" s="15"/>
      <c r="H145" s="15"/>
      <c r="I145" s="15"/>
      <c r="J145" s="15"/>
      <c r="K145" s="15"/>
    </row>
    <row r="146" spans="2:11" ht="13.8">
      <c r="B146" s="14"/>
      <c r="C146" s="15"/>
      <c r="D146" s="15"/>
      <c r="E146" s="15"/>
      <c r="F146" s="15"/>
      <c r="G146" s="15"/>
      <c r="H146" s="15"/>
      <c r="I146" s="15"/>
      <c r="J146" s="15"/>
      <c r="K146" s="15"/>
    </row>
    <row r="147" spans="2:11" ht="13.8">
      <c r="B147" s="14"/>
      <c r="C147" s="15"/>
      <c r="D147" s="15"/>
      <c r="E147" s="15"/>
      <c r="F147" s="15"/>
      <c r="G147" s="15"/>
      <c r="H147" s="15"/>
      <c r="I147" s="15"/>
      <c r="J147" s="15"/>
      <c r="K147" s="15"/>
    </row>
    <row r="148" spans="2:11" ht="13.8">
      <c r="B148" s="14"/>
      <c r="C148" s="15"/>
      <c r="D148" s="15"/>
      <c r="E148" s="15"/>
      <c r="F148" s="15"/>
      <c r="G148" s="15"/>
      <c r="H148" s="15"/>
      <c r="I148" s="15"/>
      <c r="J148" s="15"/>
      <c r="K148" s="15"/>
    </row>
    <row r="149" spans="2:11" ht="13.8">
      <c r="B149" s="14"/>
      <c r="C149" s="15"/>
      <c r="D149" s="15"/>
      <c r="E149" s="15"/>
      <c r="F149" s="15"/>
      <c r="G149" s="15"/>
      <c r="H149" s="15"/>
      <c r="I149" s="15"/>
      <c r="J149" s="15"/>
      <c r="K149" s="15"/>
    </row>
    <row r="150" spans="2:11" ht="13.8">
      <c r="B150" s="14"/>
      <c r="C150" s="15"/>
      <c r="D150" s="15"/>
      <c r="E150" s="15"/>
      <c r="F150" s="15"/>
      <c r="G150" s="15"/>
      <c r="H150" s="15"/>
      <c r="I150" s="15"/>
      <c r="J150" s="15"/>
      <c r="K150" s="15"/>
    </row>
    <row r="151" spans="2:11" ht="13.8">
      <c r="B151" s="14"/>
      <c r="C151" s="15"/>
      <c r="D151" s="15"/>
      <c r="E151" s="15"/>
      <c r="F151" s="15"/>
      <c r="G151" s="15"/>
      <c r="H151" s="15"/>
      <c r="I151" s="15"/>
      <c r="J151" s="15"/>
      <c r="K151" s="15"/>
    </row>
    <row r="152" spans="2:11" ht="18.75" customHeight="1">
      <c r="B152" s="458" t="s">
        <v>620</v>
      </c>
      <c r="C152" s="458"/>
      <c r="D152" s="458"/>
      <c r="E152" s="458"/>
      <c r="F152" s="458"/>
      <c r="G152" s="458"/>
      <c r="H152" s="458"/>
      <c r="I152" s="458"/>
      <c r="J152" s="458"/>
      <c r="K152" s="458"/>
    </row>
    <row r="153" spans="2:11" ht="13.8">
      <c r="B153" s="10"/>
      <c r="C153" s="15"/>
      <c r="D153" s="15"/>
      <c r="E153" s="15"/>
      <c r="F153" s="15"/>
      <c r="G153" s="15"/>
      <c r="H153" s="15"/>
      <c r="I153" s="15"/>
      <c r="J153" s="15"/>
      <c r="K153" s="15"/>
    </row>
    <row r="154" spans="2:11" ht="12.75" customHeight="1">
      <c r="B154" s="460" t="s">
        <v>1082</v>
      </c>
      <c r="C154" s="460"/>
      <c r="D154" s="460"/>
      <c r="E154" s="460"/>
      <c r="F154" s="460"/>
      <c r="G154" s="460"/>
      <c r="H154" s="460"/>
      <c r="I154" s="460"/>
      <c r="J154" s="460"/>
      <c r="K154" s="460"/>
    </row>
    <row r="155" spans="2:11" ht="19.5" customHeight="1">
      <c r="B155" s="460"/>
      <c r="C155" s="460"/>
      <c r="D155" s="460"/>
      <c r="E155" s="460"/>
      <c r="F155" s="460"/>
      <c r="G155" s="460"/>
      <c r="H155" s="460"/>
      <c r="I155" s="460"/>
      <c r="J155" s="460"/>
      <c r="K155" s="460"/>
    </row>
    <row r="156" spans="2:11" ht="13.8">
      <c r="B156" s="31"/>
      <c r="C156" s="41"/>
      <c r="D156" s="41"/>
      <c r="E156" s="41"/>
      <c r="F156" s="15"/>
      <c r="G156" s="15"/>
      <c r="H156" s="15"/>
      <c r="I156" s="15"/>
      <c r="J156" s="15"/>
      <c r="K156" s="15"/>
    </row>
    <row r="157" spans="2:11" ht="13.8">
      <c r="B157" s="32"/>
      <c r="C157" s="43"/>
      <c r="D157" s="1"/>
      <c r="E157" s="43" t="s">
        <v>793</v>
      </c>
      <c r="F157" s="1"/>
      <c r="G157" s="43" t="s">
        <v>794</v>
      </c>
      <c r="H157" s="1"/>
      <c r="I157" s="1"/>
      <c r="J157" s="1"/>
      <c r="K157" s="1"/>
    </row>
    <row r="158" spans="2:11" ht="13.8">
      <c r="B158" s="10"/>
      <c r="C158" s="43" t="s">
        <v>791</v>
      </c>
      <c r="D158" s="43" t="s">
        <v>792</v>
      </c>
      <c r="E158" s="43" t="s">
        <v>567</v>
      </c>
      <c r="F158" s="43" t="s">
        <v>793</v>
      </c>
      <c r="G158" s="43" t="s">
        <v>567</v>
      </c>
      <c r="H158" s="43" t="s">
        <v>795</v>
      </c>
      <c r="I158" s="43" t="s">
        <v>796</v>
      </c>
      <c r="J158" s="43" t="s">
        <v>797</v>
      </c>
      <c r="K158" s="43" t="s">
        <v>798</v>
      </c>
    </row>
    <row r="159" spans="2:11" ht="14.4" thickBot="1">
      <c r="B159" s="25"/>
      <c r="C159" s="45" t="s">
        <v>1</v>
      </c>
      <c r="D159" s="45" t="s">
        <v>1</v>
      </c>
      <c r="E159" s="45" t="s">
        <v>537</v>
      </c>
      <c r="F159" s="45" t="s">
        <v>19</v>
      </c>
      <c r="G159" s="45" t="s">
        <v>537</v>
      </c>
      <c r="H159" s="45" t="s">
        <v>19</v>
      </c>
      <c r="I159" s="45" t="s">
        <v>19</v>
      </c>
      <c r="J159" s="45" t="s">
        <v>19</v>
      </c>
      <c r="K159" s="45" t="s">
        <v>19</v>
      </c>
    </row>
    <row r="160" spans="2:11" ht="13.8">
      <c r="B160" s="9"/>
      <c r="C160" s="15"/>
      <c r="D160" s="15"/>
      <c r="E160" s="15"/>
      <c r="F160" s="15"/>
      <c r="G160" s="15"/>
      <c r="H160" s="15"/>
      <c r="I160" s="15"/>
      <c r="J160" s="15"/>
      <c r="K160" s="15"/>
    </row>
    <row r="161" spans="2:11" ht="13.8">
      <c r="B161" s="21" t="s">
        <v>408</v>
      </c>
      <c r="C161" s="15"/>
      <c r="D161" s="15"/>
      <c r="E161" s="15"/>
      <c r="F161" s="15"/>
      <c r="G161" s="15"/>
      <c r="H161" s="15"/>
      <c r="I161" s="15"/>
      <c r="J161" s="15"/>
      <c r="K161" s="15"/>
    </row>
    <row r="162" spans="2:11" ht="20.100000000000001" customHeight="1">
      <c r="B162" s="11" t="s">
        <v>578</v>
      </c>
      <c r="C162" s="49">
        <f>'Budget Detail FY 2022-29'!L222</f>
        <v>4703</v>
      </c>
      <c r="D162" s="49">
        <f>'Budget Detail FY 2022-29'!M222</f>
        <v>7220</v>
      </c>
      <c r="E162" s="49">
        <f>'Budget Detail FY 2022-29'!N222</f>
        <v>10000</v>
      </c>
      <c r="F162" s="49">
        <f>'Budget Detail FY 2022-29'!O222</f>
        <v>10000</v>
      </c>
      <c r="G162" s="49">
        <f>'Budget Detail FY 2022-29'!P222</f>
        <v>10000</v>
      </c>
      <c r="H162" s="49">
        <f>'Budget Detail FY 2022-29'!Q222</f>
        <v>10000</v>
      </c>
      <c r="I162" s="49">
        <f>'Budget Detail FY 2022-29'!R222</f>
        <v>10000</v>
      </c>
      <c r="J162" s="49">
        <f>'Budget Detail FY 2022-29'!S222</f>
        <v>10000</v>
      </c>
      <c r="K162" s="49">
        <f>'Budget Detail FY 2022-29'!T222</f>
        <v>10000</v>
      </c>
    </row>
    <row r="163" spans="2:11" ht="20.100000000000001" customHeight="1">
      <c r="B163" s="11" t="s">
        <v>579</v>
      </c>
      <c r="C163" s="2">
        <f>SUM('Budget Detail FY 2022-29'!L223:L227)</f>
        <v>428782</v>
      </c>
      <c r="D163" s="2">
        <f>SUM('Budget Detail FY 2022-29'!M223:M227)</f>
        <v>452258</v>
      </c>
      <c r="E163" s="2">
        <f>SUM('Budget Detail FY 2022-29'!N223:N227)</f>
        <v>511732</v>
      </c>
      <c r="F163" s="2">
        <f>SUM('Budget Detail FY 2022-29'!O223:O227)</f>
        <v>486238</v>
      </c>
      <c r="G163" s="2">
        <f>SUM('Budget Detail FY 2022-29'!P223:P227)</f>
        <v>529777</v>
      </c>
      <c r="H163" s="2">
        <f>SUM('Budget Detail FY 2022-29'!Q223:Q227)</f>
        <v>558036</v>
      </c>
      <c r="I163" s="2">
        <f>SUM('Budget Detail FY 2022-29'!R223:R227)</f>
        <v>587991</v>
      </c>
      <c r="J163" s="2">
        <f>SUM('Budget Detail FY 2022-29'!S223:S227)</f>
        <v>619743</v>
      </c>
      <c r="K163" s="2">
        <f>SUM('Budget Detail FY 2022-29'!T223:T227)</f>
        <v>653400</v>
      </c>
    </row>
    <row r="164" spans="2:11" ht="20.100000000000001" customHeight="1">
      <c r="B164" s="11" t="s">
        <v>580</v>
      </c>
      <c r="C164" s="2">
        <f>SUM('Budget Detail FY 2022-29'!L228:L250)</f>
        <v>3348973</v>
      </c>
      <c r="D164" s="2">
        <f>SUM('Budget Detail FY 2022-29'!M228:M250)</f>
        <v>3569597</v>
      </c>
      <c r="E164" s="2">
        <f>SUM('Budget Detail FY 2022-29'!N228:N250)</f>
        <v>4123939</v>
      </c>
      <c r="F164" s="2">
        <f>SUM('Budget Detail FY 2022-29'!O228:O250)</f>
        <v>3757145</v>
      </c>
      <c r="G164" s="2">
        <f>SUM('Budget Detail FY 2022-29'!P228:P250)</f>
        <v>4530413</v>
      </c>
      <c r="H164" s="2">
        <f>SUM('Budget Detail FY 2022-29'!Q228:Q250)</f>
        <v>4268880</v>
      </c>
      <c r="I164" s="2">
        <f>SUM('Budget Detail FY 2022-29'!R228:R250)</f>
        <v>3714971</v>
      </c>
      <c r="J164" s="2">
        <f>SUM('Budget Detail FY 2022-29'!S228:S250)</f>
        <v>3675770</v>
      </c>
      <c r="K164" s="2">
        <f>SUM('Budget Detail FY 2022-29'!T228:T250)</f>
        <v>2339570</v>
      </c>
    </row>
    <row r="165" spans="2:11" ht="20.100000000000001" customHeight="1">
      <c r="B165" s="11" t="s">
        <v>581</v>
      </c>
      <c r="C165" s="2">
        <f>'Budget Detail FY 2022-29'!L251</f>
        <v>0</v>
      </c>
      <c r="D165" s="2">
        <f>'Budget Detail FY 2022-29'!M251</f>
        <v>2131</v>
      </c>
      <c r="E165" s="2">
        <f>'Budget Detail FY 2022-29'!N251</f>
        <v>10000</v>
      </c>
      <c r="F165" s="2">
        <f>'Budget Detail FY 2022-29'!O251</f>
        <v>5312</v>
      </c>
      <c r="G165" s="2">
        <f>'Budget Detail FY 2022-29'!P251</f>
        <v>5000</v>
      </c>
      <c r="H165" s="2">
        <f>'Budget Detail FY 2022-29'!Q251</f>
        <v>5000</v>
      </c>
      <c r="I165" s="2">
        <f>'Budget Detail FY 2022-29'!R251</f>
        <v>5000</v>
      </c>
      <c r="J165" s="2">
        <f>'Budget Detail FY 2022-29'!S251</f>
        <v>5000</v>
      </c>
      <c r="K165" s="2">
        <f>'Budget Detail FY 2022-29'!T251</f>
        <v>5000</v>
      </c>
    </row>
    <row r="166" spans="2:11" ht="20.100000000000001" customHeight="1">
      <c r="B166" s="376" t="s">
        <v>1078</v>
      </c>
      <c r="C166" s="65">
        <f>'Budget Detail FY 2022-29'!L252</f>
        <v>0</v>
      </c>
      <c r="D166" s="65">
        <f>'Budget Detail FY 2022-29'!M252</f>
        <v>0</v>
      </c>
      <c r="E166" s="65">
        <f>'Budget Detail FY 2022-29'!N252</f>
        <v>75000</v>
      </c>
      <c r="F166" s="65">
        <f>'Budget Detail FY 2022-29'!O252</f>
        <v>100000</v>
      </c>
      <c r="G166" s="65">
        <f>'Budget Detail FY 2022-29'!P252</f>
        <v>75000</v>
      </c>
      <c r="H166" s="65">
        <f>'Budget Detail FY 2022-29'!Q252</f>
        <v>75000</v>
      </c>
      <c r="I166" s="65">
        <f>'Budget Detail FY 2022-29'!R252</f>
        <v>75000</v>
      </c>
      <c r="J166" s="65">
        <f>'Budget Detail FY 2022-29'!S252</f>
        <v>75000</v>
      </c>
      <c r="K166" s="65">
        <f>'Budget Detail FY 2022-29'!T252</f>
        <v>75000</v>
      </c>
    </row>
    <row r="167" spans="2:11" ht="20.100000000000001" customHeight="1">
      <c r="B167" s="377" t="s">
        <v>584</v>
      </c>
      <c r="C167" s="378">
        <f>SUM(C162:C166)</f>
        <v>3782458</v>
      </c>
      <c r="D167" s="378">
        <f t="shared" ref="D167:K167" si="5">SUM(D162:D166)</f>
        <v>4031206</v>
      </c>
      <c r="E167" s="378">
        <f t="shared" si="5"/>
        <v>4730671</v>
      </c>
      <c r="F167" s="378">
        <f t="shared" si="5"/>
        <v>4358695</v>
      </c>
      <c r="G167" s="378">
        <f t="shared" si="5"/>
        <v>5150190</v>
      </c>
      <c r="H167" s="378">
        <f t="shared" si="5"/>
        <v>4916916</v>
      </c>
      <c r="I167" s="378">
        <f t="shared" si="5"/>
        <v>4392962</v>
      </c>
      <c r="J167" s="378">
        <f t="shared" si="5"/>
        <v>4385513</v>
      </c>
      <c r="K167" s="378">
        <f t="shared" si="5"/>
        <v>3082970</v>
      </c>
    </row>
    <row r="168" spans="2:11" ht="6.9" customHeight="1">
      <c r="B168" s="125"/>
      <c r="C168" s="2"/>
      <c r="D168" s="2"/>
      <c r="E168" s="2"/>
      <c r="F168" s="2"/>
      <c r="G168" s="2"/>
      <c r="H168" s="2"/>
      <c r="I168" s="2"/>
      <c r="J168" s="2"/>
      <c r="K168" s="2"/>
    </row>
    <row r="169" spans="2:11" ht="20.100000000000001" customHeight="1">
      <c r="B169" s="11" t="s">
        <v>583</v>
      </c>
      <c r="C169" s="2">
        <f>SUM('Budget Detail FY 2022-29'!L255:L260)</f>
        <v>6797039</v>
      </c>
      <c r="D169" s="2">
        <f>SUM('Budget Detail FY 2022-29'!M255:M260)</f>
        <v>7889863</v>
      </c>
      <c r="E169" s="2">
        <f>SUM('Budget Detail FY 2022-29'!N255:N260)</f>
        <v>4241084</v>
      </c>
      <c r="F169" s="2">
        <f>SUM('Budget Detail FY 2022-29'!O255:O260)</f>
        <v>6175044</v>
      </c>
      <c r="G169" s="2">
        <f>SUM('Budget Detail FY 2022-29'!P255:P260)</f>
        <v>4292112</v>
      </c>
      <c r="H169" s="2">
        <f>SUM('Budget Detail FY 2022-29'!Q255:Q260)</f>
        <v>5212281</v>
      </c>
      <c r="I169" s="2">
        <f>SUM('Budget Detail FY 2022-29'!R255:R260)</f>
        <v>5493776</v>
      </c>
      <c r="J169" s="2">
        <f>SUM('Budget Detail FY 2022-29'!S255:S260)</f>
        <v>5161031</v>
      </c>
      <c r="K169" s="2">
        <f>SUM('Budget Detail FY 2022-29'!T255:T260)</f>
        <v>6404003</v>
      </c>
    </row>
    <row r="170" spans="2:11" s="70" customFormat="1" ht="20.100000000000001" customHeight="1" thickBot="1">
      <c r="B170" s="72" t="s">
        <v>702</v>
      </c>
      <c r="C170" s="312">
        <f>C167+C169</f>
        <v>10579497</v>
      </c>
      <c r="D170" s="312">
        <f t="shared" ref="D170:K170" si="6">D167+D169</f>
        <v>11921069</v>
      </c>
      <c r="E170" s="312">
        <f t="shared" si="6"/>
        <v>8971755</v>
      </c>
      <c r="F170" s="312">
        <f t="shared" si="6"/>
        <v>10533739</v>
      </c>
      <c r="G170" s="312">
        <f t="shared" si="6"/>
        <v>9442302</v>
      </c>
      <c r="H170" s="312">
        <f t="shared" si="6"/>
        <v>10129197</v>
      </c>
      <c r="I170" s="312">
        <f t="shared" si="6"/>
        <v>9886738</v>
      </c>
      <c r="J170" s="312">
        <f t="shared" si="6"/>
        <v>9546544</v>
      </c>
      <c r="K170" s="312">
        <f t="shared" si="6"/>
        <v>9486973</v>
      </c>
    </row>
    <row r="171" spans="2:11" ht="14.4" thickTop="1">
      <c r="B171" s="9"/>
      <c r="C171" s="15"/>
      <c r="D171" s="15"/>
      <c r="E171" s="15"/>
      <c r="F171" s="15"/>
      <c r="G171" s="15"/>
      <c r="H171" s="15"/>
      <c r="I171" s="15"/>
      <c r="J171" s="15"/>
      <c r="K171" s="15"/>
    </row>
    <row r="172" spans="2:11" ht="13.8">
      <c r="B172" s="9"/>
      <c r="C172" s="15"/>
      <c r="D172" s="15"/>
      <c r="E172" s="15"/>
      <c r="F172" s="15"/>
      <c r="G172" s="15"/>
      <c r="H172" s="15"/>
      <c r="I172" s="15"/>
      <c r="J172" s="15"/>
      <c r="K172" s="15"/>
    </row>
    <row r="173" spans="2:11" ht="13.8">
      <c r="B173" s="9"/>
      <c r="C173" s="15"/>
      <c r="D173" s="15"/>
      <c r="E173" s="15"/>
      <c r="F173" s="15"/>
      <c r="G173" s="15"/>
      <c r="H173" s="15"/>
      <c r="I173" s="15"/>
      <c r="J173" s="15"/>
      <c r="K173" s="15"/>
    </row>
    <row r="174" spans="2:11" ht="13.8">
      <c r="B174" s="9"/>
      <c r="C174" s="15"/>
      <c r="D174" s="15"/>
      <c r="E174" s="15"/>
      <c r="F174" s="15"/>
      <c r="G174" s="15"/>
      <c r="H174" s="15"/>
      <c r="I174" s="15"/>
      <c r="J174" s="15"/>
      <c r="K174" s="15"/>
    </row>
    <row r="175" spans="2:11" ht="13.8">
      <c r="B175" s="9"/>
      <c r="C175" s="15"/>
      <c r="D175" s="15"/>
      <c r="E175" s="15"/>
      <c r="F175" s="15"/>
      <c r="G175" s="15"/>
      <c r="H175" s="15"/>
      <c r="I175" s="15"/>
      <c r="J175" s="15"/>
      <c r="K175" s="15"/>
    </row>
    <row r="176" spans="2:11" ht="13.8">
      <c r="B176" s="9"/>
      <c r="C176" s="15"/>
      <c r="D176" s="15"/>
      <c r="E176" s="15"/>
      <c r="F176" s="15"/>
      <c r="G176" s="15"/>
      <c r="H176" s="15"/>
      <c r="I176" s="15"/>
      <c r="J176" s="15"/>
      <c r="K176" s="15"/>
    </row>
    <row r="177" spans="2:11" ht="13.8">
      <c r="B177" s="9"/>
      <c r="C177" s="15"/>
      <c r="D177" s="15"/>
      <c r="E177" s="15"/>
      <c r="F177" s="15"/>
      <c r="G177" s="15"/>
      <c r="H177" s="15"/>
      <c r="I177" s="15"/>
      <c r="J177" s="15"/>
      <c r="K177" s="15"/>
    </row>
    <row r="178" spans="2:11" ht="12.75" customHeight="1">
      <c r="B178" s="9"/>
      <c r="C178" s="15"/>
      <c r="D178" s="15"/>
      <c r="E178" s="15"/>
      <c r="F178" s="15"/>
      <c r="G178" s="15"/>
      <c r="H178" s="15"/>
      <c r="I178" s="15"/>
      <c r="J178" s="15"/>
      <c r="K178" s="15"/>
    </row>
    <row r="179" spans="2:11" ht="18" customHeight="1">
      <c r="B179" s="9"/>
      <c r="C179" s="15"/>
      <c r="D179" s="15"/>
      <c r="E179" s="15"/>
      <c r="F179" s="15"/>
      <c r="G179" s="15"/>
      <c r="H179" s="15"/>
      <c r="I179" s="15"/>
      <c r="J179" s="15"/>
      <c r="K179" s="15"/>
    </row>
    <row r="180" spans="2:11" ht="13.8">
      <c r="B180" s="9"/>
      <c r="C180" s="15"/>
      <c r="D180" s="15"/>
      <c r="E180" s="15"/>
      <c r="F180" s="15"/>
      <c r="G180" s="15"/>
      <c r="H180" s="15"/>
      <c r="I180" s="15"/>
      <c r="J180" s="15"/>
      <c r="K180" s="15"/>
    </row>
    <row r="181" spans="2:11" ht="13.8">
      <c r="B181" s="9"/>
      <c r="C181" s="15"/>
      <c r="D181" s="15"/>
      <c r="E181" s="15"/>
      <c r="F181" s="15"/>
      <c r="G181" s="15"/>
      <c r="H181" s="15"/>
      <c r="I181" s="15"/>
      <c r="J181" s="15"/>
      <c r="K181" s="15"/>
    </row>
    <row r="182" spans="2:11" ht="13.8">
      <c r="B182" s="9"/>
      <c r="C182" s="15"/>
      <c r="D182" s="15"/>
      <c r="E182" s="15"/>
      <c r="F182" s="15"/>
      <c r="G182" s="15"/>
      <c r="H182" s="15"/>
      <c r="I182" s="15"/>
      <c r="J182" s="15"/>
      <c r="K182" s="15"/>
    </row>
    <row r="183" spans="2:11" ht="13.8">
      <c r="B183" s="9"/>
      <c r="C183" s="15"/>
      <c r="D183" s="15"/>
      <c r="E183" s="15"/>
      <c r="F183" s="15"/>
      <c r="G183" s="15"/>
      <c r="H183" s="15"/>
      <c r="I183" s="15"/>
      <c r="J183" s="15"/>
      <c r="K183" s="15"/>
    </row>
    <row r="184" spans="2:11" ht="13.8">
      <c r="B184" s="9"/>
      <c r="C184" s="15"/>
      <c r="D184" s="15"/>
      <c r="E184" s="15"/>
      <c r="F184" s="15"/>
      <c r="G184" s="15"/>
      <c r="H184" s="15"/>
      <c r="I184" s="15"/>
      <c r="J184" s="15"/>
      <c r="K184" s="15"/>
    </row>
    <row r="185" spans="2:11" ht="13.8">
      <c r="B185" s="9"/>
      <c r="C185" s="15"/>
      <c r="D185" s="15"/>
      <c r="E185" s="15"/>
      <c r="F185" s="15"/>
      <c r="G185" s="15"/>
      <c r="H185" s="15"/>
      <c r="I185" s="15"/>
      <c r="J185" s="15"/>
      <c r="K185" s="15"/>
    </row>
    <row r="186" spans="2:11" ht="13.8">
      <c r="B186" s="9"/>
      <c r="C186" s="15"/>
      <c r="D186" s="15"/>
      <c r="E186" s="15"/>
      <c r="F186" s="15"/>
      <c r="G186" s="15"/>
      <c r="H186" s="15"/>
      <c r="I186" s="15"/>
      <c r="J186" s="15"/>
      <c r="K186" s="15"/>
    </row>
    <row r="187" spans="2:11" ht="13.8">
      <c r="B187" s="9"/>
      <c r="C187" s="15"/>
      <c r="D187" s="15"/>
      <c r="E187" s="15"/>
      <c r="F187" s="15"/>
      <c r="G187" s="15"/>
      <c r="H187" s="15"/>
      <c r="I187" s="15"/>
      <c r="J187" s="15"/>
      <c r="K187" s="15"/>
    </row>
    <row r="188" spans="2:11" ht="13.8">
      <c r="B188" s="12"/>
      <c r="C188" s="15"/>
      <c r="D188" s="15"/>
      <c r="E188" s="15"/>
      <c r="F188" s="15"/>
      <c r="G188" s="15"/>
      <c r="H188" s="15"/>
      <c r="I188" s="15"/>
      <c r="J188" s="15"/>
      <c r="K188" s="15"/>
    </row>
    <row r="189" spans="2:11" ht="13.8">
      <c r="B189" s="12"/>
      <c r="C189" s="15"/>
      <c r="D189" s="15"/>
      <c r="E189" s="15"/>
      <c r="F189" s="15"/>
      <c r="G189" s="15"/>
      <c r="H189" s="15"/>
      <c r="I189" s="15"/>
      <c r="J189" s="15"/>
      <c r="K189" s="15"/>
    </row>
    <row r="190" spans="2:11" ht="13.8">
      <c r="B190" s="13"/>
      <c r="C190" s="15"/>
      <c r="D190" s="15"/>
      <c r="E190" s="15"/>
      <c r="F190" s="15"/>
      <c r="G190" s="15"/>
      <c r="H190" s="15"/>
      <c r="I190" s="15"/>
      <c r="J190" s="15"/>
      <c r="K190" s="15"/>
    </row>
    <row r="191" spans="2:11" ht="13.8">
      <c r="B191" s="13"/>
      <c r="C191" s="15"/>
      <c r="D191" s="15"/>
      <c r="E191" s="15"/>
      <c r="F191" s="15"/>
      <c r="G191" s="15"/>
      <c r="H191" s="15"/>
      <c r="I191" s="15"/>
      <c r="J191" s="15"/>
      <c r="K191" s="15"/>
    </row>
    <row r="192" spans="2:11" ht="13.8">
      <c r="B192" s="21"/>
      <c r="C192" s="15"/>
      <c r="D192" s="15"/>
      <c r="E192" s="15"/>
      <c r="F192" s="15"/>
      <c r="G192" s="15"/>
      <c r="H192" s="15"/>
      <c r="I192" s="15"/>
      <c r="J192" s="15"/>
      <c r="K192" s="15"/>
    </row>
    <row r="193" spans="2:11" ht="13.8">
      <c r="B193" s="14"/>
      <c r="C193" s="15"/>
      <c r="D193" s="15"/>
      <c r="E193" s="15"/>
      <c r="F193" s="15"/>
      <c r="G193" s="15"/>
      <c r="H193" s="15"/>
      <c r="I193" s="15"/>
      <c r="J193" s="15"/>
      <c r="K193" s="15"/>
    </row>
    <row r="194" spans="2:11" ht="13.8">
      <c r="B194" s="14"/>
      <c r="C194" s="15"/>
      <c r="D194" s="15"/>
      <c r="E194" s="15"/>
      <c r="F194" s="15"/>
      <c r="G194" s="15"/>
      <c r="H194" s="15"/>
      <c r="I194" s="15"/>
      <c r="J194" s="15"/>
      <c r="K194" s="15"/>
    </row>
    <row r="195" spans="2:11" ht="13.8">
      <c r="B195" s="9"/>
      <c r="C195" s="15"/>
      <c r="D195" s="15"/>
      <c r="E195" s="15"/>
      <c r="F195" s="15"/>
      <c r="G195" s="15"/>
      <c r="H195" s="15"/>
      <c r="I195" s="15"/>
      <c r="J195" s="15"/>
      <c r="K195" s="15"/>
    </row>
    <row r="196" spans="2:11" ht="13.8">
      <c r="B196" s="9"/>
      <c r="C196" s="15"/>
      <c r="D196" s="15"/>
      <c r="E196" s="15"/>
      <c r="F196" s="15"/>
      <c r="G196" s="15"/>
      <c r="H196" s="15"/>
      <c r="I196" s="15"/>
      <c r="J196" s="15"/>
      <c r="K196" s="15"/>
    </row>
    <row r="197" spans="2:11" ht="13.8">
      <c r="B197" s="9"/>
      <c r="C197" s="15"/>
      <c r="D197" s="15"/>
      <c r="E197" s="15"/>
      <c r="F197" s="15"/>
      <c r="G197" s="15"/>
      <c r="H197" s="15"/>
      <c r="I197" s="15"/>
      <c r="J197" s="15"/>
      <c r="K197" s="15"/>
    </row>
    <row r="198" spans="2:11" ht="13.8">
      <c r="B198" s="9"/>
      <c r="C198" s="15"/>
      <c r="D198" s="15"/>
      <c r="E198" s="15"/>
      <c r="F198" s="15"/>
      <c r="G198" s="15"/>
      <c r="H198" s="15"/>
      <c r="I198" s="15"/>
      <c r="J198" s="15"/>
      <c r="K198" s="15"/>
    </row>
    <row r="199" spans="2:11" ht="13.8">
      <c r="B199" s="9"/>
      <c r="C199" s="15"/>
      <c r="D199" s="15"/>
      <c r="E199" s="15"/>
      <c r="F199" s="15"/>
      <c r="G199" s="15"/>
      <c r="H199" s="15"/>
      <c r="I199" s="15"/>
      <c r="J199" s="15"/>
      <c r="K199" s="15"/>
    </row>
    <row r="200" spans="2:11" ht="13.8">
      <c r="B200" s="9"/>
      <c r="C200" s="15"/>
      <c r="D200" s="15"/>
      <c r="E200" s="15"/>
      <c r="F200" s="15"/>
      <c r="G200" s="15"/>
      <c r="H200" s="15"/>
      <c r="I200" s="15"/>
      <c r="J200" s="15"/>
      <c r="K200" s="15"/>
    </row>
    <row r="201" spans="2:11" ht="13.8">
      <c r="B201" s="9"/>
      <c r="C201" s="15"/>
      <c r="D201" s="15"/>
      <c r="E201" s="15"/>
      <c r="F201" s="15"/>
      <c r="G201" s="15"/>
      <c r="H201" s="15"/>
      <c r="I201" s="15"/>
      <c r="J201" s="15"/>
      <c r="K201" s="15"/>
    </row>
    <row r="202" spans="2:11" ht="13.8">
      <c r="B202" s="9"/>
      <c r="C202" s="15"/>
      <c r="D202" s="15"/>
      <c r="E202" s="15"/>
      <c r="F202" s="15"/>
      <c r="G202" s="15"/>
      <c r="H202" s="15"/>
      <c r="I202" s="15"/>
      <c r="J202" s="15"/>
      <c r="K202" s="15"/>
    </row>
    <row r="203" spans="2:11" ht="13.8">
      <c r="B203" s="9"/>
      <c r="C203" s="15"/>
      <c r="D203" s="15"/>
      <c r="E203" s="15"/>
      <c r="F203" s="15"/>
      <c r="G203" s="15"/>
      <c r="H203" s="15"/>
      <c r="I203" s="15"/>
      <c r="J203" s="15"/>
      <c r="K203" s="15"/>
    </row>
    <row r="204" spans="2:11" ht="13.8">
      <c r="B204" s="9"/>
      <c r="C204" s="15"/>
      <c r="D204" s="15"/>
      <c r="E204" s="15"/>
      <c r="F204" s="15"/>
      <c r="G204" s="15"/>
      <c r="H204" s="15"/>
      <c r="I204" s="15"/>
      <c r="J204" s="15"/>
      <c r="K204" s="15"/>
    </row>
    <row r="207" spans="2:11" ht="17.399999999999999">
      <c r="B207" s="458"/>
      <c r="C207" s="458"/>
      <c r="D207" s="458"/>
      <c r="E207" s="458"/>
      <c r="F207" s="458"/>
      <c r="G207" s="458"/>
      <c r="H207" s="458"/>
      <c r="I207" s="458"/>
      <c r="J207" s="458"/>
      <c r="K207"/>
    </row>
    <row r="208" spans="2:11" ht="13.8">
      <c r="B208" s="10"/>
      <c r="C208" s="15"/>
      <c r="D208" s="15"/>
      <c r="E208" s="15"/>
      <c r="F208" s="15"/>
      <c r="G208" s="15"/>
      <c r="H208" s="15"/>
      <c r="I208" s="15"/>
      <c r="J208" s="15"/>
      <c r="K208" s="15"/>
    </row>
    <row r="209" spans="2:11">
      <c r="B209" s="460"/>
      <c r="C209" s="460"/>
      <c r="D209" s="460"/>
      <c r="E209" s="460"/>
      <c r="F209" s="460"/>
      <c r="G209" s="460"/>
      <c r="H209" s="460"/>
      <c r="I209" s="460"/>
      <c r="J209" s="460"/>
      <c r="K209"/>
    </row>
    <row r="210" spans="2:11" ht="20.25" customHeight="1">
      <c r="B210" s="460"/>
      <c r="C210" s="460"/>
      <c r="D210" s="460"/>
      <c r="E210" s="460"/>
      <c r="F210" s="460"/>
      <c r="G210" s="460"/>
      <c r="H210" s="460"/>
      <c r="I210" s="460"/>
      <c r="J210" s="460"/>
      <c r="K210"/>
    </row>
    <row r="211" spans="2:11" ht="13.8">
      <c r="B211" s="19"/>
      <c r="C211" s="16"/>
      <c r="D211" s="16"/>
      <c r="E211" s="16"/>
      <c r="F211" s="16"/>
      <c r="G211" s="16"/>
      <c r="H211" s="15"/>
      <c r="I211" s="15"/>
      <c r="J211" s="15"/>
      <c r="K211" s="15"/>
    </row>
    <row r="212" spans="2:11" ht="13.8">
      <c r="B212" s="4"/>
      <c r="C212" s="15"/>
      <c r="D212" s="17"/>
      <c r="E212" s="17"/>
      <c r="F212" s="17"/>
      <c r="G212" s="15"/>
      <c r="H212" s="15"/>
      <c r="I212" s="15"/>
      <c r="J212" s="15"/>
      <c r="K212" s="15"/>
    </row>
    <row r="213" spans="2:11" ht="13.8">
      <c r="B213" s="10"/>
      <c r="C213" s="17"/>
      <c r="D213" s="17"/>
      <c r="E213" s="17"/>
      <c r="F213" s="17"/>
      <c r="G213" s="17"/>
      <c r="H213" s="17"/>
      <c r="I213" s="17"/>
      <c r="J213" s="17"/>
      <c r="K213" s="17"/>
    </row>
    <row r="214" spans="2:11" ht="13.8">
      <c r="B214" s="9"/>
      <c r="C214" s="17"/>
      <c r="D214" s="17"/>
      <c r="E214" s="20"/>
      <c r="F214" s="20"/>
      <c r="G214" s="20"/>
      <c r="H214" s="20"/>
      <c r="I214" s="20"/>
      <c r="J214" s="20"/>
      <c r="K214" s="20"/>
    </row>
    <row r="215" spans="2:11" ht="13.8">
      <c r="B215" s="9"/>
      <c r="C215" s="17"/>
      <c r="D215" s="15"/>
      <c r="E215" s="15"/>
      <c r="F215" s="15"/>
      <c r="G215" s="15"/>
      <c r="H215" s="15"/>
      <c r="I215" s="15"/>
      <c r="J215" s="15"/>
      <c r="K215" s="15"/>
    </row>
    <row r="216" spans="2:11" ht="13.8">
      <c r="B216" s="21"/>
      <c r="C216" s="15"/>
      <c r="D216" s="15"/>
      <c r="E216" s="15"/>
      <c r="F216" s="15"/>
      <c r="G216" s="15"/>
      <c r="H216" s="15"/>
      <c r="I216" s="15"/>
      <c r="J216" s="15"/>
      <c r="K216" s="15"/>
    </row>
    <row r="217" spans="2:11" ht="13.8">
      <c r="B217" s="11"/>
      <c r="C217" s="15"/>
      <c r="D217" s="15"/>
      <c r="E217" s="15"/>
      <c r="F217" s="15"/>
      <c r="G217" s="15"/>
      <c r="H217" s="15"/>
      <c r="I217" s="15"/>
      <c r="J217" s="15"/>
      <c r="K217" s="15"/>
    </row>
    <row r="218" spans="2:11" ht="13.8">
      <c r="B218" s="11"/>
      <c r="C218" s="15"/>
      <c r="D218" s="15"/>
      <c r="E218" s="15"/>
      <c r="F218" s="15"/>
      <c r="G218" s="15"/>
      <c r="H218" s="15"/>
      <c r="I218" s="15"/>
      <c r="J218" s="15"/>
      <c r="K218" s="15"/>
    </row>
    <row r="219" spans="2:11" ht="13.8">
      <c r="B219" s="11"/>
      <c r="C219" s="15"/>
      <c r="D219" s="15"/>
      <c r="E219" s="15"/>
      <c r="F219" s="15"/>
      <c r="G219" s="15"/>
      <c r="H219" s="15"/>
      <c r="I219" s="15"/>
      <c r="J219" s="15"/>
      <c r="K219" s="15"/>
    </row>
    <row r="220" spans="2:11" ht="13.8">
      <c r="B220" s="11"/>
      <c r="C220" s="15"/>
      <c r="D220" s="15"/>
      <c r="E220" s="15"/>
      <c r="F220" s="15"/>
      <c r="G220" s="15"/>
      <c r="H220" s="15"/>
      <c r="I220" s="15"/>
      <c r="J220" s="15"/>
      <c r="K220" s="15"/>
    </row>
    <row r="221" spans="2:11" ht="13.8">
      <c r="B221" s="12"/>
      <c r="C221" s="15"/>
      <c r="D221" s="15"/>
      <c r="E221" s="15"/>
      <c r="F221" s="15"/>
      <c r="G221" s="15"/>
      <c r="H221" s="15"/>
      <c r="I221" s="15"/>
      <c r="J221" s="15"/>
      <c r="K221" s="15"/>
    </row>
    <row r="222" spans="2:11" ht="13.8">
      <c r="B222" s="9"/>
      <c r="C222" s="15"/>
      <c r="D222" s="15"/>
      <c r="E222" s="15"/>
      <c r="F222" s="15"/>
      <c r="G222" s="15"/>
      <c r="H222" s="15"/>
      <c r="I222" s="15"/>
      <c r="J222" s="15"/>
      <c r="K222" s="15"/>
    </row>
    <row r="223" spans="2:11" ht="13.8">
      <c r="B223" s="21"/>
      <c r="C223" s="15"/>
      <c r="D223" s="15"/>
      <c r="E223" s="15"/>
      <c r="F223" s="15"/>
      <c r="G223" s="15"/>
      <c r="H223" s="15"/>
      <c r="I223" s="15"/>
      <c r="J223" s="15"/>
      <c r="K223" s="15"/>
    </row>
    <row r="224" spans="2:11" ht="13.8">
      <c r="B224" s="11"/>
      <c r="C224" s="15"/>
      <c r="D224" s="15"/>
      <c r="E224" s="15"/>
      <c r="F224" s="15"/>
      <c r="G224" s="15"/>
      <c r="H224" s="15"/>
      <c r="I224" s="15"/>
      <c r="J224" s="15"/>
      <c r="K224" s="15"/>
    </row>
    <row r="225" spans="2:11" ht="13.8">
      <c r="B225" s="11"/>
      <c r="C225" s="15"/>
      <c r="D225" s="15"/>
      <c r="E225" s="15"/>
      <c r="F225" s="15"/>
      <c r="G225" s="15"/>
      <c r="H225" s="15"/>
      <c r="I225" s="15"/>
      <c r="J225" s="15"/>
      <c r="K225" s="15"/>
    </row>
    <row r="226" spans="2:11" ht="13.8">
      <c r="B226" s="12"/>
      <c r="C226" s="15"/>
      <c r="D226" s="15"/>
      <c r="E226" s="15"/>
      <c r="F226" s="15"/>
      <c r="G226" s="15"/>
      <c r="H226" s="15"/>
      <c r="I226" s="15"/>
      <c r="J226" s="15"/>
      <c r="K226" s="15"/>
    </row>
    <row r="227" spans="2:11" ht="13.8">
      <c r="B227" s="12"/>
      <c r="C227" s="15"/>
      <c r="D227" s="15"/>
      <c r="E227" s="15"/>
      <c r="F227" s="15"/>
      <c r="G227" s="15"/>
      <c r="H227" s="15"/>
      <c r="I227" s="15"/>
      <c r="J227" s="15"/>
      <c r="K227" s="15"/>
    </row>
    <row r="228" spans="2:11" ht="13.8">
      <c r="B228" s="13"/>
      <c r="C228" s="15"/>
      <c r="D228" s="15"/>
      <c r="E228" s="15"/>
      <c r="F228" s="15"/>
      <c r="G228" s="15"/>
      <c r="H228" s="15"/>
      <c r="I228" s="15"/>
      <c r="J228" s="15"/>
      <c r="K228" s="15"/>
    </row>
    <row r="229" spans="2:11" ht="13.8">
      <c r="B229" s="13"/>
      <c r="C229" s="15"/>
      <c r="D229" s="15"/>
      <c r="E229" s="15"/>
      <c r="F229" s="15"/>
      <c r="G229" s="15"/>
      <c r="H229" s="15"/>
      <c r="I229" s="15"/>
      <c r="J229" s="15"/>
      <c r="K229" s="15"/>
    </row>
    <row r="230" spans="2:11" ht="13.8">
      <c r="B230" s="21"/>
      <c r="C230" s="15"/>
      <c r="D230" s="15"/>
      <c r="E230" s="15"/>
      <c r="F230" s="15"/>
      <c r="G230" s="15"/>
      <c r="H230" s="15"/>
      <c r="I230" s="15"/>
      <c r="J230" s="15"/>
      <c r="K230" s="15"/>
    </row>
    <row r="231" spans="2:11" ht="13.8">
      <c r="B231" s="14"/>
      <c r="C231" s="15"/>
      <c r="D231" s="15"/>
      <c r="E231" s="15"/>
      <c r="F231" s="15"/>
      <c r="G231" s="15"/>
      <c r="H231" s="15"/>
      <c r="I231" s="15"/>
      <c r="J231" s="15"/>
      <c r="K231" s="15"/>
    </row>
    <row r="232" spans="2:11" ht="13.8">
      <c r="B232" s="9"/>
      <c r="C232" s="15"/>
      <c r="D232" s="15"/>
      <c r="E232" s="15"/>
      <c r="F232" s="15"/>
      <c r="G232" s="15"/>
      <c r="H232" s="15"/>
      <c r="I232" s="15"/>
      <c r="J232" s="15"/>
      <c r="K232" s="15"/>
    </row>
    <row r="233" spans="2:11" ht="13.8">
      <c r="B233" s="9"/>
      <c r="C233" s="15"/>
      <c r="D233" s="15"/>
      <c r="E233" s="15"/>
      <c r="F233" s="15"/>
      <c r="G233" s="15"/>
      <c r="H233" s="15"/>
      <c r="I233" s="15"/>
      <c r="J233" s="15"/>
      <c r="K233" s="15"/>
    </row>
    <row r="234" spans="2:11" ht="13.8">
      <c r="B234" s="9"/>
      <c r="C234" s="15"/>
      <c r="D234" s="15"/>
      <c r="E234" s="15"/>
      <c r="F234" s="15"/>
      <c r="G234" s="15"/>
      <c r="H234" s="15"/>
      <c r="I234" s="15"/>
      <c r="J234" s="15"/>
      <c r="K234" s="15"/>
    </row>
    <row r="235" spans="2:11" ht="13.8">
      <c r="B235" s="9"/>
      <c r="C235" s="15"/>
      <c r="D235" s="15"/>
      <c r="E235" s="15"/>
      <c r="F235" s="15"/>
      <c r="G235" s="15"/>
      <c r="H235" s="15"/>
      <c r="I235" s="15"/>
      <c r="J235" s="15"/>
      <c r="K235" s="15"/>
    </row>
    <row r="236" spans="2:11" ht="13.8">
      <c r="B236" s="9"/>
      <c r="C236" s="15"/>
      <c r="D236" s="15"/>
      <c r="E236" s="15"/>
      <c r="F236" s="15"/>
      <c r="G236" s="15"/>
      <c r="H236" s="15"/>
      <c r="I236" s="15"/>
      <c r="J236" s="15"/>
      <c r="K236" s="15"/>
    </row>
    <row r="237" spans="2:11" ht="13.8">
      <c r="B237" s="9"/>
      <c r="C237" s="15"/>
      <c r="D237" s="15"/>
      <c r="E237" s="15"/>
      <c r="F237" s="15"/>
      <c r="G237" s="15"/>
      <c r="H237" s="15"/>
      <c r="I237" s="15"/>
      <c r="J237" s="15"/>
      <c r="K237" s="15"/>
    </row>
    <row r="238" spans="2:11" ht="13.8">
      <c r="B238" s="9"/>
      <c r="C238" s="15"/>
      <c r="D238" s="15"/>
      <c r="E238" s="15"/>
      <c r="F238" s="15"/>
      <c r="G238" s="15"/>
      <c r="H238" s="15"/>
      <c r="I238" s="15"/>
      <c r="J238" s="15"/>
      <c r="K238" s="15"/>
    </row>
    <row r="239" spans="2:11" ht="13.8">
      <c r="B239" s="9"/>
      <c r="C239" s="15"/>
      <c r="D239" s="15"/>
      <c r="E239" s="15"/>
      <c r="F239" s="15"/>
      <c r="G239" s="15"/>
      <c r="H239" s="15"/>
      <c r="I239" s="15"/>
      <c r="J239" s="15"/>
      <c r="K239" s="15"/>
    </row>
    <row r="240" spans="2:11" ht="13.8">
      <c r="B240" s="9"/>
      <c r="C240" s="15"/>
      <c r="D240" s="15"/>
      <c r="E240" s="15"/>
      <c r="F240" s="15"/>
      <c r="G240" s="15"/>
      <c r="H240" s="15"/>
      <c r="I240" s="15"/>
      <c r="J240" s="15"/>
      <c r="K240" s="15"/>
    </row>
    <row r="241" spans="2:11" ht="13.8">
      <c r="B241" s="9"/>
      <c r="C241" s="15"/>
      <c r="D241" s="15"/>
      <c r="E241" s="15"/>
      <c r="F241" s="15"/>
      <c r="G241" s="15"/>
      <c r="H241" s="15"/>
      <c r="I241" s="15"/>
      <c r="J241" s="15"/>
      <c r="K241" s="15"/>
    </row>
    <row r="242" spans="2:11" ht="13.8">
      <c r="B242" s="9"/>
      <c r="C242" s="15"/>
      <c r="D242" s="15"/>
      <c r="E242" s="15"/>
      <c r="F242" s="15"/>
      <c r="G242" s="15"/>
      <c r="H242" s="15"/>
      <c r="I242" s="15"/>
      <c r="J242" s="15"/>
      <c r="K242" s="15"/>
    </row>
    <row r="244" spans="2:11" ht="17.399999999999999">
      <c r="B244" s="458"/>
      <c r="C244" s="458"/>
      <c r="D244" s="458"/>
      <c r="E244" s="458"/>
      <c r="F244" s="458"/>
      <c r="G244" s="458"/>
      <c r="H244" s="458"/>
      <c r="I244" s="458"/>
      <c r="J244" s="458"/>
      <c r="K244"/>
    </row>
    <row r="245" spans="2:11" ht="13.8">
      <c r="B245" s="10"/>
      <c r="C245" s="15"/>
      <c r="D245" s="15"/>
      <c r="E245" s="15"/>
      <c r="F245" s="15"/>
      <c r="G245" s="15"/>
      <c r="H245" s="15"/>
      <c r="I245" s="15"/>
      <c r="J245" s="15"/>
      <c r="K245" s="15"/>
    </row>
    <row r="246" spans="2:11" ht="13.8">
      <c r="B246" s="460"/>
      <c r="C246" s="460"/>
      <c r="D246" s="460"/>
      <c r="E246" s="460"/>
      <c r="F246" s="460"/>
      <c r="G246" s="460"/>
      <c r="H246" s="460"/>
      <c r="I246" s="460"/>
      <c r="J246" s="460"/>
      <c r="K246"/>
    </row>
    <row r="247" spans="2:11" ht="13.8">
      <c r="B247" s="19"/>
      <c r="C247" s="16"/>
      <c r="D247" s="16"/>
      <c r="E247" s="16"/>
      <c r="F247" s="16"/>
      <c r="G247" s="16"/>
      <c r="H247" s="15"/>
      <c r="I247" s="15"/>
      <c r="J247" s="15"/>
      <c r="K247" s="15"/>
    </row>
    <row r="248" spans="2:11" ht="13.8">
      <c r="B248" s="4"/>
      <c r="C248" s="15"/>
      <c r="D248" s="17"/>
      <c r="E248" s="17"/>
      <c r="F248" s="17"/>
      <c r="G248" s="15"/>
      <c r="H248" s="15"/>
      <c r="I248" s="15"/>
      <c r="J248" s="15"/>
      <c r="K248" s="15"/>
    </row>
    <row r="249" spans="2:11" ht="13.8">
      <c r="B249" s="10"/>
      <c r="C249" s="17"/>
      <c r="D249" s="17"/>
      <c r="E249" s="17"/>
      <c r="F249" s="17"/>
      <c r="G249" s="17"/>
      <c r="H249" s="17"/>
      <c r="I249" s="17"/>
      <c r="J249" s="17"/>
      <c r="K249" s="17"/>
    </row>
    <row r="250" spans="2:11" ht="13.8">
      <c r="B250" s="9"/>
      <c r="C250" s="17"/>
      <c r="D250" s="17"/>
      <c r="E250" s="20"/>
      <c r="F250" s="20"/>
      <c r="G250" s="20"/>
      <c r="H250" s="20"/>
      <c r="I250" s="20"/>
      <c r="J250" s="20"/>
      <c r="K250" s="20"/>
    </row>
    <row r="251" spans="2:11" ht="13.8">
      <c r="B251" s="9"/>
      <c r="C251" s="17"/>
      <c r="D251" s="15"/>
      <c r="E251" s="15"/>
      <c r="F251" s="15"/>
      <c r="G251" s="15"/>
      <c r="H251" s="15"/>
      <c r="I251" s="15"/>
      <c r="J251" s="15"/>
      <c r="K251" s="15"/>
    </row>
    <row r="252" spans="2:11" ht="13.8">
      <c r="B252" s="21"/>
      <c r="C252" s="15"/>
      <c r="D252" s="15"/>
      <c r="E252" s="15"/>
      <c r="F252" s="15"/>
      <c r="G252" s="15"/>
      <c r="H252" s="15"/>
      <c r="I252" s="15"/>
      <c r="J252" s="15"/>
      <c r="K252" s="15"/>
    </row>
    <row r="253" spans="2:11" ht="13.8">
      <c r="B253" s="11"/>
      <c r="C253" s="15"/>
      <c r="D253" s="15"/>
      <c r="E253" s="15"/>
      <c r="F253" s="15"/>
      <c r="G253" s="15"/>
      <c r="H253" s="15"/>
      <c r="I253" s="15"/>
      <c r="J253" s="15"/>
      <c r="K253" s="15"/>
    </row>
    <row r="254" spans="2:11" ht="13.8">
      <c r="B254" s="11"/>
      <c r="C254" s="15"/>
      <c r="D254" s="15"/>
      <c r="E254" s="15"/>
      <c r="F254" s="15"/>
      <c r="G254" s="15"/>
      <c r="H254" s="15"/>
      <c r="I254" s="15"/>
      <c r="J254" s="15"/>
      <c r="K254" s="15"/>
    </row>
    <row r="255" spans="2:11" ht="13.8">
      <c r="B255" s="11"/>
      <c r="C255" s="15"/>
      <c r="D255" s="15"/>
      <c r="E255" s="15"/>
      <c r="F255" s="15"/>
      <c r="G255" s="15"/>
      <c r="H255" s="15"/>
      <c r="I255" s="15"/>
      <c r="J255" s="15"/>
      <c r="K255" s="15"/>
    </row>
    <row r="256" spans="2:11" ht="13.8">
      <c r="B256" s="11"/>
      <c r="C256" s="15"/>
      <c r="D256" s="15"/>
      <c r="E256" s="15"/>
      <c r="F256" s="15"/>
      <c r="G256" s="15"/>
      <c r="H256" s="15"/>
      <c r="I256" s="15"/>
      <c r="J256" s="15"/>
      <c r="K256" s="15"/>
    </row>
    <row r="257" spans="2:11" ht="13.8">
      <c r="B257" s="11"/>
      <c r="C257" s="15"/>
      <c r="D257" s="15"/>
      <c r="E257" s="15"/>
      <c r="F257" s="15"/>
      <c r="G257" s="15"/>
      <c r="H257" s="15"/>
      <c r="I257" s="15"/>
      <c r="J257" s="15"/>
      <c r="K257" s="15"/>
    </row>
    <row r="258" spans="2:11" ht="13.8">
      <c r="B258" s="11"/>
      <c r="C258" s="15"/>
      <c r="D258" s="15"/>
      <c r="E258" s="15"/>
      <c r="F258" s="15"/>
      <c r="G258" s="15"/>
      <c r="H258" s="15"/>
      <c r="I258" s="15"/>
      <c r="J258" s="15"/>
      <c r="K258" s="15"/>
    </row>
    <row r="259" spans="2:11" ht="13.8">
      <c r="B259" s="12"/>
      <c r="C259" s="15"/>
      <c r="D259" s="15"/>
      <c r="E259" s="15"/>
      <c r="F259" s="15"/>
      <c r="G259" s="15"/>
      <c r="H259" s="15"/>
      <c r="I259" s="15"/>
      <c r="J259" s="15"/>
      <c r="K259" s="15"/>
    </row>
    <row r="260" spans="2:11" ht="13.8">
      <c r="B260" s="9"/>
      <c r="C260" s="15"/>
      <c r="D260" s="15"/>
      <c r="E260" s="15"/>
      <c r="F260" s="15"/>
      <c r="G260" s="15"/>
      <c r="H260" s="15"/>
      <c r="I260" s="15"/>
      <c r="J260" s="15"/>
      <c r="K260" s="15"/>
    </row>
    <row r="261" spans="2:11" ht="13.8">
      <c r="B261" s="21"/>
      <c r="C261" s="15"/>
      <c r="D261" s="15"/>
      <c r="E261" s="15"/>
      <c r="F261" s="15"/>
      <c r="G261" s="15"/>
      <c r="H261" s="15"/>
      <c r="I261" s="15"/>
      <c r="J261" s="15"/>
      <c r="K261" s="15"/>
    </row>
    <row r="262" spans="2:11" ht="13.8">
      <c r="B262" s="11"/>
      <c r="C262" s="15"/>
      <c r="D262" s="15"/>
      <c r="E262" s="15"/>
      <c r="F262" s="15"/>
      <c r="G262" s="15"/>
      <c r="H262" s="15"/>
      <c r="I262" s="15"/>
      <c r="J262" s="15"/>
      <c r="K262" s="15"/>
    </row>
    <row r="263" spans="2:11" ht="13.8">
      <c r="B263" s="11"/>
      <c r="C263" s="15"/>
      <c r="D263" s="15"/>
      <c r="E263" s="15"/>
      <c r="F263" s="15"/>
      <c r="G263" s="15"/>
      <c r="H263" s="15"/>
      <c r="I263" s="15"/>
      <c r="J263" s="15"/>
      <c r="K263" s="15"/>
    </row>
    <row r="264" spans="2:11" ht="13.8">
      <c r="B264" s="11"/>
      <c r="C264" s="15"/>
      <c r="D264" s="15"/>
      <c r="E264" s="15"/>
      <c r="F264" s="15"/>
      <c r="G264" s="15"/>
      <c r="H264" s="15"/>
      <c r="I264" s="15"/>
      <c r="J264" s="15"/>
      <c r="K264" s="15"/>
    </row>
    <row r="265" spans="2:11" ht="13.8">
      <c r="B265" s="12"/>
      <c r="C265" s="15"/>
      <c r="D265" s="15"/>
      <c r="E265" s="15"/>
      <c r="F265" s="15"/>
      <c r="G265" s="15"/>
      <c r="H265" s="15"/>
      <c r="I265" s="15"/>
      <c r="J265" s="15"/>
      <c r="K265" s="15"/>
    </row>
    <row r="266" spans="2:11" ht="13.8">
      <c r="B266" s="12"/>
      <c r="C266" s="15"/>
      <c r="D266" s="15"/>
      <c r="E266" s="15"/>
      <c r="F266" s="15"/>
      <c r="G266" s="15"/>
      <c r="H266" s="15"/>
      <c r="I266" s="15"/>
      <c r="J266" s="15"/>
      <c r="K266" s="15"/>
    </row>
    <row r="267" spans="2:11" ht="13.8">
      <c r="B267" s="13"/>
      <c r="C267" s="15"/>
      <c r="D267" s="15"/>
      <c r="E267" s="15"/>
      <c r="F267" s="15"/>
      <c r="G267" s="15"/>
      <c r="H267" s="15"/>
      <c r="I267" s="15"/>
      <c r="J267" s="15"/>
      <c r="K267" s="15"/>
    </row>
    <row r="268" spans="2:11" ht="13.8">
      <c r="B268" s="13"/>
      <c r="C268" s="15"/>
      <c r="D268" s="15"/>
      <c r="E268" s="15"/>
      <c r="F268" s="15"/>
      <c r="G268" s="15"/>
      <c r="H268" s="15"/>
      <c r="I268" s="15"/>
      <c r="J268" s="15"/>
      <c r="K268" s="15"/>
    </row>
    <row r="269" spans="2:11" ht="13.8">
      <c r="B269" s="21"/>
      <c r="C269" s="15"/>
      <c r="D269" s="15"/>
      <c r="E269" s="15"/>
      <c r="F269" s="15"/>
      <c r="G269" s="15"/>
      <c r="H269" s="15"/>
      <c r="I269" s="15"/>
      <c r="J269" s="15"/>
      <c r="K269" s="15"/>
    </row>
    <row r="270" spans="2:11" ht="13.8">
      <c r="B270" s="14"/>
      <c r="C270" s="15"/>
      <c r="D270" s="15"/>
      <c r="E270" s="15"/>
      <c r="F270" s="15"/>
      <c r="G270" s="15"/>
      <c r="H270" s="15"/>
      <c r="I270" s="15"/>
      <c r="J270" s="15"/>
      <c r="K270" s="15"/>
    </row>
    <row r="271" spans="2:11" ht="13.8">
      <c r="B271" s="14"/>
      <c r="C271" s="15"/>
      <c r="D271" s="15"/>
      <c r="E271" s="15"/>
      <c r="F271" s="15"/>
      <c r="G271" s="15"/>
      <c r="H271" s="15"/>
      <c r="I271" s="15"/>
      <c r="J271" s="15"/>
      <c r="K271" s="15"/>
    </row>
    <row r="272" spans="2:11" ht="13.8">
      <c r="B272" s="9"/>
      <c r="C272" s="15"/>
      <c r="D272" s="15"/>
      <c r="E272" s="15"/>
      <c r="F272" s="15"/>
      <c r="G272" s="15"/>
      <c r="H272" s="15"/>
      <c r="I272" s="15"/>
      <c r="J272" s="15"/>
      <c r="K272" s="15"/>
    </row>
    <row r="273" spans="2:11" ht="13.8">
      <c r="B273" s="9"/>
      <c r="C273" s="15"/>
      <c r="D273" s="15"/>
      <c r="E273" s="15"/>
      <c r="F273" s="15"/>
      <c r="G273" s="15"/>
      <c r="H273" s="15"/>
      <c r="I273" s="15"/>
      <c r="J273" s="15"/>
      <c r="K273" s="15"/>
    </row>
    <row r="274" spans="2:11" ht="13.8">
      <c r="B274" s="9"/>
      <c r="C274" s="15"/>
      <c r="D274" s="15"/>
      <c r="E274" s="15"/>
      <c r="F274" s="15"/>
      <c r="G274" s="15"/>
      <c r="H274" s="15"/>
      <c r="I274" s="15"/>
      <c r="J274" s="15"/>
      <c r="K274" s="15"/>
    </row>
    <row r="275" spans="2:11" ht="13.8">
      <c r="B275" s="9"/>
      <c r="C275" s="15"/>
      <c r="D275" s="15"/>
      <c r="E275" s="15"/>
      <c r="F275" s="15"/>
      <c r="G275" s="15"/>
      <c r="H275" s="15"/>
      <c r="I275" s="15"/>
      <c r="J275" s="15"/>
      <c r="K275" s="15"/>
    </row>
    <row r="276" spans="2:11" ht="13.8">
      <c r="B276" s="9"/>
      <c r="C276" s="15"/>
      <c r="D276" s="15"/>
      <c r="E276" s="15"/>
      <c r="F276" s="15"/>
      <c r="G276" s="15"/>
      <c r="H276" s="15"/>
      <c r="I276" s="15"/>
      <c r="J276" s="15"/>
      <c r="K276" s="15"/>
    </row>
    <row r="277" spans="2:11" ht="13.8">
      <c r="B277" s="9"/>
      <c r="C277" s="15"/>
      <c r="D277" s="15"/>
      <c r="E277" s="15"/>
      <c r="F277" s="15"/>
      <c r="G277" s="15"/>
      <c r="H277" s="15"/>
      <c r="I277" s="15"/>
      <c r="J277" s="15"/>
      <c r="K277" s="15"/>
    </row>
    <row r="278" spans="2:11" ht="13.8">
      <c r="B278" s="9"/>
      <c r="C278" s="15"/>
      <c r="D278" s="15"/>
      <c r="E278" s="15"/>
      <c r="F278" s="15"/>
      <c r="G278" s="15"/>
      <c r="H278" s="15"/>
      <c r="I278" s="15"/>
      <c r="J278" s="15"/>
      <c r="K278" s="15"/>
    </row>
    <row r="279" spans="2:11" ht="13.8">
      <c r="B279" s="9"/>
      <c r="C279" s="15"/>
      <c r="D279" s="15"/>
      <c r="E279" s="15"/>
      <c r="F279" s="15"/>
      <c r="G279" s="15"/>
      <c r="H279" s="15"/>
      <c r="I279" s="15"/>
      <c r="J279" s="15"/>
      <c r="K279" s="15"/>
    </row>
    <row r="280" spans="2:11" ht="13.8">
      <c r="B280" s="9"/>
      <c r="C280" s="15"/>
      <c r="D280" s="15"/>
      <c r="E280" s="15"/>
      <c r="F280" s="15"/>
      <c r="G280" s="15"/>
      <c r="H280" s="15"/>
      <c r="I280" s="15"/>
      <c r="J280" s="15"/>
      <c r="K280" s="15"/>
    </row>
    <row r="281" spans="2:11" ht="13.8">
      <c r="B281" s="9"/>
      <c r="C281" s="15"/>
      <c r="D281" s="15"/>
      <c r="E281" s="15"/>
      <c r="F281" s="15"/>
      <c r="G281" s="15"/>
      <c r="H281" s="15"/>
      <c r="I281" s="15"/>
      <c r="J281" s="15"/>
      <c r="K281" s="15"/>
    </row>
    <row r="284" spans="2:11" ht="17.399999999999999">
      <c r="B284" s="458"/>
      <c r="C284" s="458"/>
      <c r="D284" s="458"/>
      <c r="E284" s="458"/>
      <c r="F284" s="458"/>
      <c r="G284" s="458"/>
      <c r="H284" s="458"/>
      <c r="I284" s="458"/>
      <c r="J284" s="458"/>
      <c r="K284"/>
    </row>
    <row r="285" spans="2:11" ht="13.8">
      <c r="B285" s="10"/>
      <c r="C285" s="15"/>
      <c r="D285" s="15"/>
      <c r="E285" s="15"/>
      <c r="F285" s="15"/>
      <c r="G285" s="15"/>
      <c r="H285" s="15"/>
      <c r="I285" s="15"/>
      <c r="J285" s="15"/>
      <c r="K285" s="15"/>
    </row>
    <row r="286" spans="2:11">
      <c r="B286" s="460"/>
      <c r="C286" s="460"/>
      <c r="D286" s="460"/>
      <c r="E286" s="460"/>
      <c r="F286" s="460"/>
      <c r="G286" s="460"/>
      <c r="H286" s="460"/>
      <c r="I286" s="460"/>
      <c r="J286" s="460"/>
      <c r="K286"/>
    </row>
    <row r="287" spans="2:11" ht="20.25" customHeight="1">
      <c r="B287" s="460"/>
      <c r="C287" s="460"/>
      <c r="D287" s="460"/>
      <c r="E287" s="460"/>
      <c r="F287" s="460"/>
      <c r="G287" s="460"/>
      <c r="H287" s="460"/>
      <c r="I287" s="460"/>
      <c r="J287" s="460"/>
      <c r="K287"/>
    </row>
    <row r="288" spans="2:11" ht="13.8">
      <c r="B288" s="19"/>
      <c r="C288" s="16"/>
      <c r="D288" s="16"/>
      <c r="E288" s="16"/>
      <c r="F288" s="16"/>
      <c r="G288" s="16"/>
      <c r="H288" s="16"/>
      <c r="I288" s="16"/>
      <c r="J288" s="16"/>
      <c r="K288" s="16"/>
    </row>
    <row r="289" spans="2:11" ht="13.8">
      <c r="B289" s="4"/>
      <c r="C289" s="15"/>
      <c r="D289" s="17"/>
      <c r="E289" s="15"/>
      <c r="F289" s="17"/>
      <c r="G289" s="15"/>
      <c r="H289" s="15"/>
      <c r="I289" s="15"/>
      <c r="J289" s="15"/>
      <c r="K289" s="15"/>
    </row>
    <row r="290" spans="2:11" ht="13.8">
      <c r="B290" s="10"/>
      <c r="C290" s="17"/>
      <c r="D290" s="17"/>
      <c r="E290" s="17"/>
      <c r="F290" s="17"/>
      <c r="G290" s="17"/>
      <c r="H290" s="17"/>
      <c r="I290" s="17"/>
      <c r="J290" s="17"/>
      <c r="K290" s="17"/>
    </row>
    <row r="291" spans="2:11" ht="13.8">
      <c r="B291" s="9"/>
      <c r="C291" s="17"/>
      <c r="D291" s="17"/>
      <c r="E291" s="20"/>
      <c r="F291" s="20"/>
      <c r="G291" s="20"/>
      <c r="H291" s="20"/>
      <c r="I291" s="20"/>
      <c r="J291" s="20"/>
      <c r="K291" s="20"/>
    </row>
    <row r="292" spans="2:11" ht="13.8">
      <c r="B292" s="9"/>
      <c r="C292" s="17"/>
      <c r="D292" s="15"/>
      <c r="E292" s="15"/>
      <c r="F292" s="15"/>
      <c r="G292" s="15"/>
      <c r="H292" s="15"/>
      <c r="I292" s="15"/>
      <c r="J292" s="15"/>
      <c r="K292" s="15"/>
    </row>
    <row r="293" spans="2:11" ht="13.8">
      <c r="B293" s="21"/>
      <c r="C293" s="15"/>
      <c r="D293" s="15"/>
      <c r="E293" s="15"/>
      <c r="F293" s="15"/>
      <c r="G293" s="15"/>
      <c r="H293" s="15"/>
      <c r="I293" s="15"/>
      <c r="J293" s="15"/>
      <c r="K293" s="15"/>
    </row>
    <row r="294" spans="2:11" ht="13.8">
      <c r="B294" s="22"/>
      <c r="C294" s="15"/>
      <c r="D294" s="15"/>
      <c r="E294" s="15"/>
      <c r="F294" s="15"/>
      <c r="G294" s="15"/>
      <c r="H294" s="15"/>
      <c r="I294" s="15"/>
      <c r="J294" s="15"/>
      <c r="K294" s="15"/>
    </row>
    <row r="295" spans="2:11" ht="13.8">
      <c r="B295" s="22"/>
      <c r="C295" s="15"/>
      <c r="D295" s="15"/>
      <c r="E295" s="15"/>
      <c r="F295" s="15"/>
      <c r="G295" s="15"/>
      <c r="H295" s="15"/>
      <c r="I295" s="15"/>
      <c r="J295" s="15"/>
      <c r="K295" s="15"/>
    </row>
    <row r="296" spans="2:11" ht="13.8">
      <c r="B296" s="11"/>
      <c r="C296" s="15"/>
      <c r="D296" s="15"/>
      <c r="E296" s="15"/>
      <c r="F296" s="15"/>
      <c r="G296" s="15"/>
      <c r="H296" s="15"/>
      <c r="I296" s="15"/>
      <c r="J296" s="15"/>
      <c r="K296" s="15"/>
    </row>
    <row r="297" spans="2:11" ht="13.8">
      <c r="B297" s="11"/>
      <c r="C297" s="15"/>
      <c r="D297" s="15"/>
      <c r="E297" s="15"/>
      <c r="F297" s="15"/>
      <c r="G297" s="15"/>
      <c r="H297" s="15"/>
      <c r="I297" s="15"/>
      <c r="J297" s="15"/>
      <c r="K297" s="15"/>
    </row>
    <row r="298" spans="2:11" ht="13.8">
      <c r="B298" s="12"/>
      <c r="C298" s="15"/>
      <c r="D298" s="15"/>
      <c r="E298" s="15"/>
      <c r="F298" s="15"/>
      <c r="G298" s="15"/>
      <c r="H298" s="15"/>
      <c r="I298" s="15"/>
      <c r="J298" s="15"/>
      <c r="K298" s="15"/>
    </row>
    <row r="299" spans="2:11" ht="13.8">
      <c r="B299" s="9"/>
      <c r="C299" s="15"/>
      <c r="D299" s="15"/>
      <c r="E299" s="15"/>
      <c r="F299" s="15"/>
      <c r="G299" s="15"/>
      <c r="H299" s="15"/>
      <c r="I299" s="15"/>
      <c r="J299" s="15"/>
      <c r="K299" s="15"/>
    </row>
    <row r="300" spans="2:11" ht="13.8">
      <c r="B300" s="21"/>
      <c r="C300" s="15"/>
      <c r="D300" s="15"/>
      <c r="E300" s="15"/>
      <c r="F300" s="15"/>
      <c r="G300" s="15"/>
      <c r="H300" s="15"/>
      <c r="I300" s="15"/>
      <c r="J300" s="15"/>
      <c r="K300" s="15"/>
    </row>
    <row r="301" spans="2:11" ht="13.8">
      <c r="B301" s="11"/>
      <c r="C301" s="15"/>
      <c r="D301" s="15"/>
      <c r="E301" s="15"/>
      <c r="F301" s="15"/>
      <c r="G301" s="15"/>
      <c r="H301" s="15"/>
      <c r="I301" s="15"/>
      <c r="J301" s="15"/>
      <c r="K301" s="15"/>
    </row>
    <row r="302" spans="2:11" ht="13.8">
      <c r="B302" s="11"/>
      <c r="C302" s="15"/>
      <c r="D302" s="15"/>
      <c r="E302" s="15"/>
      <c r="F302" s="15"/>
      <c r="G302" s="15"/>
      <c r="H302" s="15"/>
      <c r="I302" s="15"/>
      <c r="J302" s="15"/>
      <c r="K302" s="15"/>
    </row>
    <row r="303" spans="2:11" ht="13.8">
      <c r="B303" s="12"/>
      <c r="C303" s="15"/>
      <c r="D303" s="15"/>
      <c r="E303" s="15"/>
      <c r="F303" s="15"/>
      <c r="G303" s="15"/>
      <c r="H303" s="15"/>
      <c r="I303" s="15"/>
      <c r="J303" s="15"/>
      <c r="K303" s="15"/>
    </row>
    <row r="304" spans="2:11" ht="13.8">
      <c r="B304" s="12"/>
      <c r="C304" s="15"/>
      <c r="D304" s="15"/>
      <c r="E304" s="15"/>
      <c r="F304" s="15"/>
      <c r="G304" s="15"/>
      <c r="H304" s="15"/>
      <c r="I304" s="15"/>
      <c r="J304" s="15"/>
      <c r="K304" s="15"/>
    </row>
    <row r="305" spans="2:11" ht="13.8">
      <c r="B305" s="13"/>
      <c r="C305" s="15"/>
      <c r="D305" s="15"/>
      <c r="E305" s="15"/>
      <c r="F305" s="15"/>
      <c r="G305" s="15"/>
      <c r="H305" s="15"/>
      <c r="I305" s="15"/>
      <c r="J305" s="15"/>
      <c r="K305" s="15"/>
    </row>
    <row r="306" spans="2:11" ht="13.8">
      <c r="B306" s="13"/>
      <c r="C306" s="15"/>
      <c r="D306" s="15"/>
      <c r="E306" s="15"/>
      <c r="F306" s="15"/>
      <c r="G306" s="15"/>
      <c r="H306" s="15"/>
      <c r="I306" s="15"/>
      <c r="J306" s="15"/>
      <c r="K306" s="15"/>
    </row>
    <row r="307" spans="2:11" ht="13.8">
      <c r="B307" s="21"/>
      <c r="C307" s="15"/>
      <c r="D307" s="15"/>
      <c r="E307" s="15"/>
      <c r="F307" s="15"/>
      <c r="G307" s="15"/>
      <c r="H307" s="15"/>
      <c r="I307" s="15"/>
      <c r="J307" s="15"/>
      <c r="K307" s="15"/>
    </row>
    <row r="308" spans="2:11" ht="13.8">
      <c r="B308" s="14"/>
      <c r="C308" s="15"/>
      <c r="D308" s="15"/>
      <c r="E308" s="15"/>
      <c r="F308" s="15"/>
      <c r="G308" s="15"/>
      <c r="H308" s="15"/>
      <c r="I308" s="15"/>
      <c r="J308" s="15"/>
      <c r="K308" s="15"/>
    </row>
    <row r="309" spans="2:11" ht="13.8">
      <c r="B309" s="14"/>
      <c r="C309" s="15"/>
      <c r="D309" s="15"/>
      <c r="E309" s="15"/>
      <c r="F309" s="15"/>
      <c r="G309" s="15"/>
      <c r="H309" s="15"/>
      <c r="I309" s="15"/>
      <c r="J309" s="15"/>
      <c r="K309" s="15"/>
    </row>
    <row r="310" spans="2:11" ht="13.8">
      <c r="B310" s="9"/>
      <c r="C310" s="15"/>
      <c r="D310" s="15"/>
      <c r="E310" s="15"/>
      <c r="F310" s="15"/>
      <c r="G310" s="15"/>
      <c r="H310" s="15"/>
      <c r="I310" s="15"/>
      <c r="J310" s="15"/>
      <c r="K310" s="15"/>
    </row>
    <row r="311" spans="2:11" ht="13.8">
      <c r="B311" s="9"/>
      <c r="C311" s="15"/>
      <c r="D311" s="15"/>
      <c r="E311" s="15"/>
      <c r="F311" s="15"/>
      <c r="G311" s="15"/>
      <c r="H311" s="15"/>
      <c r="I311" s="15"/>
      <c r="J311" s="15"/>
      <c r="K311" s="15"/>
    </row>
    <row r="312" spans="2:11" ht="13.8">
      <c r="B312" s="9"/>
      <c r="C312" s="15"/>
      <c r="D312" s="15"/>
      <c r="E312" s="15"/>
      <c r="F312" s="15"/>
      <c r="G312" s="15"/>
      <c r="H312" s="15"/>
      <c r="I312" s="15"/>
      <c r="J312" s="15"/>
      <c r="K312" s="15"/>
    </row>
    <row r="313" spans="2:11" ht="13.8">
      <c r="B313" s="9"/>
      <c r="C313" s="15"/>
      <c r="D313" s="15"/>
      <c r="E313" s="15"/>
      <c r="F313" s="15"/>
      <c r="G313" s="15"/>
      <c r="H313" s="15"/>
      <c r="I313" s="15"/>
      <c r="J313" s="15"/>
      <c r="K313" s="15"/>
    </row>
    <row r="314" spans="2:11" ht="13.8">
      <c r="B314" s="9"/>
      <c r="C314" s="15"/>
      <c r="D314" s="15"/>
      <c r="E314" s="15"/>
      <c r="F314" s="15"/>
      <c r="G314" s="15"/>
      <c r="H314" s="15"/>
      <c r="I314" s="15"/>
      <c r="J314" s="15"/>
      <c r="K314" s="15"/>
    </row>
    <row r="315" spans="2:11" ht="13.8">
      <c r="B315" s="9"/>
      <c r="C315" s="15"/>
      <c r="D315" s="15"/>
      <c r="E315" s="15"/>
      <c r="F315" s="15"/>
      <c r="G315" s="15"/>
      <c r="H315" s="15"/>
      <c r="I315" s="15"/>
      <c r="J315" s="15"/>
      <c r="K315" s="15"/>
    </row>
    <row r="316" spans="2:11" ht="13.8">
      <c r="B316" s="9"/>
      <c r="C316" s="15"/>
      <c r="D316" s="15"/>
      <c r="E316" s="15"/>
      <c r="F316" s="15"/>
      <c r="G316" s="15"/>
      <c r="H316" s="15"/>
      <c r="I316" s="15"/>
      <c r="J316" s="15"/>
      <c r="K316" s="15"/>
    </row>
    <row r="317" spans="2:11" ht="13.8">
      <c r="B317" s="9"/>
      <c r="C317" s="15"/>
      <c r="D317" s="15"/>
      <c r="E317" s="15"/>
      <c r="F317" s="15"/>
      <c r="G317" s="15"/>
      <c r="H317" s="15"/>
      <c r="I317" s="15"/>
      <c r="J317" s="15"/>
      <c r="K317" s="15"/>
    </row>
    <row r="318" spans="2:11" ht="13.8">
      <c r="B318" s="9"/>
      <c r="C318" s="15"/>
      <c r="D318" s="15"/>
      <c r="E318" s="15"/>
      <c r="F318" s="15"/>
      <c r="G318" s="15"/>
      <c r="H318" s="15"/>
      <c r="I318" s="15"/>
      <c r="J318" s="15"/>
      <c r="K318" s="15"/>
    </row>
    <row r="319" spans="2:11" ht="13.8">
      <c r="B319" s="9"/>
      <c r="C319" s="15"/>
      <c r="D319" s="15"/>
      <c r="E319" s="15"/>
      <c r="F319" s="15"/>
      <c r="G319" s="15"/>
      <c r="H319" s="15"/>
      <c r="I319" s="15"/>
      <c r="J319" s="15"/>
      <c r="K319" s="15"/>
    </row>
    <row r="322" spans="2:11" ht="17.399999999999999">
      <c r="B322" s="458"/>
      <c r="C322" s="458"/>
      <c r="D322" s="458"/>
      <c r="E322" s="458"/>
      <c r="F322" s="458"/>
      <c r="G322" s="458"/>
      <c r="H322" s="458"/>
      <c r="I322" s="458"/>
      <c r="J322" s="458"/>
      <c r="K322"/>
    </row>
    <row r="323" spans="2:11" ht="13.8">
      <c r="B323" s="10"/>
      <c r="C323" s="15"/>
      <c r="D323" s="15"/>
      <c r="E323" s="15"/>
      <c r="F323" s="15"/>
      <c r="G323" s="15"/>
      <c r="H323" s="15"/>
      <c r="I323" s="15"/>
      <c r="J323" s="15"/>
      <c r="K323" s="15"/>
    </row>
    <row r="324" spans="2:11">
      <c r="B324" s="460"/>
      <c r="C324" s="460"/>
      <c r="D324" s="460"/>
      <c r="E324" s="460"/>
      <c r="F324" s="460"/>
      <c r="G324" s="460"/>
      <c r="H324" s="460"/>
      <c r="I324" s="460"/>
      <c r="J324" s="460"/>
      <c r="K324"/>
    </row>
    <row r="325" spans="2:11" ht="18" customHeight="1">
      <c r="B325" s="460"/>
      <c r="C325" s="460"/>
      <c r="D325" s="460"/>
      <c r="E325" s="460"/>
      <c r="F325" s="460"/>
      <c r="G325" s="460"/>
      <c r="H325" s="460"/>
      <c r="I325" s="460"/>
      <c r="J325" s="460"/>
      <c r="K325"/>
    </row>
    <row r="326" spans="2:11" ht="13.8">
      <c r="B326" s="19"/>
      <c r="C326" s="16"/>
      <c r="D326" s="16"/>
      <c r="E326" s="16"/>
      <c r="F326" s="15"/>
      <c r="G326" s="15"/>
      <c r="H326" s="15"/>
      <c r="I326" s="15"/>
      <c r="J326" s="15"/>
      <c r="K326" s="15"/>
    </row>
    <row r="327" spans="2:11" ht="13.8">
      <c r="B327" s="4"/>
      <c r="C327" s="15"/>
      <c r="D327" s="17"/>
      <c r="E327" s="15"/>
      <c r="F327" s="17"/>
      <c r="G327" s="15"/>
      <c r="H327" s="15"/>
      <c r="I327" s="15"/>
      <c r="J327" s="15"/>
      <c r="K327" s="15"/>
    </row>
    <row r="328" spans="2:11" ht="13.8">
      <c r="B328" s="10"/>
      <c r="C328" s="17"/>
      <c r="D328" s="17"/>
      <c r="E328" s="17"/>
      <c r="F328" s="17"/>
      <c r="G328" s="17"/>
      <c r="H328" s="17"/>
      <c r="I328" s="17"/>
      <c r="J328" s="17"/>
      <c r="K328" s="17"/>
    </row>
    <row r="329" spans="2:11" ht="13.8">
      <c r="B329" s="9"/>
      <c r="C329" s="17"/>
      <c r="D329" s="17"/>
      <c r="E329" s="20"/>
      <c r="F329" s="20"/>
      <c r="G329" s="20"/>
      <c r="H329" s="20"/>
      <c r="I329" s="20"/>
      <c r="J329" s="20"/>
      <c r="K329" s="20"/>
    </row>
    <row r="330" spans="2:11" ht="13.8">
      <c r="B330" s="9"/>
      <c r="C330" s="17"/>
      <c r="D330" s="15"/>
      <c r="E330" s="15"/>
      <c r="F330" s="15"/>
      <c r="G330" s="15"/>
      <c r="H330" s="15"/>
      <c r="I330" s="15"/>
      <c r="J330" s="15"/>
      <c r="K330" s="15"/>
    </row>
    <row r="331" spans="2:11" ht="13.8">
      <c r="B331" s="21"/>
      <c r="C331" s="15"/>
      <c r="D331" s="15"/>
      <c r="E331" s="15"/>
      <c r="F331" s="15"/>
      <c r="G331" s="15"/>
      <c r="H331" s="15"/>
      <c r="I331" s="15"/>
      <c r="J331" s="15"/>
      <c r="K331" s="15"/>
    </row>
    <row r="332" spans="2:11" ht="13.8">
      <c r="B332" s="11"/>
      <c r="C332" s="15"/>
      <c r="D332" s="15"/>
      <c r="E332" s="15"/>
      <c r="F332" s="15"/>
      <c r="G332" s="15"/>
      <c r="H332" s="15"/>
      <c r="I332" s="15"/>
      <c r="J332" s="15"/>
      <c r="K332" s="15"/>
    </row>
    <row r="333" spans="2:11" ht="13.8">
      <c r="B333" s="11"/>
      <c r="C333" s="15"/>
      <c r="D333" s="15"/>
      <c r="E333" s="15"/>
      <c r="F333" s="15"/>
      <c r="G333" s="15"/>
      <c r="H333" s="15"/>
      <c r="I333" s="15"/>
      <c r="J333" s="15"/>
      <c r="K333" s="15"/>
    </row>
    <row r="334" spans="2:11" ht="13.8">
      <c r="B334" s="11"/>
      <c r="C334" s="15"/>
      <c r="D334" s="15"/>
      <c r="E334" s="15"/>
      <c r="F334" s="15"/>
      <c r="G334" s="15"/>
      <c r="H334" s="15"/>
      <c r="I334" s="15"/>
      <c r="J334" s="15"/>
      <c r="K334" s="15"/>
    </row>
    <row r="335" spans="2:11" ht="13.8">
      <c r="B335" s="11"/>
      <c r="C335" s="15"/>
      <c r="D335" s="15"/>
      <c r="E335" s="15"/>
      <c r="F335" s="15"/>
      <c r="G335" s="15"/>
      <c r="H335" s="15"/>
      <c r="I335" s="15"/>
      <c r="J335" s="15"/>
      <c r="K335" s="15"/>
    </row>
    <row r="336" spans="2:11" ht="13.8">
      <c r="B336" s="11"/>
      <c r="C336" s="15"/>
      <c r="D336" s="15"/>
      <c r="E336" s="15"/>
      <c r="F336" s="15"/>
      <c r="G336" s="15"/>
      <c r="H336" s="15"/>
      <c r="I336" s="15"/>
      <c r="J336" s="15"/>
      <c r="K336" s="15"/>
    </row>
    <row r="337" spans="2:11" ht="13.8">
      <c r="B337" s="11"/>
      <c r="C337" s="15"/>
      <c r="D337" s="15"/>
      <c r="E337" s="15"/>
      <c r="F337" s="15"/>
      <c r="G337" s="15"/>
      <c r="H337" s="15"/>
      <c r="I337" s="15"/>
      <c r="J337" s="15"/>
      <c r="K337" s="15"/>
    </row>
    <row r="338" spans="2:11" ht="13.8">
      <c r="B338" s="12"/>
      <c r="C338" s="15"/>
      <c r="D338" s="15"/>
      <c r="E338" s="15"/>
      <c r="F338" s="15"/>
      <c r="G338" s="15"/>
      <c r="H338" s="15"/>
      <c r="I338" s="15"/>
      <c r="J338" s="15"/>
      <c r="K338" s="15"/>
    </row>
    <row r="339" spans="2:11" ht="13.8">
      <c r="B339" s="9"/>
      <c r="C339" s="15"/>
      <c r="D339" s="15"/>
      <c r="E339" s="15"/>
      <c r="F339" s="15"/>
      <c r="G339" s="15"/>
      <c r="H339" s="15"/>
      <c r="I339" s="15"/>
      <c r="J339" s="15"/>
      <c r="K339" s="15"/>
    </row>
    <row r="340" spans="2:11" ht="13.8">
      <c r="B340" s="21"/>
      <c r="C340" s="15"/>
      <c r="D340" s="15"/>
      <c r="E340" s="15"/>
      <c r="F340" s="15"/>
      <c r="G340" s="15"/>
      <c r="H340" s="15"/>
      <c r="I340" s="15"/>
      <c r="J340" s="15"/>
      <c r="K340" s="15"/>
    </row>
    <row r="341" spans="2:11" ht="13.8">
      <c r="B341" s="11"/>
      <c r="C341" s="15"/>
      <c r="D341" s="15"/>
      <c r="E341" s="15"/>
      <c r="F341" s="15"/>
      <c r="G341" s="15"/>
      <c r="H341" s="15"/>
      <c r="I341" s="15"/>
      <c r="J341" s="15"/>
      <c r="K341" s="15"/>
    </row>
    <row r="342" spans="2:11" ht="13.8">
      <c r="B342" s="11"/>
      <c r="C342" s="15"/>
      <c r="D342" s="15"/>
      <c r="E342" s="15"/>
      <c r="F342" s="15"/>
      <c r="G342" s="15"/>
      <c r="H342" s="15"/>
      <c r="I342" s="15"/>
      <c r="J342" s="15"/>
      <c r="K342" s="15"/>
    </row>
    <row r="343" spans="2:11" ht="13.8">
      <c r="B343" s="11"/>
      <c r="C343" s="15"/>
      <c r="D343" s="15"/>
      <c r="E343" s="15"/>
      <c r="F343" s="15"/>
      <c r="G343" s="15"/>
      <c r="H343" s="15"/>
      <c r="I343" s="15"/>
      <c r="J343" s="15"/>
      <c r="K343" s="15"/>
    </row>
    <row r="344" spans="2:11" ht="13.8">
      <c r="B344" s="11"/>
      <c r="C344" s="15"/>
      <c r="D344" s="15"/>
      <c r="E344" s="15"/>
      <c r="F344" s="15"/>
      <c r="G344" s="15"/>
      <c r="H344" s="15"/>
      <c r="I344" s="15"/>
      <c r="J344" s="15"/>
      <c r="K344" s="15"/>
    </row>
    <row r="345" spans="2:11" ht="13.8">
      <c r="B345" s="11"/>
      <c r="C345" s="15"/>
      <c r="D345" s="15"/>
      <c r="E345" s="15"/>
      <c r="F345" s="15"/>
      <c r="G345" s="15"/>
      <c r="H345" s="15"/>
      <c r="I345" s="15"/>
      <c r="J345" s="15"/>
      <c r="K345" s="15"/>
    </row>
    <row r="346" spans="2:11" ht="13.8">
      <c r="B346" s="11"/>
      <c r="C346" s="15"/>
      <c r="D346" s="15"/>
      <c r="E346" s="15"/>
      <c r="F346" s="15"/>
      <c r="G346" s="15"/>
      <c r="H346" s="15"/>
      <c r="I346" s="15"/>
      <c r="J346" s="15"/>
      <c r="K346" s="15"/>
    </row>
    <row r="347" spans="2:11" ht="13.8">
      <c r="B347" s="11"/>
      <c r="C347" s="15"/>
      <c r="D347" s="15"/>
      <c r="E347" s="15"/>
      <c r="F347" s="15"/>
      <c r="G347" s="15"/>
      <c r="H347" s="15"/>
      <c r="I347" s="15"/>
      <c r="J347" s="15"/>
      <c r="K347" s="15"/>
    </row>
    <row r="348" spans="2:11" ht="13.8">
      <c r="B348" s="11"/>
      <c r="C348" s="15"/>
      <c r="D348" s="15"/>
      <c r="E348" s="15"/>
      <c r="F348" s="15"/>
      <c r="G348" s="15"/>
      <c r="H348" s="15"/>
      <c r="I348" s="15"/>
      <c r="J348" s="15"/>
      <c r="K348" s="15"/>
    </row>
    <row r="349" spans="2:11" ht="13.8">
      <c r="B349" s="11"/>
      <c r="C349" s="15"/>
      <c r="D349" s="15"/>
      <c r="E349" s="15"/>
      <c r="F349" s="15"/>
      <c r="G349" s="15"/>
      <c r="H349" s="15"/>
      <c r="I349" s="15"/>
      <c r="J349" s="15"/>
      <c r="K349" s="15"/>
    </row>
    <row r="350" spans="2:11" ht="13.8">
      <c r="B350" s="12"/>
      <c r="C350" s="15"/>
      <c r="D350" s="15"/>
      <c r="E350" s="15"/>
      <c r="F350" s="15"/>
      <c r="G350" s="15"/>
      <c r="H350" s="15"/>
      <c r="I350" s="15"/>
      <c r="J350" s="15"/>
      <c r="K350" s="15"/>
    </row>
    <row r="351" spans="2:11" ht="13.8">
      <c r="B351" s="12"/>
      <c r="C351" s="15"/>
      <c r="D351" s="15"/>
      <c r="E351" s="15"/>
      <c r="F351" s="15"/>
      <c r="G351" s="15"/>
      <c r="H351" s="15"/>
      <c r="I351" s="15"/>
      <c r="J351" s="15"/>
      <c r="K351" s="15"/>
    </row>
    <row r="352" spans="2:11" ht="13.8">
      <c r="B352" s="13"/>
      <c r="C352" s="15"/>
      <c r="D352" s="15"/>
      <c r="E352" s="15"/>
      <c r="F352" s="15"/>
      <c r="G352" s="15"/>
      <c r="H352" s="15"/>
      <c r="I352" s="15"/>
      <c r="J352" s="15"/>
      <c r="K352" s="15"/>
    </row>
    <row r="353" spans="2:11" ht="13.8">
      <c r="B353" s="13"/>
      <c r="C353" s="15"/>
      <c r="D353" s="15"/>
      <c r="E353" s="15"/>
      <c r="F353" s="15"/>
      <c r="G353" s="15"/>
      <c r="H353" s="15"/>
      <c r="I353" s="15"/>
      <c r="J353" s="15"/>
      <c r="K353" s="15"/>
    </row>
    <row r="354" spans="2:11" ht="13.8">
      <c r="B354" s="21"/>
      <c r="C354" s="2"/>
      <c r="D354" s="2"/>
      <c r="E354" s="2"/>
      <c r="F354" s="2"/>
      <c r="G354" s="2"/>
      <c r="H354" s="2"/>
      <c r="I354" s="2"/>
      <c r="J354" s="2"/>
      <c r="K354" s="2"/>
    </row>
    <row r="355" spans="2:11" ht="13.8">
      <c r="B355" s="14"/>
      <c r="C355" s="15"/>
      <c r="D355" s="15"/>
      <c r="E355" s="15"/>
      <c r="F355" s="15"/>
      <c r="G355" s="15"/>
      <c r="H355" s="15"/>
      <c r="I355" s="15"/>
      <c r="J355" s="15"/>
      <c r="K355" s="15"/>
    </row>
    <row r="356" spans="2:11" ht="13.8">
      <c r="B356" s="14"/>
      <c r="C356" s="15"/>
      <c r="D356" s="15"/>
      <c r="E356" s="15"/>
      <c r="F356" s="15"/>
      <c r="G356" s="15"/>
      <c r="H356" s="15"/>
      <c r="I356" s="15"/>
      <c r="J356" s="15"/>
      <c r="K356" s="15"/>
    </row>
    <row r="357" spans="2:11" ht="13.8">
      <c r="B357" s="9"/>
      <c r="C357" s="15"/>
      <c r="D357" s="15"/>
      <c r="E357" s="15"/>
      <c r="F357" s="15"/>
      <c r="G357" s="15"/>
      <c r="H357" s="15"/>
      <c r="I357" s="15"/>
      <c r="J357" s="15"/>
      <c r="K357" s="15"/>
    </row>
    <row r="358" spans="2:11" ht="13.8">
      <c r="B358" s="9"/>
      <c r="C358" s="15"/>
      <c r="D358" s="15"/>
      <c r="E358" s="15"/>
      <c r="F358" s="15"/>
      <c r="G358" s="15"/>
      <c r="H358" s="15"/>
      <c r="I358" s="15"/>
      <c r="J358" s="15"/>
      <c r="K358" s="15"/>
    </row>
    <row r="359" spans="2:11" ht="13.8">
      <c r="B359" s="9"/>
      <c r="C359" s="15"/>
      <c r="D359" s="15"/>
      <c r="E359" s="15"/>
      <c r="F359" s="15"/>
      <c r="G359" s="15"/>
      <c r="H359" s="15"/>
      <c r="I359" s="15"/>
      <c r="J359" s="15"/>
      <c r="K359" s="15"/>
    </row>
    <row r="360" spans="2:11" ht="13.8">
      <c r="B360" s="9"/>
      <c r="C360" s="15"/>
      <c r="D360" s="15"/>
      <c r="E360" s="15"/>
      <c r="F360" s="15"/>
      <c r="G360" s="15"/>
      <c r="H360" s="15"/>
      <c r="I360" s="15"/>
      <c r="J360" s="15"/>
      <c r="K360" s="15"/>
    </row>
    <row r="361" spans="2:11" ht="13.8">
      <c r="B361" s="9"/>
      <c r="C361" s="15"/>
      <c r="D361" s="15"/>
      <c r="E361" s="15"/>
      <c r="F361" s="15"/>
      <c r="G361" s="15"/>
      <c r="H361" s="15"/>
      <c r="I361" s="15"/>
      <c r="J361" s="15"/>
      <c r="K361" s="15"/>
    </row>
    <row r="362" spans="2:11" ht="13.8">
      <c r="B362" s="9"/>
      <c r="C362" s="15"/>
      <c r="D362" s="15"/>
      <c r="E362" s="15"/>
      <c r="F362" s="15"/>
      <c r="G362" s="15"/>
      <c r="H362" s="15"/>
      <c r="I362" s="15"/>
      <c r="J362" s="15"/>
      <c r="K362" s="15"/>
    </row>
    <row r="363" spans="2:11" ht="13.8">
      <c r="B363" s="9"/>
      <c r="C363" s="15"/>
      <c r="D363" s="15"/>
      <c r="E363" s="15"/>
      <c r="F363" s="15"/>
      <c r="G363" s="15"/>
      <c r="H363" s="15"/>
      <c r="I363" s="15"/>
      <c r="J363" s="15"/>
      <c r="K363" s="15"/>
    </row>
    <row r="364" spans="2:11" ht="13.8">
      <c r="B364" s="9"/>
      <c r="C364" s="15"/>
      <c r="D364" s="15"/>
      <c r="E364" s="15"/>
      <c r="F364" s="15"/>
      <c r="G364" s="15"/>
      <c r="H364" s="15"/>
      <c r="I364" s="15"/>
      <c r="J364" s="15"/>
      <c r="K364" s="15"/>
    </row>
    <row r="365" spans="2:11" ht="13.8">
      <c r="B365" s="9"/>
      <c r="C365" s="15"/>
      <c r="D365" s="15"/>
      <c r="E365" s="15"/>
      <c r="F365" s="15"/>
      <c r="G365" s="15"/>
      <c r="H365" s="15"/>
      <c r="I365" s="15"/>
      <c r="J365" s="15"/>
      <c r="K365" s="15"/>
    </row>
    <row r="366" spans="2:11" ht="13.8">
      <c r="B366" s="9"/>
      <c r="C366" s="15"/>
      <c r="D366" s="15"/>
      <c r="E366" s="15"/>
      <c r="F366" s="15"/>
      <c r="G366" s="15"/>
      <c r="H366" s="15"/>
      <c r="I366" s="15"/>
      <c r="J366" s="15"/>
      <c r="K366" s="15"/>
    </row>
    <row r="367" spans="2:11" ht="13.8">
      <c r="B367" s="9"/>
      <c r="C367" s="15"/>
      <c r="D367" s="15"/>
      <c r="E367" s="15"/>
      <c r="F367" s="15"/>
      <c r="G367" s="15"/>
      <c r="H367" s="15"/>
      <c r="I367" s="15"/>
      <c r="J367" s="15"/>
      <c r="K367" s="15"/>
    </row>
    <row r="370" spans="2:21" ht="17.399999999999999">
      <c r="B370" s="458"/>
      <c r="C370" s="458"/>
      <c r="D370" s="458"/>
      <c r="E370" s="458"/>
      <c r="F370" s="458"/>
      <c r="G370" s="458"/>
      <c r="H370" s="458"/>
      <c r="I370" s="458"/>
      <c r="J370" s="458"/>
      <c r="K370"/>
    </row>
    <row r="371" spans="2:21" ht="13.8">
      <c r="B371" s="10"/>
      <c r="C371" s="15"/>
      <c r="D371" s="15"/>
      <c r="E371" s="15"/>
      <c r="F371" s="15"/>
      <c r="G371" s="15"/>
      <c r="H371" s="15"/>
      <c r="I371" s="15"/>
      <c r="J371" s="15"/>
      <c r="K371" s="15"/>
    </row>
    <row r="372" spans="2:21">
      <c r="B372" s="460"/>
      <c r="C372" s="460"/>
      <c r="D372" s="460"/>
      <c r="E372" s="460"/>
      <c r="F372" s="460"/>
      <c r="G372" s="460"/>
      <c r="H372" s="460"/>
      <c r="I372" s="460"/>
      <c r="J372" s="460"/>
      <c r="K372"/>
    </row>
    <row r="373" spans="2:21" ht="18" customHeight="1">
      <c r="B373" s="460"/>
      <c r="C373" s="460"/>
      <c r="D373" s="460"/>
      <c r="E373" s="460"/>
      <c r="F373" s="460"/>
      <c r="G373" s="460"/>
      <c r="H373" s="460"/>
      <c r="I373" s="460"/>
      <c r="J373" s="460"/>
      <c r="K373"/>
    </row>
    <row r="374" spans="2:21" ht="13.8">
      <c r="B374" s="19"/>
      <c r="C374" s="16"/>
      <c r="D374" s="16"/>
      <c r="E374" s="16"/>
      <c r="F374" s="15"/>
      <c r="G374" s="15"/>
      <c r="H374" s="15"/>
      <c r="I374" s="15"/>
      <c r="J374" s="15"/>
      <c r="K374" s="15"/>
    </row>
    <row r="375" spans="2:21" ht="13.8">
      <c r="B375" s="4"/>
      <c r="C375" s="15"/>
      <c r="D375" s="17"/>
      <c r="E375" s="17"/>
      <c r="F375" s="17"/>
      <c r="G375" s="15"/>
      <c r="H375" s="15"/>
      <c r="I375" s="15"/>
      <c r="J375" s="15"/>
      <c r="K375" s="15"/>
    </row>
    <row r="376" spans="2:21" ht="13.8">
      <c r="B376" s="10"/>
      <c r="C376" s="17"/>
      <c r="D376" s="17"/>
      <c r="E376" s="17"/>
      <c r="F376" s="17"/>
      <c r="G376" s="17"/>
      <c r="H376" s="17"/>
      <c r="I376" s="17"/>
      <c r="J376" s="17"/>
      <c r="K376" s="17"/>
    </row>
    <row r="377" spans="2:21" ht="13.8">
      <c r="B377" s="9"/>
      <c r="C377" s="17"/>
      <c r="D377" s="17"/>
      <c r="E377" s="20"/>
      <c r="F377" s="20"/>
      <c r="G377" s="20"/>
      <c r="H377" s="20"/>
      <c r="I377" s="20"/>
      <c r="J377" s="20"/>
      <c r="K377" s="20"/>
    </row>
    <row r="378" spans="2:21" ht="13.8">
      <c r="B378" s="9"/>
      <c r="C378" s="17"/>
      <c r="D378" s="15"/>
      <c r="E378" s="15"/>
      <c r="F378" s="15"/>
      <c r="G378" s="15"/>
      <c r="H378" s="15"/>
      <c r="I378" s="15"/>
      <c r="J378" s="15"/>
      <c r="K378" s="15"/>
    </row>
    <row r="379" spans="2:21" ht="13.8">
      <c r="B379" s="21"/>
      <c r="C379" s="15"/>
      <c r="D379" s="15"/>
      <c r="E379" s="15"/>
      <c r="F379" s="15"/>
      <c r="G379" s="15"/>
      <c r="H379" s="15"/>
      <c r="I379" s="15"/>
      <c r="J379" s="15"/>
      <c r="K379" s="15"/>
    </row>
    <row r="380" spans="2:21" ht="13.8">
      <c r="B380" s="11"/>
      <c r="C380" s="15"/>
      <c r="D380" s="15"/>
      <c r="E380" s="15"/>
      <c r="F380" s="15"/>
      <c r="G380" s="15"/>
      <c r="H380" s="15"/>
      <c r="I380" s="15"/>
      <c r="J380" s="15"/>
      <c r="K380" s="15"/>
    </row>
    <row r="381" spans="2:21" ht="13.8">
      <c r="B381" s="11"/>
      <c r="C381" s="15"/>
      <c r="D381" s="15"/>
      <c r="E381" s="15"/>
      <c r="F381" s="15"/>
      <c r="G381" s="15"/>
      <c r="H381" s="15"/>
      <c r="I381" s="15"/>
      <c r="J381" s="15"/>
      <c r="K381" s="15"/>
    </row>
    <row r="382" spans="2:21" ht="13.8">
      <c r="B382" s="11"/>
      <c r="C382" s="15"/>
      <c r="D382" s="15"/>
      <c r="E382" s="15"/>
      <c r="F382" s="15"/>
      <c r="G382" s="15"/>
      <c r="H382" s="15"/>
      <c r="I382" s="15"/>
      <c r="J382" s="15"/>
      <c r="K382" s="15"/>
      <c r="P382">
        <v>6000</v>
      </c>
      <c r="Q382">
        <v>6000</v>
      </c>
      <c r="R382">
        <v>6000</v>
      </c>
      <c r="S382">
        <v>6000</v>
      </c>
      <c r="T382">
        <v>6000</v>
      </c>
    </row>
    <row r="383" spans="2:21" ht="13.8">
      <c r="B383" s="11"/>
      <c r="C383" s="15"/>
      <c r="D383" s="15"/>
      <c r="E383" s="15"/>
      <c r="F383" s="15"/>
      <c r="G383" s="15"/>
      <c r="H383" s="15"/>
      <c r="I383" s="15"/>
      <c r="J383" s="15"/>
      <c r="K383" s="15"/>
    </row>
    <row r="384" spans="2:21" ht="13.8">
      <c r="B384" s="11"/>
      <c r="C384" s="15"/>
      <c r="D384" s="15"/>
      <c r="E384" s="15"/>
      <c r="F384" s="15"/>
      <c r="G384" s="15"/>
      <c r="H384" s="15"/>
      <c r="I384" s="15"/>
      <c r="J384" s="15"/>
      <c r="K384" s="15"/>
      <c r="U384" t="s">
        <v>1070</v>
      </c>
    </row>
    <row r="385" spans="2:11" ht="13.8">
      <c r="B385" s="12"/>
      <c r="C385" s="15"/>
      <c r="D385" s="15"/>
      <c r="E385" s="15"/>
      <c r="F385" s="15"/>
      <c r="G385" s="15"/>
      <c r="H385" s="15"/>
      <c r="I385" s="15"/>
      <c r="J385" s="15"/>
      <c r="K385" s="15"/>
    </row>
    <row r="386" spans="2:11" ht="13.8">
      <c r="B386" s="9"/>
      <c r="C386" s="15"/>
      <c r="D386" s="15"/>
      <c r="E386" s="15"/>
      <c r="F386" s="15"/>
      <c r="G386" s="15"/>
      <c r="H386" s="15"/>
      <c r="I386" s="15"/>
      <c r="J386" s="15"/>
      <c r="K386" s="15"/>
    </row>
    <row r="387" spans="2:11" ht="13.8">
      <c r="B387" s="21"/>
      <c r="C387" s="15"/>
      <c r="D387" s="15"/>
      <c r="E387" s="15"/>
      <c r="F387" s="15"/>
      <c r="G387" s="15"/>
      <c r="H387" s="15"/>
      <c r="I387" s="15"/>
      <c r="J387" s="15"/>
      <c r="K387" s="15"/>
    </row>
    <row r="388" spans="2:11" ht="13.8">
      <c r="B388" s="11"/>
      <c r="C388" s="15"/>
      <c r="D388" s="15"/>
      <c r="E388" s="15"/>
      <c r="F388" s="15"/>
      <c r="G388" s="15"/>
      <c r="H388" s="15"/>
      <c r="I388" s="15"/>
      <c r="J388" s="15"/>
      <c r="K388" s="15"/>
    </row>
    <row r="389" spans="2:11" ht="13.8">
      <c r="B389" s="11"/>
      <c r="C389" s="15"/>
      <c r="D389" s="15"/>
      <c r="E389" s="15"/>
      <c r="F389" s="15"/>
      <c r="G389" s="15"/>
      <c r="H389" s="15"/>
      <c r="I389" s="15"/>
      <c r="J389" s="15"/>
      <c r="K389" s="15"/>
    </row>
    <row r="390" spans="2:11" ht="13.8">
      <c r="B390" s="11"/>
      <c r="C390" s="15"/>
      <c r="D390" s="15"/>
      <c r="E390" s="15"/>
      <c r="F390" s="15"/>
      <c r="G390" s="15"/>
      <c r="H390" s="15"/>
      <c r="I390" s="15"/>
      <c r="J390" s="15"/>
      <c r="K390" s="15"/>
    </row>
    <row r="391" spans="2:11" ht="13.8">
      <c r="B391" s="11"/>
      <c r="C391" s="15"/>
      <c r="D391" s="15"/>
      <c r="E391" s="15"/>
      <c r="F391" s="15"/>
      <c r="G391" s="15"/>
      <c r="H391" s="15"/>
      <c r="I391" s="15"/>
      <c r="J391" s="15"/>
      <c r="K391" s="15"/>
    </row>
    <row r="392" spans="2:11" ht="13.8">
      <c r="B392" s="11"/>
      <c r="C392" s="15"/>
      <c r="D392" s="15"/>
      <c r="E392" s="15"/>
      <c r="F392" s="15"/>
      <c r="G392" s="15"/>
      <c r="H392" s="15"/>
      <c r="I392" s="15"/>
      <c r="J392" s="15"/>
      <c r="K392" s="15"/>
    </row>
    <row r="393" spans="2:11" ht="13.8">
      <c r="B393" s="11"/>
      <c r="C393" s="15"/>
      <c r="D393" s="15"/>
      <c r="E393" s="15"/>
      <c r="F393" s="15"/>
      <c r="G393" s="15"/>
      <c r="H393" s="15"/>
      <c r="I393" s="15"/>
      <c r="J393" s="15"/>
      <c r="K393" s="15"/>
    </row>
    <row r="394" spans="2:11" ht="13.8">
      <c r="B394" s="11"/>
      <c r="C394" s="15"/>
      <c r="D394" s="15"/>
      <c r="E394" s="15"/>
      <c r="F394" s="15"/>
      <c r="G394" s="15"/>
      <c r="H394" s="15"/>
      <c r="I394" s="15"/>
      <c r="J394" s="15"/>
      <c r="K394" s="15"/>
    </row>
    <row r="395" spans="2:11" ht="13.8">
      <c r="B395" s="11"/>
      <c r="C395" s="15"/>
      <c r="D395" s="15"/>
      <c r="E395" s="15"/>
      <c r="F395" s="15"/>
      <c r="G395" s="15"/>
      <c r="H395" s="15"/>
      <c r="I395" s="15"/>
      <c r="J395" s="15"/>
      <c r="K395" s="15"/>
    </row>
    <row r="396" spans="2:11" ht="13.8">
      <c r="B396" s="11"/>
      <c r="C396" s="15"/>
      <c r="D396" s="15"/>
      <c r="E396" s="15"/>
      <c r="F396" s="15"/>
      <c r="G396" s="15"/>
      <c r="H396" s="15"/>
      <c r="I396" s="15"/>
      <c r="J396" s="15"/>
      <c r="K396" s="15"/>
    </row>
    <row r="397" spans="2:11" ht="13.8">
      <c r="B397" s="12"/>
      <c r="C397" s="15"/>
      <c r="D397" s="15"/>
      <c r="E397" s="15"/>
      <c r="F397" s="15"/>
      <c r="G397" s="15"/>
      <c r="H397" s="15"/>
      <c r="I397" s="15"/>
      <c r="J397" s="15"/>
      <c r="K397" s="15"/>
    </row>
    <row r="398" spans="2:11" ht="13.8">
      <c r="B398" s="12"/>
      <c r="C398" s="15"/>
      <c r="D398" s="15"/>
      <c r="E398" s="15"/>
      <c r="F398" s="15"/>
      <c r="G398" s="15"/>
      <c r="H398" s="15"/>
      <c r="I398" s="15"/>
      <c r="J398" s="15"/>
      <c r="K398" s="15"/>
    </row>
    <row r="399" spans="2:11" ht="13.8">
      <c r="B399" s="13"/>
      <c r="C399" s="15"/>
      <c r="D399" s="15"/>
      <c r="E399" s="15"/>
      <c r="F399" s="15"/>
      <c r="G399" s="15"/>
      <c r="H399" s="15"/>
      <c r="I399" s="15"/>
      <c r="J399" s="15"/>
      <c r="K399" s="15"/>
    </row>
    <row r="400" spans="2:11" ht="13.8">
      <c r="B400" s="13"/>
      <c r="C400" s="15"/>
      <c r="D400" s="15"/>
      <c r="E400" s="15"/>
      <c r="F400" s="15"/>
      <c r="G400" s="15"/>
      <c r="H400" s="15"/>
      <c r="I400" s="15"/>
      <c r="J400" s="15"/>
      <c r="K400" s="15"/>
    </row>
    <row r="401" spans="2:11" ht="13.8">
      <c r="B401" s="21"/>
      <c r="C401" s="15"/>
      <c r="D401" s="15"/>
      <c r="E401" s="15"/>
      <c r="F401" s="15"/>
      <c r="G401" s="15"/>
      <c r="H401" s="15"/>
      <c r="I401" s="15"/>
      <c r="J401" s="15"/>
      <c r="K401" s="15"/>
    </row>
    <row r="402" spans="2:11" ht="13.8">
      <c r="B402" s="14"/>
      <c r="C402" s="15"/>
      <c r="D402" s="15"/>
      <c r="E402" s="15"/>
      <c r="F402" s="15"/>
      <c r="G402" s="15"/>
      <c r="H402" s="15"/>
      <c r="I402" s="15"/>
      <c r="J402" s="15"/>
      <c r="K402" s="15"/>
    </row>
    <row r="403" spans="2:11" ht="13.8">
      <c r="B403" s="14"/>
      <c r="C403" s="15"/>
      <c r="D403" s="15"/>
      <c r="E403" s="15"/>
      <c r="F403" s="15"/>
      <c r="G403" s="15"/>
      <c r="H403" s="15"/>
      <c r="I403" s="15"/>
      <c r="J403" s="15"/>
      <c r="K403" s="15"/>
    </row>
    <row r="404" spans="2:11" ht="13.8">
      <c r="B404" s="9"/>
      <c r="C404" s="15"/>
      <c r="D404" s="15"/>
      <c r="E404" s="15"/>
      <c r="F404" s="15"/>
      <c r="G404" s="15"/>
      <c r="H404" s="15"/>
      <c r="I404" s="15"/>
      <c r="J404" s="15"/>
      <c r="K404" s="15"/>
    </row>
    <row r="405" spans="2:11" ht="13.8">
      <c r="B405" s="9"/>
      <c r="C405" s="15"/>
      <c r="D405" s="15"/>
      <c r="E405" s="15"/>
      <c r="F405" s="15"/>
      <c r="G405" s="15"/>
      <c r="H405" s="15"/>
      <c r="I405" s="15"/>
      <c r="J405" s="15"/>
      <c r="K405" s="15"/>
    </row>
    <row r="406" spans="2:11" ht="13.8">
      <c r="B406" s="9"/>
      <c r="C406" s="15"/>
      <c r="D406" s="15"/>
      <c r="E406" s="15"/>
      <c r="F406" s="15"/>
      <c r="G406" s="15"/>
      <c r="H406" s="15"/>
      <c r="I406" s="15"/>
      <c r="J406" s="15"/>
      <c r="K406" s="15"/>
    </row>
    <row r="407" spans="2:11" ht="13.8">
      <c r="B407" s="9"/>
      <c r="C407" s="15"/>
      <c r="D407" s="15"/>
      <c r="E407" s="15"/>
      <c r="F407" s="15"/>
      <c r="G407" s="15"/>
      <c r="H407" s="15"/>
      <c r="I407" s="15"/>
      <c r="J407" s="15"/>
      <c r="K407" s="15"/>
    </row>
    <row r="408" spans="2:11" ht="13.8">
      <c r="B408" s="9"/>
      <c r="C408" s="15"/>
      <c r="D408" s="15"/>
      <c r="E408" s="15"/>
      <c r="F408" s="15"/>
      <c r="G408" s="15"/>
      <c r="H408" s="15"/>
      <c r="I408" s="15"/>
      <c r="J408" s="15"/>
      <c r="K408" s="15"/>
    </row>
    <row r="409" spans="2:11" ht="13.8">
      <c r="B409" s="9"/>
      <c r="C409" s="15"/>
      <c r="D409" s="15"/>
      <c r="E409" s="15"/>
      <c r="F409" s="15"/>
      <c r="G409" s="15"/>
      <c r="H409" s="15"/>
      <c r="I409" s="15"/>
      <c r="J409" s="15"/>
      <c r="K409" s="15"/>
    </row>
    <row r="410" spans="2:11" ht="13.8">
      <c r="B410" s="9"/>
      <c r="C410" s="15"/>
      <c r="D410" s="15"/>
      <c r="E410" s="15"/>
      <c r="F410" s="15"/>
      <c r="G410" s="15"/>
      <c r="H410" s="15"/>
      <c r="I410" s="15"/>
      <c r="J410" s="15"/>
      <c r="K410" s="15"/>
    </row>
    <row r="411" spans="2:11" ht="13.8">
      <c r="B411" s="9"/>
      <c r="C411" s="15"/>
      <c r="D411" s="15"/>
      <c r="E411" s="15"/>
      <c r="F411" s="15"/>
      <c r="G411" s="15"/>
      <c r="H411" s="15"/>
      <c r="I411" s="15"/>
      <c r="J411" s="15"/>
      <c r="K411" s="15"/>
    </row>
    <row r="412" spans="2:11" ht="13.8">
      <c r="B412" s="9"/>
      <c r="C412" s="15"/>
      <c r="D412" s="15"/>
      <c r="E412" s="15"/>
      <c r="F412" s="15"/>
      <c r="G412" s="15"/>
      <c r="H412" s="15"/>
      <c r="I412" s="15"/>
      <c r="J412" s="15"/>
      <c r="K412" s="15"/>
    </row>
    <row r="413" spans="2:11" ht="13.8">
      <c r="B413" s="9"/>
      <c r="C413" s="15"/>
      <c r="D413" s="15"/>
      <c r="E413" s="15"/>
      <c r="F413" s="15"/>
      <c r="G413" s="15"/>
      <c r="H413" s="15"/>
      <c r="I413" s="15"/>
      <c r="J413" s="15"/>
      <c r="K413" s="15"/>
    </row>
    <row r="416" spans="2:11" ht="17.399999999999999">
      <c r="B416" s="458"/>
      <c r="C416" s="458"/>
      <c r="D416" s="458"/>
      <c r="E416" s="458"/>
      <c r="F416" s="458"/>
      <c r="G416" s="458"/>
      <c r="H416" s="458"/>
      <c r="I416" s="458"/>
      <c r="J416" s="458"/>
      <c r="K416"/>
    </row>
    <row r="417" spans="2:11" ht="13.8">
      <c r="B417" s="10"/>
      <c r="C417" s="15"/>
      <c r="D417" s="15"/>
      <c r="E417" s="15"/>
      <c r="F417" s="15"/>
      <c r="G417" s="15"/>
      <c r="H417" s="15"/>
      <c r="I417" s="15"/>
      <c r="J417" s="15"/>
      <c r="K417" s="15"/>
    </row>
    <row r="418" spans="2:11">
      <c r="B418" s="462"/>
      <c r="C418" s="462"/>
      <c r="D418" s="462"/>
      <c r="E418" s="462"/>
      <c r="F418" s="462"/>
      <c r="G418" s="462"/>
      <c r="H418" s="462"/>
      <c r="I418" s="462"/>
      <c r="J418" s="462"/>
      <c r="K418"/>
    </row>
    <row r="419" spans="2:11">
      <c r="B419" s="462"/>
      <c r="C419" s="462"/>
      <c r="D419" s="462"/>
      <c r="E419" s="462"/>
      <c r="F419" s="462"/>
      <c r="G419" s="462"/>
      <c r="H419" s="462"/>
      <c r="I419" s="462"/>
      <c r="J419" s="462"/>
      <c r="K419"/>
    </row>
    <row r="420" spans="2:11" ht="18.75" customHeight="1">
      <c r="B420" s="462"/>
      <c r="C420" s="462"/>
      <c r="D420" s="462"/>
      <c r="E420" s="462"/>
      <c r="F420" s="462"/>
      <c r="G420" s="462"/>
      <c r="H420" s="462"/>
      <c r="I420" s="462"/>
      <c r="J420" s="462"/>
      <c r="K420"/>
    </row>
    <row r="421" spans="2:11" ht="13.8">
      <c r="B421" s="4"/>
      <c r="C421" s="15"/>
      <c r="D421" s="17"/>
      <c r="E421" s="17"/>
      <c r="F421" s="17"/>
      <c r="G421" s="15"/>
      <c r="H421" s="15"/>
      <c r="I421" s="15"/>
      <c r="J421" s="15"/>
      <c r="K421" s="15"/>
    </row>
    <row r="422" spans="2:11" ht="13.8">
      <c r="B422" s="10"/>
      <c r="C422" s="17"/>
      <c r="D422" s="17"/>
      <c r="E422" s="17"/>
      <c r="F422" s="17"/>
      <c r="G422" s="17"/>
      <c r="H422" s="17"/>
      <c r="I422" s="17"/>
      <c r="J422" s="17"/>
      <c r="K422" s="17"/>
    </row>
    <row r="423" spans="2:11" ht="13.8">
      <c r="B423" s="9"/>
      <c r="C423" s="17"/>
      <c r="D423" s="17"/>
      <c r="E423" s="20"/>
      <c r="F423" s="20"/>
      <c r="G423" s="20"/>
      <c r="H423" s="20"/>
      <c r="I423" s="20"/>
      <c r="J423" s="20"/>
      <c r="K423" s="20"/>
    </row>
    <row r="424" spans="2:11" ht="13.8">
      <c r="B424" s="9"/>
      <c r="C424" s="17"/>
      <c r="D424" s="15"/>
      <c r="E424" s="15"/>
      <c r="F424" s="15"/>
      <c r="G424" s="15"/>
      <c r="H424" s="15"/>
      <c r="I424" s="15"/>
      <c r="J424" s="15"/>
      <c r="K424" s="15"/>
    </row>
    <row r="425" spans="2:11" ht="13.8">
      <c r="B425" s="21"/>
      <c r="C425" s="15"/>
      <c r="D425" s="15"/>
      <c r="E425" s="15"/>
      <c r="F425" s="15"/>
      <c r="G425" s="15"/>
      <c r="H425" s="15"/>
      <c r="I425" s="15"/>
      <c r="J425" s="15"/>
      <c r="K425" s="15"/>
    </row>
    <row r="426" spans="2:11" ht="13.8">
      <c r="B426" s="11"/>
      <c r="C426" s="15"/>
      <c r="D426" s="15"/>
      <c r="E426" s="15"/>
      <c r="F426" s="15"/>
      <c r="G426" s="15"/>
      <c r="H426" s="15"/>
      <c r="I426" s="15"/>
      <c r="J426" s="15"/>
      <c r="K426" s="15"/>
    </row>
    <row r="427" spans="2:11" ht="13.8">
      <c r="B427" s="11"/>
      <c r="C427" s="15"/>
      <c r="D427" s="15"/>
      <c r="E427" s="15"/>
      <c r="F427" s="15"/>
      <c r="G427" s="15"/>
      <c r="H427" s="15"/>
      <c r="I427" s="15"/>
      <c r="J427" s="15"/>
      <c r="K427" s="15"/>
    </row>
    <row r="428" spans="2:11" ht="13.8">
      <c r="B428" s="12"/>
      <c r="C428" s="15"/>
      <c r="D428" s="15"/>
      <c r="E428" s="15"/>
      <c r="F428" s="15"/>
      <c r="G428" s="15"/>
      <c r="H428" s="15"/>
      <c r="I428" s="15"/>
      <c r="J428" s="15"/>
      <c r="K428" s="15"/>
    </row>
    <row r="429" spans="2:11" ht="13.8">
      <c r="B429" s="9"/>
      <c r="C429" s="15"/>
      <c r="D429" s="15"/>
      <c r="E429" s="15"/>
      <c r="F429" s="15"/>
      <c r="G429" s="15"/>
      <c r="H429" s="15"/>
      <c r="I429" s="15"/>
      <c r="J429" s="15"/>
      <c r="K429" s="15"/>
    </row>
    <row r="430" spans="2:11" ht="13.8">
      <c r="B430" s="21"/>
      <c r="C430" s="15"/>
      <c r="D430" s="15"/>
      <c r="E430" s="15"/>
      <c r="F430" s="15"/>
      <c r="G430" s="15"/>
      <c r="H430" s="15"/>
      <c r="I430" s="15"/>
      <c r="J430" s="15"/>
      <c r="K430" s="15"/>
    </row>
    <row r="431" spans="2:11" ht="13.8">
      <c r="B431" s="11"/>
      <c r="C431" s="15"/>
      <c r="D431" s="15"/>
      <c r="E431" s="15"/>
      <c r="F431" s="15"/>
      <c r="G431" s="15"/>
      <c r="H431" s="15"/>
      <c r="I431" s="15"/>
      <c r="J431" s="15"/>
      <c r="K431" s="15"/>
    </row>
    <row r="432" spans="2:11" ht="13.8">
      <c r="B432" s="11"/>
      <c r="C432" s="15"/>
      <c r="D432" s="15"/>
      <c r="E432" s="15"/>
      <c r="F432" s="15"/>
      <c r="G432" s="15"/>
      <c r="H432" s="15"/>
      <c r="I432" s="15"/>
      <c r="J432" s="15"/>
      <c r="K432" s="15"/>
    </row>
    <row r="433" spans="2:11" ht="13.8">
      <c r="B433" s="12"/>
      <c r="C433" s="15"/>
      <c r="D433" s="15"/>
      <c r="E433" s="15"/>
      <c r="F433" s="15"/>
      <c r="G433" s="15"/>
      <c r="H433" s="15"/>
      <c r="I433" s="15"/>
      <c r="J433" s="15"/>
      <c r="K433" s="15"/>
    </row>
    <row r="434" spans="2:11" ht="13.8">
      <c r="B434" s="12"/>
      <c r="C434" s="15"/>
      <c r="D434" s="15"/>
      <c r="E434" s="15"/>
      <c r="F434" s="15"/>
      <c r="G434" s="15"/>
      <c r="H434" s="15"/>
      <c r="I434" s="15"/>
      <c r="J434" s="15"/>
      <c r="K434" s="15"/>
    </row>
    <row r="435" spans="2:11" ht="13.8">
      <c r="B435" s="13"/>
      <c r="C435" s="15"/>
      <c r="D435" s="15"/>
      <c r="E435" s="15"/>
      <c r="F435" s="15"/>
      <c r="G435" s="15"/>
      <c r="H435" s="15"/>
      <c r="I435" s="15"/>
      <c r="J435" s="15"/>
      <c r="K435" s="15"/>
    </row>
    <row r="436" spans="2:11" ht="13.8">
      <c r="B436" s="13"/>
      <c r="C436" s="15"/>
      <c r="D436" s="15"/>
      <c r="E436" s="15"/>
      <c r="F436" s="15"/>
      <c r="G436" s="15"/>
      <c r="H436" s="15"/>
      <c r="I436" s="15"/>
      <c r="J436" s="15"/>
      <c r="K436" s="15"/>
    </row>
    <row r="437" spans="2:11" ht="13.8">
      <c r="B437" s="21"/>
      <c r="C437" s="15"/>
      <c r="D437" s="15"/>
      <c r="E437" s="15"/>
      <c r="F437" s="15"/>
      <c r="G437" s="15"/>
      <c r="H437" s="15"/>
      <c r="I437" s="15"/>
      <c r="J437" s="15"/>
      <c r="K437" s="15"/>
    </row>
    <row r="438" spans="2:11" ht="13.8">
      <c r="B438" s="14"/>
      <c r="C438" s="15"/>
      <c r="D438" s="15"/>
      <c r="E438" s="15"/>
      <c r="F438" s="15"/>
      <c r="G438" s="15"/>
      <c r="H438" s="15"/>
      <c r="I438" s="15"/>
      <c r="J438" s="15"/>
      <c r="K438" s="15"/>
    </row>
    <row r="439" spans="2:11" ht="13.8">
      <c r="B439" s="14"/>
      <c r="C439" s="15"/>
      <c r="D439" s="15"/>
      <c r="E439" s="15"/>
      <c r="F439" s="15"/>
      <c r="G439" s="15"/>
      <c r="H439" s="15"/>
      <c r="I439" s="15"/>
      <c r="J439" s="15"/>
      <c r="K439" s="15"/>
    </row>
    <row r="440" spans="2:11" ht="13.8">
      <c r="B440" s="9"/>
      <c r="C440" s="15"/>
      <c r="D440" s="15"/>
      <c r="E440" s="15"/>
      <c r="F440" s="15"/>
      <c r="G440" s="15"/>
      <c r="H440" s="15"/>
      <c r="I440" s="15"/>
      <c r="J440" s="15"/>
      <c r="K440" s="15"/>
    </row>
    <row r="441" spans="2:11" ht="13.8">
      <c r="B441" s="9"/>
      <c r="C441" s="15"/>
      <c r="D441" s="15"/>
      <c r="E441" s="15"/>
      <c r="F441" s="15"/>
      <c r="G441" s="15"/>
      <c r="H441" s="15"/>
      <c r="I441" s="15"/>
      <c r="J441" s="15"/>
      <c r="K441" s="15"/>
    </row>
    <row r="442" spans="2:11" ht="13.8">
      <c r="B442" s="9"/>
      <c r="C442" s="15"/>
      <c r="D442" s="15"/>
      <c r="E442" s="15"/>
      <c r="F442" s="15"/>
      <c r="G442" s="15"/>
      <c r="H442" s="15"/>
      <c r="I442" s="15"/>
      <c r="J442" s="15"/>
      <c r="K442" s="15"/>
    </row>
    <row r="443" spans="2:11" ht="13.8">
      <c r="B443" s="9"/>
      <c r="C443" s="15"/>
      <c r="D443" s="15"/>
      <c r="E443" s="15"/>
      <c r="F443" s="15"/>
      <c r="G443" s="15"/>
      <c r="H443" s="15"/>
      <c r="I443" s="15"/>
      <c r="J443" s="15"/>
      <c r="K443" s="15"/>
    </row>
    <row r="444" spans="2:11" ht="13.8">
      <c r="B444" s="9"/>
      <c r="C444" s="15"/>
      <c r="D444" s="15"/>
      <c r="E444" s="15"/>
      <c r="F444" s="15"/>
      <c r="G444" s="15"/>
      <c r="H444" s="15"/>
      <c r="I444" s="15"/>
      <c r="J444" s="15"/>
      <c r="K444" s="15"/>
    </row>
    <row r="445" spans="2:11" ht="13.8">
      <c r="B445" s="9"/>
      <c r="C445" s="15"/>
      <c r="D445" s="15"/>
      <c r="E445" s="15"/>
      <c r="F445" s="15"/>
      <c r="G445" s="15"/>
      <c r="H445" s="15"/>
      <c r="I445" s="15"/>
      <c r="J445" s="15"/>
      <c r="K445" s="15"/>
    </row>
    <row r="446" spans="2:11" ht="13.8">
      <c r="B446" s="9"/>
      <c r="C446" s="15"/>
      <c r="D446" s="15"/>
      <c r="E446" s="15"/>
      <c r="F446" s="15"/>
      <c r="G446" s="15"/>
      <c r="H446" s="15"/>
      <c r="I446" s="15"/>
      <c r="J446" s="15"/>
      <c r="K446" s="15"/>
    </row>
    <row r="447" spans="2:11" ht="13.8">
      <c r="B447" s="9"/>
      <c r="C447" s="15"/>
      <c r="D447" s="15"/>
      <c r="E447" s="15"/>
      <c r="F447" s="15"/>
      <c r="G447" s="15"/>
      <c r="H447" s="15"/>
      <c r="I447" s="15"/>
      <c r="J447" s="15"/>
      <c r="K447" s="15"/>
    </row>
    <row r="448" spans="2:11" ht="13.8">
      <c r="B448" s="9"/>
      <c r="C448" s="15"/>
      <c r="D448" s="15"/>
      <c r="E448" s="15"/>
      <c r="F448" s="15"/>
      <c r="G448" s="15"/>
      <c r="H448" s="15"/>
      <c r="I448" s="15"/>
      <c r="J448" s="15"/>
      <c r="K448" s="15"/>
    </row>
    <row r="449" spans="2:11" ht="13.8">
      <c r="B449" s="9"/>
      <c r="C449" s="15"/>
      <c r="D449" s="15"/>
      <c r="E449" s="15"/>
      <c r="F449" s="15"/>
      <c r="G449" s="15"/>
      <c r="H449" s="15"/>
      <c r="I449" s="15"/>
      <c r="J449" s="15"/>
      <c r="K449" s="15"/>
    </row>
    <row r="452" spans="2:11" ht="17.399999999999999">
      <c r="B452" s="458"/>
      <c r="C452" s="458"/>
      <c r="D452" s="458"/>
      <c r="E452" s="458"/>
      <c r="F452" s="458"/>
      <c r="G452" s="458"/>
      <c r="H452" s="458"/>
      <c r="I452" s="458"/>
      <c r="J452" s="458"/>
      <c r="K452"/>
    </row>
    <row r="453" spans="2:11" ht="13.8">
      <c r="B453" s="10"/>
      <c r="C453" s="15"/>
      <c r="D453" s="15"/>
      <c r="E453" s="15"/>
      <c r="F453" s="15"/>
      <c r="G453" s="15"/>
      <c r="H453" s="15"/>
      <c r="I453" s="15"/>
      <c r="J453" s="15"/>
      <c r="K453" s="15"/>
    </row>
    <row r="454" spans="2:11">
      <c r="B454" s="460"/>
      <c r="C454" s="460"/>
      <c r="D454" s="460"/>
      <c r="E454" s="460"/>
      <c r="F454" s="460"/>
      <c r="G454" s="460"/>
      <c r="H454" s="460"/>
      <c r="I454" s="460"/>
      <c r="J454" s="460"/>
      <c r="K454"/>
    </row>
    <row r="455" spans="2:11">
      <c r="B455" s="460"/>
      <c r="C455" s="460"/>
      <c r="D455" s="460"/>
      <c r="E455" s="460"/>
      <c r="F455" s="460"/>
      <c r="G455" s="460"/>
      <c r="H455" s="460"/>
      <c r="I455" s="460"/>
      <c r="J455" s="460"/>
      <c r="K455"/>
    </row>
    <row r="456" spans="2:11">
      <c r="B456" s="460"/>
      <c r="C456" s="460"/>
      <c r="D456" s="460"/>
      <c r="E456" s="460"/>
      <c r="F456" s="460"/>
      <c r="G456" s="460"/>
      <c r="H456" s="460"/>
      <c r="I456" s="460"/>
      <c r="J456" s="460"/>
      <c r="K456"/>
    </row>
    <row r="457" spans="2:11" ht="23.25" customHeight="1">
      <c r="B457" s="460"/>
      <c r="C457" s="460"/>
      <c r="D457" s="460"/>
      <c r="E457" s="460"/>
      <c r="F457" s="460"/>
      <c r="G457" s="460"/>
      <c r="H457" s="460"/>
      <c r="I457" s="460"/>
      <c r="J457" s="460"/>
      <c r="K457"/>
    </row>
    <row r="458" spans="2:11" ht="13.8">
      <c r="B458" s="4"/>
      <c r="C458" s="15"/>
      <c r="D458" s="17"/>
      <c r="E458" s="17"/>
      <c r="F458" s="17"/>
      <c r="G458" s="15"/>
      <c r="H458" s="15"/>
      <c r="I458" s="15"/>
      <c r="J458" s="15"/>
      <c r="K458" s="15"/>
    </row>
    <row r="459" spans="2:11" ht="13.8">
      <c r="B459" s="10"/>
      <c r="C459" s="17"/>
      <c r="D459" s="17"/>
      <c r="E459" s="17"/>
      <c r="F459" s="17"/>
      <c r="G459" s="17"/>
      <c r="H459" s="17"/>
      <c r="I459" s="17"/>
      <c r="J459" s="17"/>
      <c r="K459" s="17"/>
    </row>
    <row r="460" spans="2:11" ht="13.8">
      <c r="B460" s="9"/>
      <c r="C460" s="17"/>
      <c r="D460" s="17"/>
      <c r="E460" s="20"/>
      <c r="F460" s="20"/>
      <c r="G460" s="20"/>
      <c r="H460" s="20"/>
      <c r="I460" s="20"/>
      <c r="J460" s="20"/>
      <c r="K460" s="20"/>
    </row>
    <row r="461" spans="2:11" ht="13.8">
      <c r="B461" s="9"/>
      <c r="C461" s="17"/>
      <c r="D461" s="15"/>
      <c r="E461" s="15"/>
      <c r="F461" s="15"/>
      <c r="G461" s="15"/>
      <c r="H461" s="15"/>
      <c r="I461" s="15"/>
      <c r="J461" s="15"/>
      <c r="K461" s="15"/>
    </row>
    <row r="462" spans="2:11" ht="13.8">
      <c r="B462" s="21"/>
      <c r="C462" s="15"/>
      <c r="D462" s="15"/>
      <c r="E462" s="15"/>
      <c r="F462" s="15"/>
      <c r="G462" s="15"/>
      <c r="H462" s="15"/>
      <c r="I462" s="15"/>
      <c r="J462" s="15"/>
      <c r="K462" s="15"/>
    </row>
    <row r="463" spans="2:11" ht="13.8">
      <c r="B463" s="22"/>
      <c r="C463" s="15"/>
      <c r="D463" s="15"/>
      <c r="E463" s="15"/>
      <c r="F463" s="15"/>
      <c r="G463" s="15"/>
      <c r="H463" s="15"/>
      <c r="I463" s="15"/>
      <c r="J463" s="15"/>
      <c r="K463" s="15"/>
    </row>
    <row r="464" spans="2:11" ht="13.8">
      <c r="B464" s="11"/>
      <c r="C464" s="15"/>
      <c r="D464" s="15"/>
      <c r="E464" s="15"/>
      <c r="F464" s="15"/>
      <c r="G464" s="15"/>
      <c r="H464" s="15"/>
      <c r="I464" s="15"/>
      <c r="J464" s="15"/>
      <c r="K464" s="15"/>
    </row>
    <row r="465" spans="2:11" ht="13.8">
      <c r="B465" s="11"/>
      <c r="C465" s="15"/>
      <c r="D465" s="15"/>
      <c r="E465" s="15"/>
      <c r="F465" s="15"/>
      <c r="G465" s="15"/>
      <c r="H465" s="15"/>
      <c r="I465" s="15"/>
      <c r="J465" s="15"/>
      <c r="K465" s="15"/>
    </row>
    <row r="466" spans="2:11" ht="13.8">
      <c r="B466" s="11"/>
      <c r="C466" s="15"/>
      <c r="D466" s="15"/>
      <c r="E466" s="15"/>
      <c r="F466" s="15"/>
      <c r="G466" s="15"/>
      <c r="H466" s="15"/>
      <c r="I466" s="15"/>
      <c r="J466" s="15"/>
      <c r="K466" s="15"/>
    </row>
    <row r="467" spans="2:11" ht="13.8">
      <c r="B467" s="11"/>
      <c r="C467" s="15"/>
      <c r="D467" s="15"/>
      <c r="E467" s="15"/>
      <c r="F467" s="15"/>
      <c r="G467" s="15"/>
      <c r="H467" s="15"/>
      <c r="I467" s="15"/>
      <c r="J467" s="15"/>
      <c r="K467" s="15"/>
    </row>
    <row r="468" spans="2:11" ht="13.8">
      <c r="B468" s="11"/>
      <c r="C468" s="15"/>
      <c r="D468" s="15"/>
      <c r="E468" s="15"/>
      <c r="F468" s="15"/>
      <c r="G468" s="15"/>
      <c r="H468" s="15"/>
      <c r="I468" s="15"/>
      <c r="J468" s="15"/>
      <c r="K468" s="15"/>
    </row>
    <row r="469" spans="2:11" ht="13.8">
      <c r="B469" s="12"/>
      <c r="C469" s="15"/>
      <c r="D469" s="15"/>
      <c r="E469" s="15"/>
      <c r="F469" s="15"/>
      <c r="G469" s="15"/>
      <c r="H469" s="15"/>
      <c r="I469" s="15"/>
      <c r="J469" s="15"/>
      <c r="K469" s="15"/>
    </row>
    <row r="470" spans="2:11" ht="13.8">
      <c r="B470" s="9"/>
      <c r="C470" s="15"/>
      <c r="D470" s="15"/>
      <c r="E470" s="15"/>
      <c r="F470" s="15"/>
      <c r="G470" s="15"/>
      <c r="H470" s="15"/>
      <c r="I470" s="15"/>
      <c r="J470" s="15"/>
      <c r="K470" s="15"/>
    </row>
    <row r="471" spans="2:11" ht="13.8">
      <c r="B471" s="21"/>
      <c r="C471" s="15"/>
      <c r="D471" s="15"/>
      <c r="E471" s="15"/>
      <c r="F471" s="15"/>
      <c r="G471" s="15"/>
      <c r="H471" s="15"/>
      <c r="I471" s="15"/>
      <c r="J471" s="15"/>
      <c r="K471" s="15"/>
    </row>
    <row r="472" spans="2:11" ht="13.8">
      <c r="B472" s="11"/>
      <c r="C472" s="15"/>
      <c r="D472" s="15"/>
      <c r="E472" s="15"/>
      <c r="F472" s="15"/>
      <c r="G472" s="15"/>
      <c r="H472" s="15"/>
      <c r="I472" s="15"/>
      <c r="J472" s="15"/>
      <c r="K472" s="15"/>
    </row>
    <row r="473" spans="2:11" ht="13.8">
      <c r="B473" s="11"/>
      <c r="C473" s="15"/>
      <c r="D473" s="15"/>
      <c r="E473" s="15"/>
      <c r="F473" s="15"/>
      <c r="G473" s="15"/>
      <c r="H473" s="15"/>
      <c r="I473" s="15"/>
      <c r="J473" s="15"/>
      <c r="K473" s="15"/>
    </row>
    <row r="474" spans="2:11" ht="13.8">
      <c r="B474" s="11"/>
      <c r="C474" s="15"/>
      <c r="D474" s="15"/>
      <c r="E474" s="15"/>
      <c r="F474" s="15"/>
      <c r="G474" s="15"/>
      <c r="H474" s="15"/>
      <c r="I474" s="15"/>
      <c r="J474" s="15"/>
      <c r="K474" s="15"/>
    </row>
    <row r="475" spans="2:11" ht="13.8">
      <c r="B475" s="11"/>
      <c r="C475" s="15"/>
      <c r="D475" s="15"/>
      <c r="E475" s="15"/>
      <c r="F475" s="15"/>
      <c r="G475" s="15"/>
      <c r="H475" s="15"/>
      <c r="I475" s="15"/>
      <c r="J475" s="15"/>
      <c r="K475" s="15"/>
    </row>
    <row r="476" spans="2:11" ht="13.8">
      <c r="B476" s="11"/>
      <c r="C476" s="15"/>
      <c r="D476" s="15"/>
      <c r="E476" s="15"/>
      <c r="F476" s="15"/>
      <c r="G476" s="15"/>
      <c r="H476" s="15"/>
      <c r="I476" s="15"/>
      <c r="J476" s="15"/>
      <c r="K476" s="15"/>
    </row>
    <row r="477" spans="2:11" ht="13.8">
      <c r="B477" s="12"/>
      <c r="C477" s="15"/>
      <c r="D477" s="15"/>
      <c r="E477" s="15"/>
      <c r="F477" s="15"/>
      <c r="G477" s="15"/>
      <c r="H477" s="15"/>
      <c r="I477" s="15"/>
      <c r="J477" s="15"/>
      <c r="K477" s="15"/>
    </row>
    <row r="478" spans="2:11" ht="13.8">
      <c r="B478" s="12"/>
      <c r="C478" s="15"/>
      <c r="D478" s="15"/>
      <c r="E478" s="15"/>
      <c r="F478" s="15"/>
      <c r="G478" s="15"/>
      <c r="H478" s="15"/>
      <c r="I478" s="15"/>
      <c r="J478" s="15"/>
      <c r="K478" s="15"/>
    </row>
    <row r="479" spans="2:11" ht="13.8">
      <c r="B479" s="13"/>
      <c r="C479" s="15"/>
      <c r="D479" s="15"/>
      <c r="E479" s="15"/>
      <c r="F479" s="15"/>
      <c r="G479" s="15"/>
      <c r="H479" s="15"/>
      <c r="I479" s="15"/>
      <c r="J479" s="15"/>
      <c r="K479" s="15"/>
    </row>
    <row r="480" spans="2:11" ht="13.8">
      <c r="B480" s="13"/>
      <c r="C480" s="15"/>
      <c r="D480" s="15"/>
      <c r="E480" s="15"/>
      <c r="F480" s="15"/>
      <c r="G480" s="15"/>
      <c r="H480" s="15"/>
      <c r="I480" s="15"/>
      <c r="J480" s="15"/>
      <c r="K480" s="15"/>
    </row>
    <row r="481" spans="2:11" ht="13.8">
      <c r="B481" s="21"/>
      <c r="C481" s="15"/>
      <c r="D481" s="15"/>
      <c r="E481" s="15"/>
      <c r="F481" s="15"/>
      <c r="G481" s="15"/>
      <c r="H481" s="15"/>
      <c r="I481" s="15"/>
      <c r="J481" s="15"/>
      <c r="K481" s="15"/>
    </row>
    <row r="482" spans="2:11" ht="13.8">
      <c r="B482" s="14"/>
      <c r="C482" s="15"/>
      <c r="D482" s="15"/>
      <c r="E482" s="15"/>
      <c r="F482" s="15"/>
      <c r="G482" s="15"/>
      <c r="H482" s="15"/>
      <c r="I482" s="15"/>
      <c r="J482" s="15"/>
      <c r="K482" s="15"/>
    </row>
    <row r="483" spans="2:11" ht="13.8">
      <c r="B483" s="14"/>
      <c r="C483" s="15"/>
      <c r="D483" s="15"/>
      <c r="E483" s="15"/>
      <c r="F483" s="15"/>
      <c r="G483" s="15"/>
      <c r="H483" s="15"/>
      <c r="I483" s="15"/>
      <c r="J483" s="15"/>
      <c r="K483" s="15"/>
    </row>
    <row r="484" spans="2:11" ht="13.8">
      <c r="B484" s="9"/>
      <c r="C484" s="15"/>
      <c r="D484" s="15"/>
      <c r="E484" s="15"/>
      <c r="F484" s="15"/>
      <c r="G484" s="15"/>
      <c r="H484" s="15"/>
      <c r="I484" s="15"/>
      <c r="J484" s="15"/>
      <c r="K484" s="15"/>
    </row>
    <row r="485" spans="2:11" ht="13.8">
      <c r="B485" s="9"/>
      <c r="C485" s="15"/>
      <c r="D485" s="15"/>
      <c r="E485" s="15"/>
      <c r="F485" s="15"/>
      <c r="G485" s="15"/>
      <c r="H485" s="15"/>
      <c r="I485" s="15"/>
      <c r="J485" s="15"/>
      <c r="K485" s="15"/>
    </row>
    <row r="486" spans="2:11" ht="13.8">
      <c r="B486" s="9"/>
      <c r="C486" s="15"/>
      <c r="D486" s="15"/>
      <c r="E486" s="15"/>
      <c r="F486" s="15"/>
      <c r="G486" s="15"/>
      <c r="H486" s="15"/>
      <c r="I486" s="15"/>
      <c r="J486" s="15"/>
      <c r="K486" s="15"/>
    </row>
    <row r="487" spans="2:11" ht="13.8">
      <c r="B487" s="9"/>
      <c r="C487" s="15"/>
      <c r="D487" s="15"/>
      <c r="E487" s="15"/>
      <c r="F487" s="15"/>
      <c r="G487" s="15"/>
      <c r="H487" s="15"/>
      <c r="I487" s="15"/>
      <c r="J487" s="15"/>
      <c r="K487" s="15"/>
    </row>
    <row r="488" spans="2:11" ht="13.8">
      <c r="B488" s="9"/>
      <c r="C488" s="15"/>
      <c r="D488" s="15"/>
      <c r="E488" s="15"/>
      <c r="F488" s="15"/>
      <c r="G488" s="15"/>
      <c r="H488" s="15"/>
      <c r="I488" s="15"/>
      <c r="J488" s="15"/>
      <c r="K488" s="15"/>
    </row>
    <row r="489" spans="2:11" ht="13.8">
      <c r="B489" s="9"/>
      <c r="C489" s="15"/>
      <c r="D489" s="15"/>
      <c r="E489" s="15"/>
      <c r="F489" s="15"/>
      <c r="G489" s="15"/>
      <c r="H489" s="15"/>
      <c r="I489" s="15"/>
      <c r="J489" s="15"/>
      <c r="K489" s="15"/>
    </row>
    <row r="490" spans="2:11" ht="13.8">
      <c r="B490" s="9"/>
      <c r="C490" s="15"/>
      <c r="D490" s="15"/>
      <c r="E490" s="15"/>
      <c r="F490" s="15"/>
      <c r="G490" s="15"/>
      <c r="H490" s="15"/>
      <c r="I490" s="15"/>
      <c r="J490" s="15"/>
      <c r="K490" s="15"/>
    </row>
    <row r="491" spans="2:11" ht="13.8">
      <c r="B491" s="9"/>
      <c r="C491" s="15"/>
      <c r="D491" s="15"/>
      <c r="E491" s="15"/>
      <c r="F491" s="15"/>
      <c r="G491" s="15"/>
      <c r="H491" s="15"/>
      <c r="I491" s="15"/>
      <c r="J491" s="15"/>
      <c r="K491" s="15"/>
    </row>
    <row r="492" spans="2:11" ht="13.8">
      <c r="B492" s="9"/>
      <c r="C492" s="15"/>
      <c r="D492" s="15"/>
      <c r="E492" s="15"/>
      <c r="F492" s="15"/>
      <c r="G492" s="15"/>
      <c r="H492" s="15"/>
      <c r="I492" s="15"/>
      <c r="J492" s="15"/>
      <c r="K492" s="15"/>
    </row>
    <row r="493" spans="2:11" ht="13.8">
      <c r="B493" s="9"/>
      <c r="C493" s="15"/>
      <c r="D493" s="15"/>
      <c r="E493" s="15"/>
      <c r="F493" s="15"/>
      <c r="G493" s="15"/>
      <c r="H493" s="15"/>
      <c r="I493" s="15"/>
      <c r="J493" s="15"/>
      <c r="K493" s="15"/>
    </row>
    <row r="494" spans="2:11" ht="13.8">
      <c r="B494" s="9"/>
      <c r="C494" s="15"/>
      <c r="D494" s="15"/>
      <c r="E494" s="15"/>
      <c r="F494" s="15"/>
      <c r="G494" s="15"/>
      <c r="H494" s="15"/>
      <c r="I494" s="15"/>
      <c r="J494" s="15"/>
      <c r="K494" s="15"/>
    </row>
    <row r="497" spans="2:11" ht="17.399999999999999">
      <c r="B497" s="458"/>
      <c r="C497" s="458"/>
      <c r="D497" s="458"/>
      <c r="E497" s="458"/>
      <c r="F497" s="458"/>
      <c r="G497" s="458"/>
      <c r="H497" s="458"/>
      <c r="I497" s="458"/>
      <c r="J497" s="458"/>
      <c r="K497"/>
    </row>
    <row r="498" spans="2:11" ht="13.8">
      <c r="B498" s="10"/>
      <c r="C498" s="15"/>
      <c r="D498" s="15"/>
      <c r="E498" s="15"/>
      <c r="F498" s="15"/>
      <c r="G498" s="15"/>
      <c r="H498" s="15"/>
      <c r="I498" s="15"/>
      <c r="J498" s="15"/>
      <c r="K498" s="15"/>
    </row>
    <row r="499" spans="2:11">
      <c r="B499" s="460"/>
      <c r="C499" s="460"/>
      <c r="D499" s="460"/>
      <c r="E499" s="460"/>
      <c r="F499" s="460"/>
      <c r="G499" s="460"/>
      <c r="H499" s="460"/>
      <c r="I499" s="460"/>
      <c r="J499" s="460"/>
      <c r="K499"/>
    </row>
    <row r="500" spans="2:11">
      <c r="B500" s="460"/>
      <c r="C500" s="460"/>
      <c r="D500" s="460"/>
      <c r="E500" s="460"/>
      <c r="F500" s="460"/>
      <c r="G500" s="460"/>
      <c r="H500" s="460"/>
      <c r="I500" s="460"/>
      <c r="J500" s="460"/>
      <c r="K500"/>
    </row>
    <row r="501" spans="2:11">
      <c r="B501" s="460"/>
      <c r="C501" s="460"/>
      <c r="D501" s="460"/>
      <c r="E501" s="460"/>
      <c r="F501" s="460"/>
      <c r="G501" s="460"/>
      <c r="H501" s="460"/>
      <c r="I501" s="460"/>
      <c r="J501" s="460"/>
      <c r="K501"/>
    </row>
    <row r="502" spans="2:11">
      <c r="B502" s="460"/>
      <c r="C502" s="460"/>
      <c r="D502" s="460"/>
      <c r="E502" s="460"/>
      <c r="F502" s="460"/>
      <c r="G502" s="460"/>
      <c r="H502" s="460"/>
      <c r="I502" s="460"/>
      <c r="J502" s="460"/>
      <c r="K502"/>
    </row>
    <row r="503" spans="2:11" ht="13.8">
      <c r="B503" s="19"/>
      <c r="C503" s="16"/>
      <c r="D503" s="16"/>
      <c r="E503" s="16"/>
      <c r="F503" s="16"/>
      <c r="G503" s="16"/>
      <c r="H503" s="15"/>
      <c r="I503" s="15"/>
      <c r="J503" s="15"/>
      <c r="K503" s="15"/>
    </row>
    <row r="504" spans="2:11" ht="13.8">
      <c r="B504" s="4"/>
      <c r="C504" s="15"/>
      <c r="D504" s="17"/>
      <c r="E504" s="17"/>
      <c r="F504" s="17"/>
      <c r="G504" s="15"/>
      <c r="H504" s="15"/>
      <c r="I504" s="15"/>
      <c r="J504" s="15"/>
      <c r="K504" s="15"/>
    </row>
    <row r="505" spans="2:11" ht="13.8">
      <c r="B505" s="10"/>
      <c r="C505" s="17"/>
      <c r="D505" s="17"/>
      <c r="E505" s="17"/>
      <c r="F505" s="17"/>
      <c r="G505" s="17"/>
      <c r="H505" s="17"/>
      <c r="I505" s="17"/>
      <c r="J505" s="17"/>
      <c r="K505" s="17"/>
    </row>
    <row r="506" spans="2:11" ht="13.8">
      <c r="B506" s="9"/>
      <c r="C506" s="17"/>
      <c r="D506" s="17"/>
      <c r="E506" s="20"/>
      <c r="F506" s="20"/>
      <c r="G506" s="20"/>
      <c r="H506" s="20"/>
      <c r="I506" s="20"/>
      <c r="J506" s="20"/>
      <c r="K506" s="20"/>
    </row>
    <row r="507" spans="2:11" ht="13.8">
      <c r="B507" s="9"/>
      <c r="C507" s="17"/>
      <c r="D507" s="15"/>
      <c r="E507" s="15"/>
      <c r="F507" s="15"/>
      <c r="G507" s="15"/>
      <c r="H507" s="15"/>
      <c r="I507" s="15"/>
      <c r="J507" s="15"/>
      <c r="K507" s="15"/>
    </row>
    <row r="508" spans="2:11" ht="13.8">
      <c r="B508" s="21"/>
      <c r="C508" s="15"/>
      <c r="D508" s="15"/>
      <c r="E508" s="15"/>
      <c r="F508" s="15"/>
      <c r="G508" s="15"/>
      <c r="H508" s="15"/>
      <c r="I508" s="15"/>
      <c r="J508" s="15"/>
      <c r="K508" s="15"/>
    </row>
    <row r="509" spans="2:11" ht="13.8">
      <c r="B509" s="11"/>
      <c r="C509" s="15"/>
      <c r="D509" s="15"/>
      <c r="E509" s="15"/>
      <c r="F509" s="15"/>
      <c r="G509" s="15"/>
      <c r="H509" s="15"/>
      <c r="I509" s="15"/>
      <c r="J509" s="15"/>
      <c r="K509" s="15"/>
    </row>
    <row r="510" spans="2:11" ht="13.8">
      <c r="B510" s="11"/>
      <c r="C510" s="15"/>
      <c r="D510" s="15"/>
      <c r="E510" s="15"/>
      <c r="F510" s="15"/>
      <c r="G510" s="15"/>
      <c r="H510" s="15"/>
      <c r="I510" s="15"/>
      <c r="J510" s="15"/>
      <c r="K510" s="15"/>
    </row>
    <row r="511" spans="2:11" ht="13.8">
      <c r="B511" s="12"/>
      <c r="C511" s="15"/>
      <c r="D511" s="15"/>
      <c r="E511" s="15"/>
      <c r="F511" s="15"/>
      <c r="G511" s="15"/>
      <c r="H511" s="15"/>
      <c r="I511" s="15"/>
      <c r="J511" s="15"/>
      <c r="K511" s="15"/>
    </row>
    <row r="512" spans="2:11" ht="13.8">
      <c r="B512" s="9"/>
      <c r="C512" s="15"/>
      <c r="D512" s="15"/>
      <c r="E512" s="15"/>
      <c r="F512" s="15"/>
      <c r="G512" s="15"/>
      <c r="H512" s="15"/>
      <c r="I512" s="15"/>
      <c r="J512" s="15"/>
      <c r="K512" s="15"/>
    </row>
    <row r="513" spans="2:11" ht="13.8">
      <c r="B513" s="21"/>
      <c r="C513" s="15"/>
      <c r="D513" s="15"/>
      <c r="E513" s="15"/>
      <c r="F513" s="15"/>
      <c r="G513" s="15"/>
      <c r="H513" s="15"/>
      <c r="I513" s="15"/>
      <c r="J513" s="15"/>
      <c r="K513" s="15"/>
    </row>
    <row r="514" spans="2:11" ht="13.8">
      <c r="B514" s="11"/>
      <c r="C514" s="15"/>
      <c r="D514" s="15"/>
      <c r="E514" s="15"/>
      <c r="F514" s="15"/>
      <c r="G514" s="15"/>
      <c r="H514" s="15"/>
      <c r="I514" s="15"/>
      <c r="J514" s="15"/>
      <c r="K514" s="15"/>
    </row>
    <row r="515" spans="2:11" ht="13.8">
      <c r="B515" s="11"/>
      <c r="C515" s="15"/>
      <c r="D515" s="15"/>
      <c r="E515" s="15"/>
      <c r="F515" s="15"/>
      <c r="G515" s="15"/>
      <c r="H515" s="15"/>
      <c r="I515" s="15"/>
      <c r="J515" s="15"/>
      <c r="K515" s="15"/>
    </row>
    <row r="516" spans="2:11" ht="13.8">
      <c r="B516" s="11"/>
      <c r="C516" s="15"/>
      <c r="D516" s="15"/>
      <c r="E516" s="15"/>
      <c r="F516" s="15"/>
      <c r="G516" s="15"/>
      <c r="H516" s="15"/>
      <c r="I516" s="15"/>
      <c r="J516" s="15"/>
      <c r="K516" s="15"/>
    </row>
    <row r="517" spans="2:11" ht="13.8">
      <c r="B517" s="11"/>
      <c r="C517" s="15"/>
      <c r="D517" s="15"/>
      <c r="E517" s="15"/>
      <c r="F517" s="15"/>
      <c r="G517" s="15"/>
      <c r="H517" s="15"/>
      <c r="I517" s="15"/>
      <c r="J517" s="15"/>
      <c r="K517" s="15"/>
    </row>
    <row r="518" spans="2:11" ht="13.8">
      <c r="B518" s="12"/>
      <c r="C518" s="15"/>
      <c r="D518" s="15"/>
      <c r="E518" s="15"/>
      <c r="F518" s="15"/>
      <c r="G518" s="15"/>
      <c r="H518" s="15"/>
      <c r="I518" s="15"/>
      <c r="J518" s="15"/>
      <c r="K518" s="15"/>
    </row>
    <row r="519" spans="2:11" ht="13.8">
      <c r="B519" s="12"/>
      <c r="C519" s="15"/>
      <c r="D519" s="15"/>
      <c r="E519" s="15"/>
      <c r="F519" s="15"/>
      <c r="G519" s="15"/>
      <c r="H519" s="15"/>
      <c r="I519" s="15"/>
      <c r="J519" s="15"/>
      <c r="K519" s="15"/>
    </row>
    <row r="520" spans="2:11" ht="13.8">
      <c r="B520" s="13"/>
      <c r="C520" s="15"/>
      <c r="D520" s="15"/>
      <c r="E520" s="15"/>
      <c r="F520" s="15"/>
      <c r="G520" s="15"/>
      <c r="H520" s="15"/>
      <c r="I520" s="15"/>
      <c r="J520" s="15"/>
      <c r="K520" s="15"/>
    </row>
    <row r="521" spans="2:11" ht="13.8">
      <c r="B521" s="13"/>
      <c r="C521" s="15"/>
      <c r="D521" s="15"/>
      <c r="E521" s="15"/>
      <c r="F521" s="15"/>
      <c r="G521" s="15"/>
      <c r="H521" s="15"/>
      <c r="I521" s="15"/>
      <c r="J521" s="15"/>
      <c r="K521" s="15"/>
    </row>
    <row r="522" spans="2:11" ht="13.8">
      <c r="B522" s="21"/>
      <c r="C522" s="15"/>
      <c r="D522" s="15"/>
      <c r="E522" s="15"/>
      <c r="F522" s="15"/>
      <c r="G522" s="15"/>
      <c r="H522" s="15"/>
      <c r="I522" s="15"/>
      <c r="J522" s="15"/>
      <c r="K522" s="15"/>
    </row>
    <row r="523" spans="2:11" ht="13.8">
      <c r="B523" s="14"/>
      <c r="C523" s="15"/>
      <c r="D523" s="15"/>
      <c r="E523" s="15"/>
      <c r="F523" s="15"/>
      <c r="G523" s="15"/>
      <c r="H523" s="15"/>
      <c r="I523" s="15"/>
      <c r="J523" s="15"/>
      <c r="K523" s="15"/>
    </row>
    <row r="524" spans="2:11" ht="13.8">
      <c r="B524" s="14"/>
      <c r="C524" s="15"/>
      <c r="D524" s="15"/>
      <c r="E524" s="15"/>
      <c r="F524" s="15"/>
      <c r="G524" s="15"/>
      <c r="H524" s="15"/>
      <c r="I524" s="15"/>
      <c r="J524" s="15"/>
      <c r="K524" s="15"/>
    </row>
    <row r="525" spans="2:11" ht="13.8">
      <c r="B525" s="9"/>
      <c r="C525" s="15"/>
      <c r="D525" s="15"/>
      <c r="E525" s="15"/>
      <c r="F525" s="15"/>
      <c r="G525" s="15"/>
      <c r="H525" s="15"/>
      <c r="I525" s="15"/>
      <c r="J525" s="15"/>
      <c r="K525" s="15"/>
    </row>
    <row r="526" spans="2:11" ht="13.8">
      <c r="B526" s="9"/>
      <c r="C526" s="15"/>
      <c r="D526" s="15"/>
      <c r="E526" s="15"/>
      <c r="F526" s="15"/>
      <c r="G526" s="15"/>
      <c r="H526" s="15"/>
      <c r="I526" s="15"/>
      <c r="J526" s="15"/>
      <c r="K526" s="15"/>
    </row>
    <row r="527" spans="2:11" ht="13.8">
      <c r="B527" s="9"/>
      <c r="C527" s="15"/>
      <c r="D527" s="15"/>
      <c r="E527" s="15"/>
      <c r="F527" s="15"/>
      <c r="G527" s="15"/>
      <c r="H527" s="15"/>
      <c r="I527" s="15"/>
      <c r="J527" s="15"/>
      <c r="K527" s="15"/>
    </row>
    <row r="528" spans="2:11" ht="13.8">
      <c r="B528" s="9"/>
      <c r="C528" s="15"/>
      <c r="D528" s="15"/>
      <c r="E528" s="15"/>
      <c r="F528" s="15"/>
      <c r="G528" s="15"/>
      <c r="H528" s="15"/>
      <c r="I528" s="15"/>
      <c r="J528" s="15"/>
      <c r="K528" s="15"/>
    </row>
    <row r="529" spans="2:11" ht="13.8">
      <c r="B529" s="9"/>
      <c r="C529" s="15"/>
      <c r="D529" s="15"/>
      <c r="E529" s="15"/>
      <c r="F529" s="15"/>
      <c r="G529" s="15"/>
      <c r="H529" s="15"/>
      <c r="I529" s="15"/>
      <c r="J529" s="15"/>
      <c r="K529" s="15"/>
    </row>
    <row r="530" spans="2:11" ht="13.8">
      <c r="B530" s="9"/>
      <c r="C530" s="15"/>
      <c r="D530" s="15"/>
      <c r="E530" s="15"/>
      <c r="F530" s="15"/>
      <c r="G530" s="15"/>
      <c r="H530" s="15"/>
      <c r="I530" s="15"/>
      <c r="J530" s="15"/>
      <c r="K530" s="15"/>
    </row>
    <row r="531" spans="2:11" ht="13.8">
      <c r="B531" s="9"/>
      <c r="C531" s="15"/>
      <c r="D531" s="15"/>
      <c r="E531" s="15"/>
      <c r="F531" s="15"/>
      <c r="G531" s="15"/>
      <c r="H531" s="15"/>
      <c r="I531" s="15"/>
      <c r="J531" s="15"/>
      <c r="K531" s="15"/>
    </row>
    <row r="532" spans="2:11" ht="13.8">
      <c r="B532" s="9"/>
      <c r="C532" s="15"/>
      <c r="D532" s="15"/>
      <c r="E532" s="15"/>
      <c r="F532" s="15"/>
      <c r="G532" s="15"/>
      <c r="H532" s="15"/>
      <c r="I532" s="15"/>
      <c r="J532" s="15"/>
      <c r="K532" s="15"/>
    </row>
    <row r="533" spans="2:11" ht="13.8">
      <c r="B533" s="9"/>
      <c r="C533" s="15"/>
      <c r="D533" s="15"/>
      <c r="E533" s="15"/>
      <c r="F533" s="15"/>
      <c r="G533" s="15"/>
      <c r="H533" s="15"/>
      <c r="I533" s="15"/>
      <c r="J533" s="15"/>
      <c r="K533" s="15"/>
    </row>
    <row r="534" spans="2:11" ht="13.8">
      <c r="B534" s="9"/>
      <c r="C534" s="15"/>
      <c r="D534" s="15"/>
      <c r="E534" s="15"/>
      <c r="F534" s="15"/>
      <c r="G534" s="15"/>
      <c r="H534" s="15"/>
      <c r="I534" s="15"/>
      <c r="J534" s="15"/>
      <c r="K534" s="15"/>
    </row>
    <row r="537" spans="2:11" ht="17.399999999999999">
      <c r="B537" s="458"/>
      <c r="C537" s="458"/>
      <c r="D537" s="458"/>
      <c r="E537" s="458"/>
      <c r="F537" s="458"/>
      <c r="G537" s="458"/>
      <c r="H537" s="458"/>
      <c r="I537" s="458"/>
      <c r="J537" s="458"/>
      <c r="K537"/>
    </row>
    <row r="538" spans="2:11" ht="13.8">
      <c r="B538" s="10"/>
      <c r="C538" s="15"/>
      <c r="D538" s="15"/>
      <c r="E538" s="15"/>
      <c r="F538" s="15"/>
      <c r="G538" s="15"/>
      <c r="H538" s="15"/>
      <c r="I538" s="15"/>
      <c r="J538" s="15"/>
      <c r="K538" s="15"/>
    </row>
    <row r="539" spans="2:11">
      <c r="B539" s="460"/>
      <c r="C539" s="460"/>
      <c r="D539" s="460"/>
      <c r="E539" s="460"/>
      <c r="F539" s="460"/>
      <c r="G539" s="460"/>
      <c r="H539" s="460"/>
      <c r="I539" s="460"/>
      <c r="J539" s="460"/>
      <c r="K539"/>
    </row>
    <row r="540" spans="2:11">
      <c r="B540" s="460"/>
      <c r="C540" s="460"/>
      <c r="D540" s="460"/>
      <c r="E540" s="460"/>
      <c r="F540" s="460"/>
      <c r="G540" s="460"/>
      <c r="H540" s="460"/>
      <c r="I540" s="460"/>
      <c r="J540" s="460"/>
      <c r="K540"/>
    </row>
    <row r="541" spans="2:11">
      <c r="B541" s="460"/>
      <c r="C541" s="460"/>
      <c r="D541" s="460"/>
      <c r="E541" s="460"/>
      <c r="F541" s="460"/>
      <c r="G541" s="460"/>
      <c r="H541" s="460"/>
      <c r="I541" s="460"/>
      <c r="J541" s="460"/>
      <c r="K541"/>
    </row>
    <row r="542" spans="2:11" ht="13.8">
      <c r="B542" s="4"/>
      <c r="C542" s="15"/>
      <c r="D542" s="17"/>
      <c r="E542" s="15"/>
      <c r="F542" s="17"/>
      <c r="G542" s="15"/>
      <c r="H542" s="15"/>
      <c r="I542" s="15"/>
      <c r="J542" s="15"/>
      <c r="K542" s="15"/>
    </row>
    <row r="543" spans="2:11" ht="13.8">
      <c r="B543" s="10"/>
      <c r="C543" s="17"/>
      <c r="D543" s="17"/>
      <c r="E543" s="17"/>
      <c r="F543" s="17"/>
      <c r="G543" s="17"/>
      <c r="H543" s="17"/>
      <c r="I543" s="17"/>
      <c r="J543" s="17"/>
      <c r="K543" s="17"/>
    </row>
    <row r="544" spans="2:11" ht="13.8">
      <c r="B544" s="9"/>
      <c r="C544" s="17"/>
      <c r="D544" s="17"/>
      <c r="E544" s="20"/>
      <c r="F544" s="20"/>
      <c r="G544" s="20"/>
      <c r="H544" s="20"/>
      <c r="I544" s="20"/>
      <c r="J544" s="20"/>
      <c r="K544" s="20"/>
    </row>
    <row r="545" spans="2:11" ht="13.8">
      <c r="B545" s="9"/>
      <c r="C545" s="17"/>
      <c r="D545" s="15"/>
      <c r="E545" s="15"/>
      <c r="F545" s="15"/>
      <c r="G545" s="15"/>
      <c r="H545" s="15"/>
      <c r="I545" s="15"/>
      <c r="J545" s="15"/>
      <c r="K545" s="15"/>
    </row>
    <row r="546" spans="2:11" ht="13.8">
      <c r="B546" s="21"/>
      <c r="C546" s="15"/>
      <c r="D546" s="15"/>
      <c r="E546" s="15"/>
      <c r="F546" s="15"/>
      <c r="G546" s="15"/>
      <c r="H546" s="15"/>
      <c r="I546" s="15"/>
      <c r="J546" s="15"/>
      <c r="K546" s="15"/>
    </row>
    <row r="547" spans="2:11" ht="13.8">
      <c r="B547" s="22"/>
      <c r="C547" s="15"/>
      <c r="D547" s="15"/>
      <c r="E547" s="15"/>
      <c r="F547" s="15"/>
      <c r="G547" s="15"/>
      <c r="H547" s="15"/>
      <c r="I547" s="15"/>
      <c r="J547" s="15"/>
      <c r="K547" s="15"/>
    </row>
    <row r="548" spans="2:11" ht="13.8">
      <c r="B548" s="22"/>
      <c r="C548" s="15"/>
      <c r="D548" s="15"/>
      <c r="E548" s="15"/>
      <c r="F548" s="15"/>
      <c r="G548" s="15"/>
      <c r="H548" s="15"/>
      <c r="I548" s="15"/>
      <c r="J548" s="15"/>
      <c r="K548" s="15"/>
    </row>
    <row r="549" spans="2:11" ht="13.8">
      <c r="B549" s="11"/>
      <c r="C549" s="15"/>
      <c r="D549" s="15"/>
      <c r="E549" s="15"/>
      <c r="F549" s="15"/>
      <c r="G549" s="15"/>
      <c r="H549" s="15"/>
      <c r="I549" s="15"/>
      <c r="J549" s="15"/>
      <c r="K549" s="15"/>
    </row>
    <row r="550" spans="2:11" ht="13.8">
      <c r="B550" s="11"/>
      <c r="C550" s="15"/>
      <c r="D550" s="15"/>
      <c r="E550" s="15"/>
      <c r="F550" s="15"/>
      <c r="G550" s="15"/>
      <c r="H550" s="15"/>
      <c r="I550" s="15"/>
      <c r="J550" s="15"/>
      <c r="K550" s="15"/>
    </row>
    <row r="551" spans="2:11" ht="13.8">
      <c r="B551" s="11"/>
      <c r="C551" s="15"/>
      <c r="D551" s="15"/>
      <c r="E551" s="15"/>
      <c r="F551" s="15"/>
      <c r="G551" s="15"/>
      <c r="H551" s="15"/>
      <c r="I551" s="15"/>
      <c r="J551" s="15"/>
      <c r="K551" s="15"/>
    </row>
    <row r="552" spans="2:11" ht="13.8">
      <c r="B552" s="11"/>
      <c r="C552" s="15"/>
      <c r="D552" s="15"/>
      <c r="E552" s="15"/>
      <c r="F552" s="15"/>
      <c r="G552" s="15"/>
      <c r="H552" s="15"/>
      <c r="I552" s="15"/>
      <c r="J552" s="15"/>
      <c r="K552" s="15"/>
    </row>
    <row r="553" spans="2:11" ht="13.8">
      <c r="B553" s="11"/>
      <c r="C553" s="15"/>
      <c r="D553" s="15"/>
      <c r="E553" s="15"/>
      <c r="F553" s="15"/>
      <c r="G553" s="15"/>
      <c r="H553" s="15"/>
      <c r="I553" s="15"/>
      <c r="J553" s="15"/>
      <c r="K553" s="15"/>
    </row>
    <row r="554" spans="2:11" ht="13.8">
      <c r="B554" s="11"/>
      <c r="C554" s="15"/>
      <c r="D554" s="15"/>
      <c r="E554" s="15"/>
      <c r="F554" s="15"/>
      <c r="G554" s="15"/>
      <c r="H554" s="15"/>
      <c r="I554" s="15"/>
      <c r="J554" s="15"/>
      <c r="K554" s="15"/>
    </row>
    <row r="555" spans="2:11" ht="13.8">
      <c r="B555" s="11"/>
      <c r="C555" s="15"/>
      <c r="D555" s="15"/>
      <c r="E555" s="15"/>
      <c r="F555" s="15"/>
      <c r="G555" s="15"/>
      <c r="H555" s="15"/>
      <c r="I555" s="15"/>
      <c r="J555" s="15"/>
      <c r="K555" s="15"/>
    </row>
    <row r="556" spans="2:11" ht="13.8">
      <c r="B556" s="12"/>
      <c r="C556" s="15"/>
      <c r="D556" s="15"/>
      <c r="E556" s="15"/>
      <c r="F556" s="15"/>
      <c r="G556" s="15"/>
      <c r="H556" s="15"/>
      <c r="I556" s="15"/>
      <c r="J556" s="15"/>
      <c r="K556" s="15"/>
    </row>
    <row r="557" spans="2:11" ht="13.8">
      <c r="B557" s="9"/>
      <c r="C557" s="15"/>
      <c r="D557" s="15"/>
      <c r="E557" s="15"/>
      <c r="F557" s="15"/>
      <c r="G557" s="15"/>
      <c r="H557" s="15"/>
      <c r="I557" s="15"/>
      <c r="J557" s="15"/>
      <c r="K557" s="15"/>
    </row>
    <row r="558" spans="2:11" ht="13.8">
      <c r="B558" s="21"/>
      <c r="C558" s="15"/>
      <c r="D558" s="15"/>
      <c r="E558" s="15"/>
      <c r="F558" s="15"/>
      <c r="G558" s="15"/>
      <c r="H558" s="15"/>
      <c r="I558" s="15"/>
      <c r="J558" s="15"/>
      <c r="K558" s="15"/>
    </row>
    <row r="559" spans="2:11" ht="13.8">
      <c r="B559" s="11"/>
      <c r="C559" s="15"/>
      <c r="D559" s="15"/>
      <c r="E559" s="15"/>
      <c r="F559" s="15"/>
      <c r="G559" s="15"/>
      <c r="H559" s="15"/>
      <c r="I559" s="15"/>
      <c r="J559" s="15"/>
      <c r="K559" s="15"/>
    </row>
    <row r="560" spans="2:11" ht="13.8">
      <c r="B560" s="11"/>
      <c r="C560" s="15"/>
      <c r="D560" s="15"/>
      <c r="E560" s="15"/>
      <c r="F560" s="15"/>
      <c r="G560" s="15"/>
      <c r="H560" s="15"/>
      <c r="I560" s="15"/>
      <c r="J560" s="15"/>
      <c r="K560" s="15"/>
    </row>
    <row r="561" spans="2:11" ht="13.8">
      <c r="B561" s="11"/>
      <c r="C561" s="15"/>
      <c r="D561" s="15"/>
      <c r="E561" s="15"/>
      <c r="F561" s="15"/>
      <c r="G561" s="15"/>
      <c r="H561" s="15"/>
      <c r="I561" s="15"/>
      <c r="J561" s="15"/>
      <c r="K561" s="15"/>
    </row>
    <row r="562" spans="2:11" ht="13.8">
      <c r="B562" s="11"/>
      <c r="C562" s="15"/>
      <c r="D562" s="15"/>
      <c r="E562" s="15"/>
      <c r="F562" s="15"/>
      <c r="G562" s="15"/>
      <c r="H562" s="15"/>
      <c r="I562" s="15"/>
      <c r="J562" s="15"/>
      <c r="K562" s="15"/>
    </row>
    <row r="563" spans="2:11" ht="13.8">
      <c r="B563" s="11"/>
      <c r="C563" s="15"/>
      <c r="D563" s="15"/>
      <c r="E563" s="15"/>
      <c r="F563" s="15"/>
      <c r="G563" s="15"/>
      <c r="H563" s="15"/>
      <c r="I563" s="15"/>
      <c r="J563" s="15"/>
      <c r="K563" s="15"/>
    </row>
    <row r="564" spans="2:11" ht="13.8">
      <c r="B564" s="11"/>
      <c r="C564" s="15"/>
      <c r="D564" s="15"/>
      <c r="E564" s="15"/>
      <c r="F564" s="15"/>
      <c r="G564" s="15"/>
      <c r="H564" s="15"/>
      <c r="I564" s="15"/>
      <c r="J564" s="15"/>
      <c r="K564" s="15"/>
    </row>
    <row r="565" spans="2:11" ht="13.8">
      <c r="B565" s="11"/>
      <c r="C565" s="15"/>
      <c r="D565" s="15"/>
      <c r="E565" s="15"/>
      <c r="F565" s="15"/>
      <c r="G565" s="15"/>
      <c r="H565" s="15"/>
      <c r="I565" s="15"/>
      <c r="J565" s="15"/>
      <c r="K565" s="15"/>
    </row>
    <row r="566" spans="2:11" ht="13.8">
      <c r="B566" s="12"/>
      <c r="C566" s="15"/>
      <c r="D566" s="15"/>
      <c r="E566" s="15"/>
      <c r="F566" s="15"/>
      <c r="G566" s="15"/>
      <c r="H566" s="15"/>
      <c r="I566" s="15"/>
      <c r="J566" s="15"/>
      <c r="K566" s="15"/>
    </row>
    <row r="567" spans="2:11" ht="13.8">
      <c r="B567" s="12"/>
      <c r="C567" s="15"/>
      <c r="D567" s="15"/>
      <c r="E567" s="15"/>
      <c r="F567" s="15"/>
      <c r="G567" s="15"/>
      <c r="H567" s="15"/>
      <c r="I567" s="15"/>
      <c r="J567" s="15"/>
      <c r="K567" s="15"/>
    </row>
    <row r="568" spans="2:11" ht="13.8">
      <c r="B568" s="13"/>
      <c r="C568" s="15"/>
      <c r="D568" s="15"/>
      <c r="E568" s="15"/>
      <c r="F568" s="15"/>
      <c r="G568" s="15"/>
      <c r="H568" s="15"/>
      <c r="I568" s="15"/>
      <c r="J568" s="15"/>
      <c r="K568" s="15"/>
    </row>
    <row r="569" spans="2:11" ht="13.8">
      <c r="B569" s="13"/>
      <c r="C569" s="15"/>
      <c r="D569" s="15"/>
      <c r="E569" s="15"/>
      <c r="F569" s="15"/>
      <c r="G569" s="15"/>
      <c r="H569" s="15"/>
      <c r="I569" s="15"/>
      <c r="J569" s="15"/>
      <c r="K569" s="15"/>
    </row>
    <row r="570" spans="2:11" ht="13.8">
      <c r="B570" s="21"/>
      <c r="C570" s="15"/>
      <c r="D570" s="15"/>
      <c r="E570" s="15"/>
      <c r="F570" s="15"/>
      <c r="G570" s="15"/>
      <c r="H570" s="15"/>
      <c r="I570" s="15"/>
      <c r="J570" s="15"/>
      <c r="K570" s="15"/>
    </row>
    <row r="571" spans="2:11" ht="13.8">
      <c r="B571" s="14"/>
      <c r="C571" s="15"/>
      <c r="D571" s="15"/>
      <c r="E571" s="15"/>
      <c r="F571" s="15"/>
      <c r="G571" s="15"/>
      <c r="H571" s="15"/>
      <c r="I571" s="15"/>
      <c r="J571" s="15"/>
      <c r="K571" s="15"/>
    </row>
    <row r="572" spans="2:11" ht="13.8">
      <c r="B572" s="14"/>
      <c r="C572" s="15"/>
      <c r="D572" s="15"/>
      <c r="E572" s="15"/>
      <c r="F572" s="15"/>
      <c r="G572" s="15"/>
      <c r="H572" s="15"/>
      <c r="I572" s="15"/>
      <c r="J572" s="15"/>
      <c r="K572" s="15"/>
    </row>
    <row r="573" spans="2:11" ht="13.8">
      <c r="B573" s="9"/>
      <c r="C573" s="15"/>
      <c r="D573" s="15"/>
      <c r="E573" s="15"/>
      <c r="F573" s="15"/>
      <c r="G573" s="15"/>
      <c r="H573" s="15"/>
      <c r="I573" s="15"/>
      <c r="J573" s="15"/>
      <c r="K573" s="15"/>
    </row>
    <row r="574" spans="2:11" ht="13.8">
      <c r="B574" s="9"/>
      <c r="C574" s="15"/>
      <c r="D574" s="15"/>
      <c r="E574" s="15"/>
      <c r="F574" s="15"/>
      <c r="G574" s="15"/>
      <c r="H574" s="15"/>
      <c r="I574" s="15"/>
      <c r="J574" s="15"/>
      <c r="K574" s="15"/>
    </row>
    <row r="575" spans="2:11" ht="13.8">
      <c r="B575" s="9"/>
      <c r="C575" s="15"/>
      <c r="D575" s="15"/>
      <c r="E575" s="15"/>
      <c r="F575" s="15"/>
      <c r="G575" s="15"/>
      <c r="H575" s="15"/>
      <c r="I575" s="15"/>
      <c r="J575" s="15"/>
      <c r="K575" s="15"/>
    </row>
    <row r="576" spans="2:11" ht="13.8">
      <c r="B576" s="9"/>
      <c r="C576" s="15"/>
      <c r="D576" s="15"/>
      <c r="E576" s="15"/>
      <c r="F576" s="15"/>
      <c r="G576" s="15"/>
      <c r="H576" s="15"/>
      <c r="I576" s="15"/>
      <c r="J576" s="15"/>
      <c r="K576" s="15"/>
    </row>
    <row r="577" spans="2:11" ht="13.8">
      <c r="B577" s="9"/>
      <c r="C577" s="15"/>
      <c r="D577" s="15"/>
      <c r="E577" s="15"/>
      <c r="F577" s="15"/>
      <c r="G577" s="15"/>
      <c r="H577" s="15"/>
      <c r="I577" s="15"/>
      <c r="J577" s="15"/>
      <c r="K577" s="15"/>
    </row>
    <row r="578" spans="2:11" ht="13.8">
      <c r="B578" s="9"/>
      <c r="C578" s="15"/>
      <c r="D578" s="15"/>
      <c r="E578" s="15"/>
      <c r="F578" s="15"/>
      <c r="G578" s="15"/>
      <c r="H578" s="15"/>
      <c r="I578" s="15"/>
      <c r="J578" s="15"/>
      <c r="K578" s="15"/>
    </row>
    <row r="579" spans="2:11" ht="13.8">
      <c r="B579" s="9"/>
      <c r="C579" s="15"/>
      <c r="D579" s="15"/>
      <c r="E579" s="15"/>
      <c r="F579" s="15"/>
      <c r="G579" s="15"/>
      <c r="H579" s="15"/>
      <c r="I579" s="15"/>
      <c r="J579" s="15"/>
      <c r="K579" s="15"/>
    </row>
    <row r="580" spans="2:11" ht="13.8">
      <c r="B580" s="9"/>
      <c r="C580" s="15"/>
      <c r="D580" s="15"/>
      <c r="E580" s="15"/>
      <c r="F580" s="15"/>
      <c r="G580" s="15"/>
      <c r="H580" s="15"/>
      <c r="I580" s="15"/>
      <c r="J580" s="15"/>
      <c r="K580" s="15"/>
    </row>
    <row r="581" spans="2:11" ht="13.8">
      <c r="B581" s="9"/>
      <c r="C581" s="15"/>
      <c r="D581" s="15"/>
      <c r="E581" s="15"/>
      <c r="F581" s="15"/>
      <c r="G581" s="15"/>
      <c r="H581" s="15"/>
      <c r="I581" s="15"/>
      <c r="J581" s="15"/>
      <c r="K581" s="15"/>
    </row>
    <row r="582" spans="2:11" ht="13.8">
      <c r="B582" s="9"/>
      <c r="C582" s="15"/>
      <c r="D582" s="15"/>
      <c r="E582" s="15"/>
      <c r="F582" s="15"/>
      <c r="G582" s="15"/>
      <c r="H582" s="15"/>
      <c r="I582" s="15"/>
      <c r="J582" s="15"/>
      <c r="K582" s="15"/>
    </row>
    <row r="583" spans="2:11" ht="13.8">
      <c r="B583" s="9"/>
      <c r="C583" s="15"/>
      <c r="D583" s="15"/>
      <c r="E583" s="15"/>
      <c r="F583" s="15"/>
      <c r="G583" s="15"/>
      <c r="H583" s="15"/>
      <c r="I583" s="15"/>
      <c r="J583" s="15"/>
      <c r="K583" s="15"/>
    </row>
    <row r="584" spans="2:11" ht="13.8">
      <c r="B584" s="9"/>
      <c r="C584" s="15"/>
      <c r="D584" s="15"/>
      <c r="E584" s="15"/>
      <c r="F584" s="15"/>
      <c r="G584" s="15"/>
      <c r="H584" s="15"/>
      <c r="I584" s="15"/>
      <c r="J584" s="15"/>
      <c r="K584" s="15"/>
    </row>
    <row r="586" spans="2:11" ht="17.399999999999999">
      <c r="B586" s="458"/>
      <c r="C586" s="458"/>
      <c r="D586" s="458"/>
      <c r="E586" s="458"/>
      <c r="F586" s="458"/>
      <c r="G586" s="458"/>
      <c r="H586" s="458"/>
      <c r="I586" s="458"/>
      <c r="J586" s="458"/>
      <c r="K586"/>
    </row>
    <row r="587" spans="2:11" ht="13.8">
      <c r="B587" s="10"/>
      <c r="C587" s="15"/>
      <c r="D587" s="15"/>
      <c r="E587" s="15"/>
      <c r="F587" s="15"/>
      <c r="G587" s="15"/>
      <c r="H587" s="15"/>
      <c r="I587" s="15"/>
      <c r="J587" s="15"/>
      <c r="K587" s="15"/>
    </row>
    <row r="588" spans="2:11">
      <c r="B588" s="460"/>
      <c r="C588" s="460"/>
      <c r="D588" s="460"/>
      <c r="E588" s="460"/>
      <c r="F588" s="460"/>
      <c r="G588" s="460"/>
      <c r="H588" s="460"/>
      <c r="I588" s="460"/>
      <c r="J588" s="460"/>
      <c r="K588"/>
    </row>
    <row r="589" spans="2:11">
      <c r="B589" s="460"/>
      <c r="C589" s="460"/>
      <c r="D589" s="460"/>
      <c r="E589" s="460"/>
      <c r="F589" s="460"/>
      <c r="G589" s="460"/>
      <c r="H589" s="460"/>
      <c r="I589" s="460"/>
      <c r="J589" s="460"/>
      <c r="K589"/>
    </row>
    <row r="590" spans="2:11" ht="13.8">
      <c r="B590" s="19"/>
      <c r="C590" s="16"/>
      <c r="D590" s="16"/>
      <c r="E590" s="16"/>
      <c r="F590" s="16"/>
      <c r="G590" s="16"/>
      <c r="H590" s="15"/>
      <c r="I590" s="15"/>
      <c r="J590" s="15"/>
      <c r="K590" s="15"/>
    </row>
    <row r="591" spans="2:11" ht="13.8">
      <c r="B591" s="4"/>
      <c r="C591" s="15"/>
      <c r="D591" s="17"/>
      <c r="E591" s="15"/>
      <c r="F591" s="17"/>
      <c r="G591" s="15"/>
      <c r="H591" s="15"/>
      <c r="I591" s="15"/>
      <c r="J591" s="15"/>
      <c r="K591" s="15"/>
    </row>
    <row r="592" spans="2:11" ht="13.8">
      <c r="B592" s="10"/>
      <c r="C592" s="17"/>
      <c r="D592" s="17"/>
      <c r="E592" s="17"/>
      <c r="F592" s="17"/>
      <c r="G592" s="17"/>
      <c r="H592" s="17"/>
      <c r="I592" s="17"/>
      <c r="J592" s="17"/>
      <c r="K592" s="17"/>
    </row>
    <row r="593" spans="2:11" ht="13.8">
      <c r="B593" s="9"/>
      <c r="C593" s="17"/>
      <c r="D593" s="17"/>
      <c r="E593" s="20"/>
      <c r="F593" s="20"/>
      <c r="G593" s="20"/>
      <c r="H593" s="20"/>
      <c r="I593" s="20"/>
      <c r="J593" s="20"/>
      <c r="K593" s="20"/>
    </row>
    <row r="594" spans="2:11" ht="13.8">
      <c r="B594" s="9"/>
      <c r="C594" s="17"/>
      <c r="D594" s="15"/>
      <c r="E594" s="15"/>
      <c r="F594" s="15"/>
      <c r="G594" s="15"/>
      <c r="H594" s="15"/>
      <c r="I594" s="15"/>
      <c r="J594" s="15"/>
      <c r="K594" s="15"/>
    </row>
    <row r="595" spans="2:11" ht="13.8">
      <c r="B595" s="21"/>
      <c r="C595" s="15"/>
      <c r="D595" s="15"/>
      <c r="E595" s="15"/>
      <c r="F595" s="15"/>
      <c r="G595" s="15"/>
      <c r="H595" s="15"/>
      <c r="I595" s="15"/>
      <c r="J595" s="15"/>
      <c r="K595" s="15"/>
    </row>
    <row r="596" spans="2:11" ht="13.8">
      <c r="B596" s="22"/>
      <c r="C596" s="15"/>
      <c r="D596" s="15"/>
      <c r="E596" s="15"/>
      <c r="F596" s="15"/>
      <c r="G596" s="15"/>
      <c r="H596" s="15"/>
      <c r="I596" s="15"/>
      <c r="J596" s="15"/>
      <c r="K596" s="15"/>
    </row>
    <row r="597" spans="2:11" ht="13.8">
      <c r="B597" s="11"/>
      <c r="C597" s="15"/>
      <c r="D597" s="15"/>
      <c r="E597" s="15"/>
      <c r="F597" s="15"/>
      <c r="G597" s="15"/>
      <c r="H597" s="15"/>
      <c r="I597" s="15"/>
      <c r="J597" s="15"/>
      <c r="K597" s="15"/>
    </row>
    <row r="598" spans="2:11" ht="13.8">
      <c r="B598" s="11"/>
      <c r="C598" s="15"/>
      <c r="D598" s="15"/>
      <c r="E598" s="15"/>
      <c r="F598" s="15"/>
      <c r="G598" s="15"/>
      <c r="H598" s="15"/>
      <c r="I598" s="15"/>
      <c r="J598" s="15"/>
      <c r="K598" s="15"/>
    </row>
    <row r="599" spans="2:11" ht="13.8">
      <c r="B599" s="12"/>
      <c r="C599" s="15"/>
      <c r="D599" s="15"/>
      <c r="E599" s="15"/>
      <c r="F599" s="15"/>
      <c r="G599" s="15"/>
      <c r="H599" s="15"/>
      <c r="I599" s="15"/>
      <c r="J599" s="15"/>
      <c r="K599" s="15"/>
    </row>
    <row r="600" spans="2:11" ht="13.8">
      <c r="B600" s="9"/>
      <c r="C600" s="15"/>
      <c r="D600" s="15"/>
      <c r="E600" s="15"/>
      <c r="F600" s="15"/>
      <c r="G600" s="15"/>
      <c r="H600" s="15"/>
      <c r="I600" s="15"/>
      <c r="J600" s="15"/>
      <c r="K600" s="15"/>
    </row>
    <row r="601" spans="2:11" ht="13.8">
      <c r="B601" s="21"/>
      <c r="C601" s="15"/>
      <c r="D601" s="15"/>
      <c r="E601" s="15"/>
      <c r="F601" s="15"/>
      <c r="G601" s="15"/>
      <c r="H601" s="15"/>
      <c r="I601" s="15"/>
      <c r="J601" s="15"/>
      <c r="K601" s="15"/>
    </row>
    <row r="602" spans="2:11" ht="13.8">
      <c r="B602" s="11"/>
      <c r="C602" s="15"/>
      <c r="D602" s="15"/>
      <c r="E602" s="15"/>
      <c r="F602" s="15"/>
      <c r="G602" s="15"/>
      <c r="H602" s="15"/>
      <c r="I602" s="15"/>
      <c r="J602" s="15"/>
      <c r="K602" s="15"/>
    </row>
    <row r="603" spans="2:11" ht="13.8">
      <c r="B603" s="12"/>
      <c r="C603" s="15"/>
      <c r="D603" s="15"/>
      <c r="E603" s="15"/>
      <c r="F603" s="15"/>
      <c r="G603" s="15"/>
      <c r="H603" s="15"/>
      <c r="I603" s="15"/>
      <c r="J603" s="15"/>
      <c r="K603" s="15"/>
    </row>
    <row r="604" spans="2:11" ht="13.8">
      <c r="B604" s="12"/>
      <c r="C604" s="15"/>
      <c r="D604" s="15"/>
      <c r="E604" s="15"/>
      <c r="F604" s="15"/>
      <c r="G604" s="15"/>
      <c r="H604" s="15"/>
      <c r="I604" s="15"/>
      <c r="J604" s="15"/>
      <c r="K604" s="15"/>
    </row>
    <row r="605" spans="2:11" ht="13.8">
      <c r="B605" s="13"/>
      <c r="C605" s="15"/>
      <c r="D605" s="15"/>
      <c r="E605" s="15"/>
      <c r="F605" s="15"/>
      <c r="G605" s="15"/>
      <c r="H605" s="15"/>
      <c r="I605" s="15"/>
      <c r="J605" s="15"/>
      <c r="K605" s="15"/>
    </row>
    <row r="606" spans="2:11" ht="13.8">
      <c r="B606" s="13"/>
      <c r="C606" s="15"/>
      <c r="D606" s="15"/>
      <c r="E606" s="15"/>
      <c r="F606" s="15"/>
      <c r="G606" s="15"/>
      <c r="H606" s="15"/>
      <c r="I606" s="15"/>
      <c r="J606" s="15"/>
      <c r="K606" s="15"/>
    </row>
    <row r="607" spans="2:11" ht="13.8">
      <c r="B607" s="21"/>
      <c r="C607" s="15"/>
      <c r="D607" s="15"/>
      <c r="E607" s="15"/>
      <c r="F607" s="15"/>
      <c r="G607" s="15"/>
      <c r="H607" s="15"/>
      <c r="I607" s="15"/>
      <c r="J607" s="15"/>
      <c r="K607" s="15"/>
    </row>
    <row r="608" spans="2:11" ht="13.8">
      <c r="B608" s="14"/>
      <c r="C608" s="15"/>
      <c r="D608" s="15"/>
      <c r="E608" s="15"/>
      <c r="F608" s="15"/>
      <c r="G608" s="15"/>
      <c r="H608" s="15"/>
      <c r="I608" s="15"/>
      <c r="J608" s="15"/>
      <c r="K608" s="15"/>
    </row>
    <row r="609" spans="2:11" ht="13.8">
      <c r="B609" s="14"/>
      <c r="C609" s="15"/>
      <c r="D609" s="15"/>
      <c r="E609" s="15"/>
      <c r="F609" s="15"/>
      <c r="G609" s="15"/>
      <c r="H609" s="15"/>
      <c r="I609" s="15"/>
      <c r="J609" s="15"/>
      <c r="K609" s="15"/>
    </row>
    <row r="610" spans="2:11" ht="13.8">
      <c r="B610" s="9"/>
      <c r="C610" s="15"/>
      <c r="D610" s="15"/>
      <c r="E610" s="15"/>
      <c r="F610" s="15"/>
      <c r="G610" s="15"/>
      <c r="H610" s="15"/>
      <c r="I610" s="15"/>
      <c r="J610" s="15"/>
      <c r="K610" s="15"/>
    </row>
    <row r="611" spans="2:11" ht="13.8">
      <c r="B611" s="9"/>
      <c r="C611" s="15"/>
      <c r="D611" s="15"/>
      <c r="E611" s="15"/>
      <c r="F611" s="15"/>
      <c r="G611" s="15"/>
      <c r="H611" s="15"/>
      <c r="I611" s="15"/>
      <c r="J611" s="15"/>
      <c r="K611" s="15"/>
    </row>
    <row r="612" spans="2:11" ht="13.8">
      <c r="B612" s="9"/>
      <c r="C612" s="15"/>
      <c r="D612" s="15"/>
      <c r="E612" s="15"/>
      <c r="F612" s="15"/>
      <c r="G612" s="15"/>
      <c r="H612" s="15"/>
      <c r="I612" s="15"/>
      <c r="J612" s="15"/>
      <c r="K612" s="15"/>
    </row>
    <row r="613" spans="2:11" ht="13.8">
      <c r="B613" s="9"/>
      <c r="C613" s="15"/>
      <c r="D613" s="15"/>
      <c r="E613" s="15"/>
      <c r="F613" s="15"/>
      <c r="G613" s="15"/>
      <c r="H613" s="15"/>
      <c r="I613" s="15"/>
      <c r="J613" s="15"/>
      <c r="K613" s="15"/>
    </row>
    <row r="614" spans="2:11" ht="13.8">
      <c r="B614" s="9"/>
      <c r="C614" s="15"/>
      <c r="D614" s="15"/>
      <c r="E614" s="15"/>
      <c r="F614" s="15"/>
      <c r="G614" s="15"/>
      <c r="H614" s="15"/>
      <c r="I614" s="15"/>
      <c r="J614" s="15"/>
      <c r="K614" s="15"/>
    </row>
    <row r="615" spans="2:11" ht="13.8">
      <c r="B615" s="9"/>
      <c r="C615" s="15"/>
      <c r="D615" s="15"/>
      <c r="E615" s="15"/>
      <c r="F615" s="15"/>
      <c r="G615" s="15"/>
      <c r="H615" s="15"/>
      <c r="I615" s="15"/>
      <c r="J615" s="15"/>
      <c r="K615" s="15"/>
    </row>
    <row r="616" spans="2:11" ht="13.8">
      <c r="B616" s="9"/>
      <c r="C616" s="15"/>
      <c r="D616" s="15"/>
      <c r="E616" s="15"/>
      <c r="F616" s="15"/>
      <c r="G616" s="15"/>
      <c r="H616" s="15"/>
      <c r="I616" s="15"/>
      <c r="J616" s="15"/>
      <c r="K616" s="15"/>
    </row>
    <row r="617" spans="2:11" ht="13.8">
      <c r="B617" s="9"/>
      <c r="C617" s="15"/>
      <c r="D617" s="15"/>
      <c r="E617" s="15"/>
      <c r="F617" s="15"/>
      <c r="G617" s="15"/>
      <c r="H617" s="15"/>
      <c r="I617" s="15"/>
      <c r="J617" s="15"/>
      <c r="K617" s="15"/>
    </row>
    <row r="618" spans="2:11" ht="13.8">
      <c r="B618" s="9"/>
      <c r="C618" s="15"/>
      <c r="D618" s="15"/>
      <c r="E618" s="15"/>
      <c r="F618" s="15"/>
      <c r="G618" s="15"/>
      <c r="H618" s="15"/>
      <c r="I618" s="15"/>
      <c r="J618" s="15"/>
      <c r="K618" s="15"/>
    </row>
    <row r="619" spans="2:11" ht="13.8">
      <c r="B619" s="9"/>
      <c r="C619" s="15"/>
      <c r="D619" s="15"/>
      <c r="E619" s="15"/>
      <c r="F619" s="15"/>
      <c r="G619" s="15"/>
      <c r="H619" s="15"/>
      <c r="I619" s="15"/>
      <c r="J619" s="15"/>
      <c r="K619" s="15"/>
    </row>
    <row r="620" spans="2:11" ht="13.8">
      <c r="B620" s="9"/>
      <c r="C620" s="15"/>
      <c r="D620" s="15"/>
      <c r="E620" s="15"/>
      <c r="F620" s="15"/>
      <c r="G620" s="15"/>
      <c r="H620" s="15"/>
      <c r="I620" s="15"/>
      <c r="J620" s="15"/>
      <c r="K620" s="15"/>
    </row>
    <row r="623" spans="2:11" ht="17.399999999999999">
      <c r="B623" s="458"/>
      <c r="C623" s="458"/>
      <c r="D623" s="458"/>
      <c r="E623" s="458"/>
      <c r="F623" s="458"/>
      <c r="G623" s="458"/>
      <c r="H623" s="458"/>
      <c r="I623" s="458"/>
      <c r="J623" s="458"/>
      <c r="K623"/>
    </row>
    <row r="624" spans="2:11" ht="13.8">
      <c r="B624" s="10"/>
      <c r="C624" s="15"/>
      <c r="D624" s="15"/>
      <c r="E624" s="15"/>
      <c r="F624" s="15"/>
      <c r="G624" s="15"/>
      <c r="H624" s="15"/>
      <c r="I624" s="15"/>
      <c r="J624" s="15"/>
      <c r="K624" s="15"/>
    </row>
    <row r="625" spans="2:11">
      <c r="B625" s="460"/>
      <c r="C625" s="460"/>
      <c r="D625" s="460"/>
      <c r="E625" s="460"/>
      <c r="F625" s="460"/>
      <c r="G625" s="460"/>
      <c r="H625" s="460"/>
      <c r="I625" s="460"/>
      <c r="J625" s="460"/>
      <c r="K625"/>
    </row>
    <row r="626" spans="2:11">
      <c r="B626" s="460"/>
      <c r="C626" s="460"/>
      <c r="D626" s="460"/>
      <c r="E626" s="460"/>
      <c r="F626" s="460"/>
      <c r="G626" s="460"/>
      <c r="H626" s="460"/>
      <c r="I626" s="460"/>
      <c r="J626" s="460"/>
      <c r="K626"/>
    </row>
    <row r="627" spans="2:11" ht="13.8">
      <c r="B627" s="19"/>
      <c r="C627" s="16"/>
      <c r="D627" s="16"/>
      <c r="E627" s="16"/>
      <c r="F627" s="16"/>
      <c r="G627" s="16"/>
      <c r="H627" s="15"/>
      <c r="I627" s="15"/>
      <c r="J627" s="15"/>
      <c r="K627" s="15"/>
    </row>
    <row r="628" spans="2:11" ht="13.8">
      <c r="B628" s="4"/>
      <c r="C628" s="15"/>
      <c r="D628" s="17"/>
      <c r="E628" s="15"/>
      <c r="F628" s="17"/>
      <c r="G628" s="15"/>
      <c r="H628" s="15"/>
      <c r="I628" s="15"/>
      <c r="J628" s="15"/>
      <c r="K628" s="15"/>
    </row>
    <row r="629" spans="2:11" ht="13.8">
      <c r="B629" s="10"/>
      <c r="C629" s="17"/>
      <c r="D629" s="17"/>
      <c r="E629" s="17"/>
      <c r="F629" s="17"/>
      <c r="G629" s="17"/>
      <c r="H629" s="17"/>
      <c r="I629" s="17"/>
      <c r="J629" s="17"/>
      <c r="K629" s="17"/>
    </row>
    <row r="630" spans="2:11" ht="13.8">
      <c r="B630" s="9"/>
      <c r="C630" s="17"/>
      <c r="D630" s="17"/>
      <c r="E630" s="20"/>
      <c r="F630" s="20"/>
      <c r="G630" s="20"/>
      <c r="H630" s="20"/>
      <c r="I630" s="20"/>
      <c r="J630" s="20"/>
      <c r="K630" s="20"/>
    </row>
    <row r="631" spans="2:11" ht="13.8">
      <c r="B631" s="9"/>
      <c r="C631" s="17"/>
      <c r="D631" s="15"/>
      <c r="E631" s="15"/>
      <c r="F631" s="15"/>
      <c r="G631" s="15"/>
      <c r="H631" s="15"/>
      <c r="I631" s="15"/>
      <c r="J631" s="15"/>
      <c r="K631" s="15"/>
    </row>
    <row r="632" spans="2:11" ht="13.8">
      <c r="B632" s="21"/>
      <c r="C632" s="15"/>
      <c r="D632" s="15"/>
      <c r="E632" s="15"/>
      <c r="F632" s="15"/>
      <c r="G632" s="15"/>
      <c r="H632" s="15"/>
      <c r="I632" s="15"/>
      <c r="J632" s="15"/>
      <c r="K632" s="15"/>
    </row>
    <row r="633" spans="2:11" ht="13.8">
      <c r="B633" s="11"/>
      <c r="C633" s="15"/>
      <c r="D633" s="15"/>
      <c r="E633" s="15"/>
      <c r="F633" s="15"/>
      <c r="G633" s="15"/>
      <c r="H633" s="15"/>
      <c r="I633" s="15"/>
      <c r="J633" s="15"/>
      <c r="K633" s="15"/>
    </row>
    <row r="634" spans="2:11" ht="13.8">
      <c r="B634" s="11"/>
      <c r="C634" s="15"/>
      <c r="D634" s="15"/>
      <c r="E634" s="15"/>
      <c r="F634" s="15"/>
      <c r="G634" s="15"/>
      <c r="H634" s="15"/>
      <c r="I634" s="15"/>
      <c r="J634" s="15"/>
      <c r="K634" s="15"/>
    </row>
    <row r="635" spans="2:11" ht="13.8">
      <c r="B635" s="11"/>
      <c r="C635" s="15"/>
      <c r="D635" s="15"/>
      <c r="E635" s="15"/>
      <c r="F635" s="15"/>
      <c r="G635" s="15"/>
      <c r="H635" s="15"/>
      <c r="I635" s="15"/>
      <c r="J635" s="15"/>
      <c r="K635" s="15"/>
    </row>
    <row r="636" spans="2:11" ht="13.8">
      <c r="B636" s="12"/>
      <c r="C636" s="15"/>
      <c r="D636" s="15"/>
      <c r="E636" s="15"/>
      <c r="F636" s="15"/>
      <c r="G636" s="15"/>
      <c r="H636" s="15"/>
      <c r="I636" s="15"/>
      <c r="J636" s="15"/>
      <c r="K636" s="15"/>
    </row>
    <row r="637" spans="2:11" ht="13.8">
      <c r="B637" s="9"/>
      <c r="C637" s="15"/>
      <c r="D637" s="15"/>
      <c r="E637" s="15"/>
      <c r="F637" s="15"/>
      <c r="G637" s="15"/>
      <c r="H637" s="15"/>
      <c r="I637" s="15"/>
      <c r="J637" s="15"/>
      <c r="K637" s="15"/>
    </row>
    <row r="638" spans="2:11" ht="13.8">
      <c r="B638" s="21"/>
      <c r="C638" s="15"/>
      <c r="D638" s="15"/>
      <c r="E638" s="15"/>
      <c r="F638" s="15"/>
      <c r="G638" s="15"/>
      <c r="H638" s="15"/>
      <c r="I638" s="15"/>
      <c r="J638" s="15"/>
      <c r="K638" s="15"/>
    </row>
    <row r="639" spans="2:11" ht="13.8">
      <c r="B639" s="11"/>
      <c r="C639" s="15"/>
      <c r="D639" s="15"/>
      <c r="E639" s="15"/>
      <c r="F639" s="15"/>
      <c r="G639" s="15"/>
      <c r="H639" s="15"/>
      <c r="I639" s="15"/>
      <c r="J639" s="15"/>
      <c r="K639" s="15"/>
    </row>
    <row r="640" spans="2:11" ht="13.8">
      <c r="B640" s="11"/>
      <c r="C640" s="15"/>
      <c r="D640" s="15"/>
      <c r="E640" s="15"/>
      <c r="F640" s="15"/>
      <c r="G640" s="15"/>
      <c r="H640" s="15"/>
      <c r="I640" s="15"/>
      <c r="J640" s="15"/>
      <c r="K640" s="15"/>
    </row>
    <row r="641" spans="2:11" ht="13.8">
      <c r="B641" s="12"/>
      <c r="C641" s="15"/>
      <c r="D641" s="15"/>
      <c r="E641" s="15"/>
      <c r="F641" s="15"/>
      <c r="G641" s="15"/>
      <c r="H641" s="15"/>
      <c r="I641" s="15"/>
      <c r="J641" s="15"/>
      <c r="K641" s="15"/>
    </row>
    <row r="642" spans="2:11" ht="13.8">
      <c r="B642" s="12"/>
      <c r="C642" s="15"/>
      <c r="D642" s="15"/>
      <c r="E642" s="15"/>
      <c r="F642" s="15"/>
      <c r="G642" s="15"/>
      <c r="H642" s="15"/>
      <c r="I642" s="15"/>
      <c r="J642" s="15"/>
      <c r="K642" s="15"/>
    </row>
    <row r="643" spans="2:11" ht="13.8">
      <c r="B643" s="13"/>
      <c r="C643" s="15"/>
      <c r="D643" s="15"/>
      <c r="E643" s="15"/>
      <c r="F643" s="15"/>
      <c r="G643" s="15"/>
      <c r="H643" s="15"/>
      <c r="I643" s="15"/>
      <c r="J643" s="15"/>
      <c r="K643" s="15"/>
    </row>
    <row r="644" spans="2:11" ht="13.8">
      <c r="B644" s="13"/>
      <c r="C644" s="15"/>
      <c r="D644" s="15"/>
      <c r="E644" s="15"/>
      <c r="F644" s="15"/>
      <c r="G644" s="15"/>
      <c r="H644" s="15"/>
      <c r="I644" s="15"/>
      <c r="J644" s="15"/>
      <c r="K644" s="15"/>
    </row>
    <row r="645" spans="2:11" ht="13.8">
      <c r="B645" s="21"/>
      <c r="C645" s="15"/>
      <c r="D645" s="15"/>
      <c r="E645" s="15"/>
      <c r="F645" s="15"/>
      <c r="G645" s="15"/>
      <c r="H645" s="15"/>
      <c r="I645" s="15"/>
      <c r="J645" s="15"/>
      <c r="K645" s="15"/>
    </row>
    <row r="646" spans="2:11" ht="13.8">
      <c r="B646" s="14"/>
      <c r="C646" s="15"/>
      <c r="D646" s="15"/>
      <c r="E646" s="15"/>
      <c r="F646" s="15"/>
      <c r="G646" s="15"/>
      <c r="H646" s="15"/>
      <c r="I646" s="15"/>
      <c r="J646" s="15"/>
      <c r="K646" s="15"/>
    </row>
    <row r="647" spans="2:11" ht="13.8">
      <c r="B647" s="14"/>
      <c r="C647" s="15"/>
      <c r="D647" s="15"/>
      <c r="E647" s="15"/>
      <c r="F647" s="15"/>
      <c r="G647" s="15"/>
      <c r="H647" s="15"/>
      <c r="I647" s="15"/>
      <c r="J647" s="15"/>
      <c r="K647" s="15"/>
    </row>
    <row r="648" spans="2:11" ht="13.8">
      <c r="B648" s="9"/>
      <c r="C648" s="15"/>
      <c r="D648" s="15"/>
      <c r="E648" s="15"/>
      <c r="F648" s="15"/>
      <c r="G648" s="15"/>
      <c r="H648" s="15"/>
      <c r="I648" s="15"/>
      <c r="J648" s="15"/>
      <c r="K648" s="15"/>
    </row>
    <row r="649" spans="2:11" ht="13.8">
      <c r="B649" s="9"/>
      <c r="C649" s="15"/>
      <c r="D649" s="15"/>
      <c r="E649" s="15"/>
      <c r="F649" s="15"/>
      <c r="G649" s="15"/>
      <c r="H649" s="15"/>
      <c r="I649" s="15"/>
      <c r="J649" s="15"/>
      <c r="K649" s="15"/>
    </row>
    <row r="650" spans="2:11" ht="13.8">
      <c r="B650" s="9"/>
      <c r="C650" s="15"/>
      <c r="D650" s="15"/>
      <c r="E650" s="15"/>
      <c r="F650" s="15"/>
      <c r="G650" s="15"/>
      <c r="H650" s="15"/>
      <c r="I650" s="15"/>
      <c r="J650" s="15"/>
      <c r="K650" s="15"/>
    </row>
    <row r="651" spans="2:11" ht="13.8">
      <c r="B651" s="9"/>
      <c r="C651" s="15"/>
      <c r="D651" s="15"/>
      <c r="E651" s="15"/>
      <c r="F651" s="15"/>
      <c r="G651" s="15"/>
      <c r="H651" s="15"/>
      <c r="I651" s="15"/>
      <c r="J651" s="15"/>
      <c r="K651" s="15"/>
    </row>
    <row r="652" spans="2:11" ht="13.8">
      <c r="B652" s="9"/>
      <c r="C652" s="15"/>
      <c r="D652" s="15"/>
      <c r="E652" s="15"/>
      <c r="F652" s="15"/>
      <c r="G652" s="15"/>
      <c r="H652" s="15"/>
      <c r="I652" s="15"/>
      <c r="J652" s="15"/>
      <c r="K652" s="15"/>
    </row>
    <row r="653" spans="2:11" ht="13.8">
      <c r="B653" s="9"/>
      <c r="C653" s="15"/>
      <c r="D653" s="15"/>
      <c r="E653" s="15"/>
      <c r="F653" s="15"/>
      <c r="G653" s="15"/>
      <c r="H653" s="15"/>
      <c r="I653" s="15"/>
      <c r="J653" s="15"/>
      <c r="K653" s="15"/>
    </row>
    <row r="654" spans="2:11" ht="13.8">
      <c r="B654" s="9"/>
      <c r="C654" s="15"/>
      <c r="D654" s="15"/>
      <c r="E654" s="15"/>
      <c r="F654" s="15"/>
      <c r="G654" s="15"/>
      <c r="H654" s="15"/>
      <c r="I654" s="15"/>
      <c r="J654" s="15"/>
      <c r="K654" s="15"/>
    </row>
    <row r="655" spans="2:11" ht="13.8">
      <c r="B655" s="9"/>
      <c r="C655" s="15"/>
      <c r="D655" s="15"/>
      <c r="E655" s="15"/>
      <c r="F655" s="15"/>
      <c r="G655" s="15"/>
      <c r="H655" s="15"/>
      <c r="I655" s="15"/>
      <c r="J655" s="15"/>
      <c r="K655" s="15"/>
    </row>
    <row r="656" spans="2:11" ht="13.8">
      <c r="B656" s="9"/>
      <c r="C656" s="15"/>
      <c r="D656" s="15"/>
      <c r="E656" s="15"/>
      <c r="F656" s="15"/>
      <c r="G656" s="15"/>
      <c r="H656" s="15"/>
      <c r="I656" s="15"/>
      <c r="J656" s="15"/>
      <c r="K656" s="15"/>
    </row>
    <row r="657" spans="2:11" ht="13.8">
      <c r="B657" s="9"/>
      <c r="C657" s="15"/>
      <c r="D657" s="15"/>
      <c r="E657" s="15"/>
      <c r="F657" s="15"/>
      <c r="G657" s="15"/>
      <c r="H657" s="15"/>
      <c r="I657" s="15"/>
      <c r="J657" s="15"/>
      <c r="K657" s="15"/>
    </row>
    <row r="658" spans="2:11" ht="13.8">
      <c r="B658" s="9"/>
      <c r="C658" s="15"/>
      <c r="D658" s="15"/>
      <c r="E658" s="15"/>
      <c r="F658" s="15"/>
      <c r="G658" s="15"/>
      <c r="H658" s="15"/>
      <c r="I658" s="15"/>
      <c r="J658" s="15"/>
      <c r="K658" s="15"/>
    </row>
    <row r="659" spans="2:11" ht="13.8">
      <c r="B659" s="9"/>
      <c r="C659" s="15"/>
      <c r="D659" s="15"/>
      <c r="E659" s="15"/>
      <c r="F659" s="15"/>
      <c r="G659" s="15"/>
      <c r="H659" s="15"/>
      <c r="I659" s="15"/>
      <c r="J659" s="15"/>
      <c r="K659" s="15"/>
    </row>
    <row r="661" spans="2:11" ht="17.399999999999999">
      <c r="B661" s="458"/>
      <c r="C661" s="458"/>
      <c r="D661" s="458"/>
      <c r="E661" s="458"/>
      <c r="F661" s="458"/>
      <c r="G661" s="458"/>
      <c r="H661" s="458"/>
      <c r="I661" s="458"/>
      <c r="J661" s="458"/>
      <c r="K661"/>
    </row>
    <row r="662" spans="2:11" ht="13.8">
      <c r="B662" s="10"/>
      <c r="C662" s="15"/>
      <c r="D662" s="15"/>
      <c r="E662" s="15"/>
      <c r="F662" s="15"/>
      <c r="G662" s="15"/>
      <c r="H662" s="15"/>
      <c r="I662" s="15"/>
      <c r="J662" s="15"/>
      <c r="K662" s="15"/>
    </row>
    <row r="663" spans="2:11">
      <c r="B663" s="460"/>
      <c r="C663" s="460"/>
      <c r="D663" s="460"/>
      <c r="E663" s="460"/>
      <c r="F663" s="460"/>
      <c r="G663" s="460"/>
      <c r="H663" s="460"/>
      <c r="I663" s="460"/>
      <c r="J663" s="460"/>
      <c r="K663"/>
    </row>
    <row r="664" spans="2:11" ht="18" customHeight="1">
      <c r="B664" s="460"/>
      <c r="C664" s="460"/>
      <c r="D664" s="460"/>
      <c r="E664" s="460"/>
      <c r="F664" s="460"/>
      <c r="G664" s="460"/>
      <c r="H664" s="460"/>
      <c r="I664" s="460"/>
      <c r="J664" s="460"/>
      <c r="K664"/>
    </row>
    <row r="665" spans="2:11" ht="13.8">
      <c r="B665" s="4"/>
      <c r="C665" s="15"/>
      <c r="D665" s="17"/>
      <c r="E665" s="15"/>
      <c r="F665" s="17"/>
      <c r="G665" s="15"/>
      <c r="H665" s="15"/>
      <c r="I665" s="15"/>
      <c r="J665" s="15"/>
      <c r="K665" s="15"/>
    </row>
    <row r="666" spans="2:11" ht="13.8">
      <c r="B666" s="10"/>
      <c r="C666" s="17"/>
      <c r="D666" s="17"/>
      <c r="E666" s="17"/>
      <c r="F666" s="17"/>
      <c r="G666" s="17"/>
      <c r="H666" s="17"/>
      <c r="I666" s="17"/>
      <c r="J666" s="17"/>
      <c r="K666" s="17"/>
    </row>
    <row r="667" spans="2:11" ht="13.8">
      <c r="B667" s="9"/>
      <c r="C667" s="17"/>
      <c r="D667" s="17"/>
      <c r="E667" s="20"/>
      <c r="F667" s="20"/>
      <c r="G667" s="20"/>
      <c r="H667" s="20"/>
      <c r="I667" s="20"/>
      <c r="J667" s="20"/>
      <c r="K667" s="20"/>
    </row>
    <row r="668" spans="2:11" ht="13.8">
      <c r="B668" s="9"/>
      <c r="C668" s="17"/>
      <c r="D668" s="15"/>
      <c r="E668" s="15"/>
      <c r="F668" s="15"/>
      <c r="G668" s="15"/>
      <c r="H668" s="15"/>
      <c r="I668" s="15"/>
      <c r="J668" s="15"/>
      <c r="K668" s="15"/>
    </row>
    <row r="669" spans="2:11" ht="13.8">
      <c r="B669" s="21"/>
      <c r="C669" s="15"/>
      <c r="D669" s="15"/>
      <c r="E669" s="15"/>
      <c r="F669" s="15"/>
      <c r="G669" s="15"/>
      <c r="H669" s="15"/>
      <c r="I669" s="15"/>
      <c r="J669" s="15"/>
      <c r="K669" s="15"/>
    </row>
    <row r="670" spans="2:11" ht="13.8">
      <c r="B670" s="22"/>
      <c r="C670" s="15"/>
      <c r="D670" s="15"/>
      <c r="E670" s="15"/>
      <c r="F670" s="15"/>
      <c r="G670" s="15"/>
      <c r="H670" s="15"/>
      <c r="I670" s="15"/>
      <c r="J670" s="15"/>
      <c r="K670" s="15"/>
    </row>
    <row r="671" spans="2:11" ht="13.8">
      <c r="B671" s="11"/>
      <c r="C671" s="15"/>
      <c r="D671" s="15"/>
      <c r="E671" s="15"/>
      <c r="F671" s="15"/>
      <c r="G671" s="15"/>
      <c r="H671" s="15"/>
      <c r="I671" s="15"/>
      <c r="J671" s="15"/>
      <c r="K671" s="15"/>
    </row>
    <row r="672" spans="2:11" ht="13.8">
      <c r="B672" s="12"/>
      <c r="C672" s="15"/>
      <c r="D672" s="15"/>
      <c r="E672" s="15"/>
      <c r="F672" s="15"/>
      <c r="G672" s="15"/>
      <c r="H672" s="15"/>
      <c r="I672" s="15"/>
      <c r="J672" s="15"/>
      <c r="K672" s="15"/>
    </row>
    <row r="673" spans="2:11" ht="13.8">
      <c r="B673" s="9"/>
      <c r="C673" s="15"/>
      <c r="D673" s="15"/>
      <c r="E673" s="15"/>
      <c r="F673" s="15"/>
      <c r="G673" s="15"/>
      <c r="H673" s="15"/>
      <c r="I673" s="15"/>
      <c r="J673" s="15"/>
      <c r="K673" s="15"/>
    </row>
    <row r="674" spans="2:11" ht="13.8">
      <c r="B674" s="21"/>
      <c r="C674" s="15"/>
      <c r="D674" s="15"/>
      <c r="E674" s="15"/>
      <c r="F674" s="15"/>
      <c r="G674" s="15"/>
      <c r="H674" s="15"/>
      <c r="I674" s="15"/>
      <c r="J674" s="15"/>
      <c r="K674" s="15"/>
    </row>
    <row r="675" spans="2:11" ht="13.8">
      <c r="B675" s="11"/>
      <c r="C675" s="15"/>
      <c r="D675" s="15"/>
      <c r="E675" s="15"/>
      <c r="F675" s="15"/>
      <c r="G675" s="15"/>
      <c r="H675" s="15"/>
      <c r="I675" s="15"/>
      <c r="J675" s="15"/>
      <c r="K675" s="15"/>
    </row>
    <row r="676" spans="2:11" ht="13.8">
      <c r="B676" s="11"/>
      <c r="C676" s="15"/>
      <c r="D676" s="15"/>
      <c r="E676" s="15"/>
      <c r="F676" s="15"/>
      <c r="G676" s="15"/>
      <c r="H676" s="15"/>
      <c r="I676" s="15"/>
      <c r="J676" s="15"/>
      <c r="K676" s="15"/>
    </row>
    <row r="677" spans="2:11" ht="13.8">
      <c r="B677" s="11"/>
      <c r="C677" s="15"/>
      <c r="D677" s="15"/>
      <c r="E677" s="15"/>
      <c r="F677" s="15"/>
      <c r="G677" s="15"/>
      <c r="H677" s="15"/>
      <c r="I677" s="15"/>
      <c r="J677" s="15"/>
      <c r="K677" s="15"/>
    </row>
    <row r="678" spans="2:11" ht="13.8">
      <c r="B678" s="11"/>
      <c r="C678" s="15"/>
      <c r="D678" s="15"/>
      <c r="E678" s="15"/>
      <c r="F678" s="15"/>
      <c r="G678" s="15"/>
      <c r="H678" s="15"/>
      <c r="I678" s="15"/>
      <c r="J678" s="15"/>
      <c r="K678" s="15"/>
    </row>
    <row r="679" spans="2:11" ht="13.8">
      <c r="B679" s="12"/>
      <c r="C679" s="15"/>
      <c r="D679" s="15"/>
      <c r="E679" s="15"/>
      <c r="F679" s="15"/>
      <c r="G679" s="15"/>
      <c r="H679" s="15"/>
      <c r="I679" s="15"/>
      <c r="J679" s="15"/>
      <c r="K679" s="15"/>
    </row>
    <row r="680" spans="2:11" ht="13.8">
      <c r="B680" s="12"/>
      <c r="C680" s="15"/>
      <c r="D680" s="15"/>
      <c r="E680" s="15"/>
      <c r="F680" s="15"/>
      <c r="G680" s="15"/>
      <c r="H680" s="15"/>
      <c r="I680" s="15"/>
      <c r="J680" s="15"/>
      <c r="K680" s="15"/>
    </row>
    <row r="681" spans="2:11" ht="13.8">
      <c r="B681" s="13"/>
      <c r="C681" s="15"/>
      <c r="D681" s="15"/>
      <c r="E681" s="15"/>
      <c r="F681" s="15"/>
      <c r="G681" s="15"/>
      <c r="H681" s="15"/>
      <c r="I681" s="15"/>
      <c r="J681" s="15"/>
      <c r="K681" s="15"/>
    </row>
    <row r="682" spans="2:11" ht="13.8">
      <c r="B682" s="13"/>
      <c r="C682" s="15"/>
      <c r="D682" s="15"/>
      <c r="E682" s="15"/>
      <c r="F682" s="15"/>
      <c r="G682" s="15"/>
      <c r="H682" s="15"/>
      <c r="I682" s="15"/>
      <c r="J682" s="15"/>
      <c r="K682" s="15"/>
    </row>
    <row r="683" spans="2:11" ht="13.8">
      <c r="B683" s="21"/>
      <c r="C683" s="15"/>
      <c r="D683" s="15"/>
      <c r="E683" s="15"/>
      <c r="F683" s="15"/>
      <c r="G683" s="15"/>
      <c r="H683" s="15"/>
      <c r="I683" s="15"/>
      <c r="J683" s="15"/>
      <c r="K683" s="15"/>
    </row>
    <row r="684" spans="2:11" ht="13.8">
      <c r="B684" s="14"/>
      <c r="C684" s="15"/>
      <c r="D684" s="15"/>
      <c r="E684" s="15"/>
      <c r="F684" s="15"/>
      <c r="G684" s="15"/>
      <c r="H684" s="15"/>
      <c r="I684" s="15"/>
      <c r="J684" s="15"/>
      <c r="K684" s="15"/>
    </row>
    <row r="685" spans="2:11" ht="13.8">
      <c r="B685" s="14"/>
      <c r="C685" s="15"/>
      <c r="D685" s="15"/>
      <c r="E685" s="15"/>
      <c r="F685" s="15"/>
      <c r="G685" s="15"/>
      <c r="H685" s="15"/>
      <c r="I685" s="15"/>
      <c r="J685" s="15"/>
      <c r="K685" s="15"/>
    </row>
    <row r="686" spans="2:11" ht="13.8">
      <c r="B686" s="9"/>
      <c r="C686" s="15"/>
      <c r="D686" s="15"/>
      <c r="E686" s="15"/>
      <c r="F686" s="15"/>
      <c r="G686" s="15"/>
      <c r="H686" s="15"/>
      <c r="I686" s="15"/>
      <c r="J686" s="15"/>
      <c r="K686" s="15"/>
    </row>
    <row r="687" spans="2:11" ht="13.8">
      <c r="B687" s="9"/>
      <c r="C687" s="15"/>
      <c r="D687" s="15"/>
      <c r="E687" s="15"/>
      <c r="F687" s="15"/>
      <c r="G687" s="15"/>
      <c r="H687" s="15"/>
      <c r="I687" s="15"/>
      <c r="J687" s="15"/>
      <c r="K687" s="15"/>
    </row>
    <row r="688" spans="2:11" ht="13.8">
      <c r="B688" s="9"/>
      <c r="C688" s="15"/>
      <c r="D688" s="15"/>
      <c r="E688" s="15"/>
      <c r="F688" s="15"/>
      <c r="G688" s="15"/>
      <c r="H688" s="15"/>
      <c r="I688" s="15"/>
      <c r="J688" s="15"/>
      <c r="K688" s="15"/>
    </row>
    <row r="689" spans="2:11" ht="13.8">
      <c r="B689" s="9"/>
      <c r="C689" s="15"/>
      <c r="D689" s="15"/>
      <c r="E689" s="15"/>
      <c r="F689" s="15"/>
      <c r="G689" s="15"/>
      <c r="H689" s="15"/>
      <c r="I689" s="15"/>
      <c r="J689" s="15"/>
      <c r="K689" s="15"/>
    </row>
    <row r="690" spans="2:11" ht="13.8">
      <c r="B690" s="9"/>
      <c r="C690" s="15"/>
      <c r="D690" s="15"/>
      <c r="E690" s="15"/>
      <c r="F690" s="15"/>
      <c r="G690" s="15"/>
      <c r="H690" s="15"/>
      <c r="I690" s="15"/>
      <c r="J690" s="15"/>
      <c r="K690" s="15"/>
    </row>
    <row r="691" spans="2:11" ht="13.8">
      <c r="B691" s="9"/>
      <c r="C691" s="15"/>
      <c r="D691" s="15"/>
      <c r="E691" s="15"/>
      <c r="F691" s="15"/>
      <c r="G691" s="15"/>
      <c r="H691" s="15"/>
      <c r="I691" s="15"/>
      <c r="J691" s="15"/>
      <c r="K691" s="15"/>
    </row>
    <row r="692" spans="2:11" ht="13.8">
      <c r="B692" s="9"/>
      <c r="C692" s="15"/>
      <c r="D692" s="15"/>
      <c r="E692" s="15"/>
      <c r="F692" s="15"/>
      <c r="G692" s="15"/>
      <c r="H692" s="15"/>
      <c r="I692" s="15"/>
      <c r="J692" s="15"/>
      <c r="K692" s="15"/>
    </row>
    <row r="693" spans="2:11" ht="13.8">
      <c r="B693" s="9"/>
      <c r="C693" s="15"/>
      <c r="D693" s="15"/>
      <c r="E693" s="15"/>
      <c r="F693" s="15"/>
      <c r="G693" s="15"/>
      <c r="H693" s="15"/>
      <c r="I693" s="15"/>
      <c r="J693" s="15"/>
      <c r="K693" s="15"/>
    </row>
    <row r="694" spans="2:11" ht="13.8">
      <c r="B694" s="9"/>
      <c r="C694" s="15"/>
      <c r="D694" s="15"/>
      <c r="E694" s="15"/>
      <c r="F694" s="15"/>
      <c r="G694" s="15"/>
      <c r="H694" s="15"/>
      <c r="I694" s="15"/>
      <c r="J694" s="15"/>
      <c r="K694" s="15"/>
    </row>
    <row r="695" spans="2:11" ht="13.8">
      <c r="B695" s="9"/>
      <c r="C695" s="15"/>
      <c r="D695" s="15"/>
      <c r="E695" s="15"/>
      <c r="F695" s="15"/>
      <c r="G695" s="15"/>
      <c r="H695" s="15"/>
      <c r="I695" s="15"/>
      <c r="J695" s="15"/>
      <c r="K695" s="15"/>
    </row>
    <row r="696" spans="2:11" ht="13.8">
      <c r="B696" s="9"/>
      <c r="C696" s="15"/>
      <c r="D696" s="15"/>
      <c r="E696" s="15"/>
      <c r="F696" s="15"/>
      <c r="G696" s="15"/>
      <c r="H696" s="15"/>
      <c r="I696" s="15"/>
      <c r="J696" s="15"/>
      <c r="K696" s="15"/>
    </row>
    <row r="698" spans="2:11" ht="17.399999999999999">
      <c r="B698" s="458"/>
      <c r="C698" s="458"/>
      <c r="D698" s="458"/>
      <c r="E698" s="458"/>
      <c r="F698" s="458"/>
      <c r="G698" s="458"/>
      <c r="H698" s="458"/>
      <c r="I698" s="458"/>
      <c r="J698" s="458"/>
      <c r="K698"/>
    </row>
    <row r="699" spans="2:11" ht="13.8">
      <c r="B699" s="10"/>
      <c r="C699" s="15"/>
      <c r="D699" s="15"/>
      <c r="E699" s="15"/>
      <c r="F699" s="15"/>
      <c r="G699" s="15"/>
      <c r="H699" s="15"/>
      <c r="I699" s="15"/>
      <c r="J699" s="15"/>
      <c r="K699" s="15"/>
    </row>
    <row r="700" spans="2:11">
      <c r="B700" s="460"/>
      <c r="C700" s="460"/>
      <c r="D700" s="460"/>
      <c r="E700" s="460"/>
      <c r="F700" s="460"/>
      <c r="G700" s="460"/>
      <c r="H700" s="460"/>
      <c r="I700" s="460"/>
      <c r="J700" s="460"/>
      <c r="K700"/>
    </row>
    <row r="701" spans="2:11" ht="18.75" customHeight="1">
      <c r="B701" s="460"/>
      <c r="C701" s="460"/>
      <c r="D701" s="460"/>
      <c r="E701" s="460"/>
      <c r="F701" s="460"/>
      <c r="G701" s="460"/>
      <c r="H701" s="460"/>
      <c r="I701" s="460"/>
      <c r="J701" s="460"/>
      <c r="K701"/>
    </row>
    <row r="702" spans="2:11" ht="13.8">
      <c r="B702" s="19"/>
      <c r="C702" s="16"/>
      <c r="D702" s="16"/>
      <c r="E702" s="16"/>
      <c r="F702" s="16"/>
      <c r="G702" s="16"/>
      <c r="H702" s="16"/>
      <c r="I702" s="15"/>
      <c r="J702" s="15"/>
      <c r="K702" s="15"/>
    </row>
    <row r="703" spans="2:11" ht="13.8">
      <c r="B703" s="4"/>
      <c r="C703" s="15"/>
      <c r="D703" s="17"/>
      <c r="E703" s="17"/>
      <c r="F703" s="17"/>
      <c r="G703" s="15"/>
      <c r="H703" s="15"/>
      <c r="I703" s="15"/>
      <c r="J703" s="15"/>
      <c r="K703" s="15"/>
    </row>
    <row r="704" spans="2:11" ht="13.8">
      <c r="B704" s="10"/>
      <c r="C704" s="17"/>
      <c r="D704" s="17"/>
      <c r="E704" s="17"/>
      <c r="F704" s="17"/>
      <c r="G704" s="17"/>
      <c r="H704" s="17"/>
      <c r="I704" s="17"/>
      <c r="J704" s="17"/>
      <c r="K704" s="17"/>
    </row>
    <row r="705" spans="2:11" ht="13.8">
      <c r="B705" s="9"/>
      <c r="C705" s="17"/>
      <c r="D705" s="17"/>
      <c r="E705" s="20"/>
      <c r="F705" s="20"/>
      <c r="G705" s="20"/>
      <c r="H705" s="20"/>
      <c r="I705" s="20"/>
      <c r="J705" s="20"/>
      <c r="K705" s="20"/>
    </row>
    <row r="706" spans="2:11" ht="13.8">
      <c r="B706" s="9"/>
      <c r="C706" s="17"/>
      <c r="D706" s="15"/>
      <c r="E706" s="15"/>
      <c r="F706" s="15"/>
      <c r="G706" s="15"/>
      <c r="H706" s="15"/>
      <c r="I706" s="15"/>
      <c r="J706" s="15"/>
      <c r="K706" s="15"/>
    </row>
    <row r="707" spans="2:11" ht="13.8">
      <c r="B707" s="21"/>
      <c r="C707" s="15"/>
      <c r="D707" s="15"/>
      <c r="E707" s="15"/>
      <c r="F707" s="15"/>
      <c r="G707" s="15"/>
      <c r="H707" s="15"/>
      <c r="I707" s="15"/>
      <c r="J707" s="15"/>
      <c r="K707" s="15"/>
    </row>
    <row r="708" spans="2:11" ht="13.8">
      <c r="B708" s="22"/>
      <c r="C708" s="15"/>
      <c r="D708" s="15"/>
      <c r="E708" s="15"/>
      <c r="F708" s="15"/>
      <c r="G708" s="15"/>
      <c r="H708" s="15"/>
      <c r="I708" s="15"/>
      <c r="J708" s="15"/>
      <c r="K708" s="15"/>
    </row>
    <row r="709" spans="2:11" ht="13.8">
      <c r="B709" s="11"/>
      <c r="C709" s="15"/>
      <c r="D709" s="15"/>
      <c r="E709" s="15"/>
      <c r="F709" s="15"/>
      <c r="G709" s="15"/>
      <c r="H709" s="15"/>
      <c r="I709" s="15"/>
      <c r="J709" s="15"/>
      <c r="K709" s="15"/>
    </row>
    <row r="710" spans="2:11" ht="13.8">
      <c r="B710" s="12"/>
      <c r="C710" s="15"/>
      <c r="D710" s="15"/>
      <c r="E710" s="15"/>
      <c r="F710" s="15"/>
      <c r="G710" s="15"/>
      <c r="H710" s="15"/>
      <c r="I710" s="15"/>
      <c r="J710" s="15"/>
      <c r="K710" s="15"/>
    </row>
    <row r="711" spans="2:11" ht="13.8">
      <c r="B711" s="9"/>
      <c r="C711" s="15"/>
      <c r="D711" s="15"/>
      <c r="E711" s="15"/>
      <c r="F711" s="15"/>
      <c r="G711" s="15"/>
      <c r="H711" s="15"/>
      <c r="I711" s="15"/>
      <c r="J711" s="15"/>
      <c r="K711" s="15"/>
    </row>
    <row r="712" spans="2:11" ht="13.8">
      <c r="B712" s="21"/>
      <c r="C712" s="15"/>
      <c r="D712" s="15"/>
      <c r="E712" s="15"/>
      <c r="F712" s="15"/>
      <c r="G712" s="15"/>
      <c r="H712" s="15"/>
      <c r="I712" s="15"/>
      <c r="J712" s="15"/>
      <c r="K712" s="15"/>
    </row>
    <row r="713" spans="2:11" ht="13.8">
      <c r="B713" s="11"/>
      <c r="C713" s="15"/>
      <c r="D713" s="15"/>
      <c r="E713" s="15"/>
      <c r="F713" s="15"/>
      <c r="G713" s="15"/>
      <c r="H713" s="15"/>
      <c r="I713" s="15"/>
      <c r="J713" s="15"/>
      <c r="K713" s="15"/>
    </row>
    <row r="714" spans="2:11" ht="13.8">
      <c r="B714" s="11"/>
      <c r="C714" s="15"/>
      <c r="D714" s="15"/>
      <c r="E714" s="15"/>
      <c r="F714" s="15"/>
      <c r="G714" s="15"/>
      <c r="H714" s="15"/>
      <c r="I714" s="15"/>
      <c r="J714" s="15"/>
      <c r="K714" s="15"/>
    </row>
    <row r="715" spans="2:11" ht="13.8">
      <c r="B715" s="12"/>
      <c r="C715" s="15"/>
      <c r="D715" s="15"/>
      <c r="E715" s="15"/>
      <c r="F715" s="15"/>
      <c r="G715" s="15"/>
      <c r="H715" s="15"/>
      <c r="I715" s="15"/>
      <c r="J715" s="15"/>
      <c r="K715" s="15"/>
    </row>
    <row r="716" spans="2:11" ht="13.8">
      <c r="B716" s="12"/>
      <c r="C716" s="15"/>
      <c r="D716" s="15"/>
      <c r="E716" s="15"/>
      <c r="F716" s="15"/>
      <c r="G716" s="15"/>
      <c r="H716" s="15"/>
      <c r="I716" s="15"/>
      <c r="J716" s="15"/>
      <c r="K716" s="15"/>
    </row>
    <row r="717" spans="2:11" ht="13.8">
      <c r="B717" s="13"/>
      <c r="C717" s="15"/>
      <c r="D717" s="15"/>
      <c r="E717" s="15"/>
      <c r="F717" s="15"/>
      <c r="G717" s="15"/>
      <c r="H717" s="15"/>
      <c r="I717" s="15"/>
      <c r="J717" s="15"/>
      <c r="K717" s="15"/>
    </row>
    <row r="718" spans="2:11" ht="13.8">
      <c r="B718" s="13"/>
      <c r="C718" s="15"/>
      <c r="D718" s="15"/>
      <c r="E718" s="15"/>
      <c r="F718" s="15"/>
      <c r="G718" s="15"/>
      <c r="H718" s="15"/>
      <c r="I718" s="15"/>
      <c r="J718" s="15"/>
      <c r="K718" s="15"/>
    </row>
    <row r="719" spans="2:11" ht="13.8">
      <c r="B719" s="21"/>
      <c r="C719" s="15"/>
      <c r="D719" s="15"/>
      <c r="E719" s="15"/>
      <c r="F719" s="15"/>
      <c r="G719" s="15"/>
      <c r="H719" s="15"/>
      <c r="I719" s="15"/>
      <c r="J719" s="15"/>
      <c r="K719" s="15"/>
    </row>
    <row r="720" spans="2:11" ht="13.8">
      <c r="B720" s="14"/>
      <c r="C720" s="15"/>
      <c r="D720" s="15"/>
      <c r="E720" s="15"/>
      <c r="F720" s="15"/>
      <c r="G720" s="15"/>
      <c r="H720" s="15"/>
      <c r="I720" s="15"/>
      <c r="J720" s="15"/>
      <c r="K720" s="15"/>
    </row>
    <row r="721" spans="2:11" ht="13.8">
      <c r="B721" s="14"/>
      <c r="C721" s="15"/>
      <c r="D721" s="15"/>
      <c r="E721" s="15"/>
      <c r="F721" s="15"/>
      <c r="G721" s="15"/>
      <c r="H721" s="15"/>
      <c r="I721" s="15"/>
      <c r="J721" s="15"/>
      <c r="K721" s="15"/>
    </row>
    <row r="722" spans="2:11" ht="13.8">
      <c r="B722" s="9"/>
      <c r="C722" s="15"/>
      <c r="D722" s="15"/>
      <c r="E722" s="15"/>
      <c r="F722" s="15"/>
      <c r="G722" s="15"/>
      <c r="H722" s="15"/>
      <c r="I722" s="15"/>
      <c r="J722" s="15"/>
      <c r="K722" s="15"/>
    </row>
    <row r="723" spans="2:11" ht="13.8">
      <c r="B723" s="9"/>
      <c r="C723" s="15"/>
      <c r="D723" s="15"/>
      <c r="E723" s="15"/>
      <c r="F723" s="15"/>
      <c r="G723" s="15"/>
      <c r="H723" s="15"/>
      <c r="I723" s="15"/>
      <c r="J723" s="15"/>
      <c r="K723" s="15"/>
    </row>
    <row r="724" spans="2:11" ht="13.8">
      <c r="B724" s="9"/>
      <c r="C724" s="15"/>
      <c r="D724" s="15"/>
      <c r="E724" s="15"/>
      <c r="F724" s="15"/>
      <c r="G724" s="15"/>
      <c r="H724" s="15"/>
      <c r="I724" s="15"/>
      <c r="J724" s="15"/>
      <c r="K724" s="15"/>
    </row>
    <row r="725" spans="2:11" ht="13.8">
      <c r="B725" s="9"/>
      <c r="C725" s="15"/>
      <c r="D725" s="15"/>
      <c r="E725" s="15"/>
      <c r="F725" s="15"/>
      <c r="G725" s="15"/>
      <c r="H725" s="15"/>
      <c r="I725" s="15"/>
      <c r="J725" s="15"/>
      <c r="K725" s="15"/>
    </row>
    <row r="726" spans="2:11" ht="13.8">
      <c r="B726" s="9"/>
      <c r="C726" s="15"/>
      <c r="D726" s="15"/>
      <c r="E726" s="15"/>
      <c r="F726" s="15"/>
      <c r="G726" s="15"/>
      <c r="H726" s="15"/>
      <c r="I726" s="15"/>
      <c r="J726" s="15"/>
      <c r="K726" s="15"/>
    </row>
    <row r="727" spans="2:11" ht="13.8">
      <c r="B727" s="9"/>
      <c r="C727" s="15"/>
      <c r="D727" s="15"/>
      <c r="E727" s="15"/>
      <c r="F727" s="15"/>
      <c r="G727" s="15"/>
      <c r="H727" s="15"/>
      <c r="I727" s="15"/>
      <c r="J727" s="15"/>
      <c r="K727" s="15"/>
    </row>
    <row r="728" spans="2:11" ht="13.8">
      <c r="B728" s="9"/>
      <c r="C728" s="15"/>
      <c r="D728" s="15"/>
      <c r="E728" s="15"/>
      <c r="F728" s="15"/>
      <c r="G728" s="15"/>
      <c r="H728" s="15"/>
      <c r="I728" s="15"/>
      <c r="J728" s="15"/>
      <c r="K728" s="15"/>
    </row>
    <row r="729" spans="2:11" ht="13.8">
      <c r="B729" s="9"/>
      <c r="C729" s="15"/>
      <c r="D729" s="15"/>
      <c r="E729" s="15"/>
      <c r="F729" s="15"/>
      <c r="G729" s="15"/>
      <c r="H729" s="15"/>
      <c r="I729" s="15"/>
      <c r="J729" s="15"/>
      <c r="K729" s="15"/>
    </row>
    <row r="730" spans="2:11" ht="13.8">
      <c r="B730" s="9"/>
      <c r="C730" s="15"/>
      <c r="D730" s="15"/>
      <c r="E730" s="15"/>
      <c r="F730" s="15"/>
      <c r="G730" s="15"/>
      <c r="H730" s="15"/>
      <c r="I730" s="15"/>
      <c r="J730" s="15"/>
      <c r="K730" s="15"/>
    </row>
    <row r="731" spans="2:11" ht="13.8">
      <c r="B731" s="9"/>
      <c r="C731" s="15"/>
      <c r="D731" s="15"/>
      <c r="E731" s="15"/>
      <c r="F731" s="15"/>
      <c r="G731" s="15"/>
      <c r="H731" s="15"/>
      <c r="I731" s="15"/>
      <c r="J731" s="15"/>
      <c r="K731" s="15"/>
    </row>
    <row r="732" spans="2:11" ht="13.8">
      <c r="B732" s="9"/>
      <c r="C732" s="15"/>
      <c r="D732" s="15"/>
      <c r="E732" s="15"/>
      <c r="F732" s="15"/>
      <c r="G732" s="15"/>
      <c r="H732" s="15"/>
      <c r="I732" s="15"/>
      <c r="J732" s="15"/>
      <c r="K732" s="15"/>
    </row>
    <row r="733" spans="2:11" ht="13.8">
      <c r="B733" s="9"/>
      <c r="C733" s="15"/>
      <c r="D733" s="15"/>
      <c r="E733" s="15"/>
      <c r="F733" s="15"/>
      <c r="G733" s="15"/>
      <c r="H733" s="15"/>
      <c r="I733" s="15"/>
      <c r="J733" s="15"/>
      <c r="K733" s="15"/>
    </row>
    <row r="734" spans="2:11" ht="13.8">
      <c r="B734" s="9"/>
      <c r="C734" s="15"/>
      <c r="D734" s="15"/>
      <c r="E734" s="15"/>
      <c r="F734" s="15"/>
      <c r="G734" s="15"/>
      <c r="H734" s="15"/>
      <c r="I734" s="15"/>
      <c r="J734" s="15"/>
      <c r="K734" s="15"/>
    </row>
    <row r="735" spans="2:11" ht="17.399999999999999">
      <c r="B735" s="458"/>
      <c r="C735" s="458"/>
      <c r="D735" s="458"/>
      <c r="E735" s="458"/>
      <c r="F735" s="458"/>
      <c r="G735" s="458"/>
      <c r="H735" s="458"/>
      <c r="I735" s="458"/>
      <c r="J735" s="458"/>
      <c r="K735"/>
    </row>
    <row r="736" spans="2:11" ht="13.8">
      <c r="B736" s="10"/>
      <c r="C736" s="15"/>
      <c r="D736" s="15"/>
      <c r="E736" s="15"/>
      <c r="F736" s="15"/>
      <c r="G736" s="15"/>
      <c r="H736" s="15"/>
      <c r="I736" s="15"/>
      <c r="J736" s="15"/>
      <c r="K736" s="15"/>
    </row>
    <row r="737" spans="2:11" ht="13.8">
      <c r="B737" s="460"/>
      <c r="C737" s="460"/>
      <c r="D737" s="460"/>
      <c r="E737" s="460"/>
      <c r="F737" s="460"/>
      <c r="G737" s="460"/>
      <c r="H737" s="460"/>
      <c r="I737" s="460"/>
      <c r="J737" s="460"/>
      <c r="K737"/>
    </row>
    <row r="738" spans="2:11" ht="13.8">
      <c r="B738" s="19"/>
      <c r="C738" s="16"/>
      <c r="D738" s="16"/>
      <c r="E738" s="16"/>
      <c r="F738" s="16"/>
      <c r="G738" s="16"/>
      <c r="H738" s="16"/>
      <c r="I738" s="15"/>
      <c r="J738" s="15"/>
      <c r="K738" s="15"/>
    </row>
    <row r="739" spans="2:11" ht="13.8">
      <c r="B739" s="4"/>
      <c r="C739" s="15"/>
      <c r="D739" s="17"/>
      <c r="E739" s="15"/>
      <c r="F739" s="17"/>
      <c r="G739" s="15"/>
      <c r="H739" s="15"/>
      <c r="I739" s="15"/>
      <c r="J739" s="15"/>
      <c r="K739" s="15"/>
    </row>
    <row r="740" spans="2:11" ht="13.8">
      <c r="B740" s="10"/>
      <c r="C740" s="17"/>
      <c r="D740" s="17"/>
      <c r="E740" s="17"/>
      <c r="F740" s="17"/>
      <c r="G740" s="17"/>
      <c r="H740" s="17"/>
      <c r="I740" s="17"/>
      <c r="J740" s="17"/>
      <c r="K740" s="17"/>
    </row>
    <row r="741" spans="2:11" ht="13.8">
      <c r="B741" s="9"/>
      <c r="C741" s="17"/>
      <c r="D741" s="17"/>
      <c r="E741" s="20"/>
      <c r="F741" s="20"/>
      <c r="G741" s="20"/>
      <c r="H741" s="20"/>
      <c r="I741" s="20"/>
      <c r="J741" s="20"/>
      <c r="K741" s="20"/>
    </row>
    <row r="742" spans="2:11" ht="13.8">
      <c r="B742" s="9"/>
      <c r="C742" s="17"/>
      <c r="D742" s="15"/>
      <c r="E742" s="15"/>
      <c r="F742" s="15"/>
      <c r="G742" s="15"/>
      <c r="H742" s="15"/>
      <c r="I742" s="15"/>
      <c r="J742" s="15"/>
      <c r="K742" s="15"/>
    </row>
    <row r="743" spans="2:11" ht="13.8">
      <c r="B743" s="21"/>
      <c r="C743" s="15"/>
      <c r="D743" s="15"/>
      <c r="E743" s="15"/>
      <c r="F743" s="15"/>
      <c r="G743" s="15"/>
      <c r="H743" s="15"/>
      <c r="I743" s="15"/>
      <c r="J743" s="15"/>
      <c r="K743" s="15"/>
    </row>
    <row r="744" spans="2:11" ht="13.8">
      <c r="B744" s="22"/>
      <c r="C744" s="15"/>
      <c r="D744" s="15"/>
      <c r="E744" s="15"/>
      <c r="F744" s="15"/>
      <c r="G744" s="15"/>
      <c r="H744" s="15"/>
      <c r="I744" s="15"/>
      <c r="J744" s="15"/>
      <c r="K744" s="15"/>
    </row>
    <row r="745" spans="2:11" ht="13.8">
      <c r="B745" s="11"/>
      <c r="C745" s="15"/>
      <c r="D745" s="15"/>
      <c r="E745" s="15"/>
      <c r="F745" s="15"/>
      <c r="G745" s="15"/>
      <c r="H745" s="15"/>
      <c r="I745" s="15"/>
      <c r="J745" s="15"/>
      <c r="K745" s="15"/>
    </row>
    <row r="746" spans="2:11" ht="13.8">
      <c r="B746" s="12"/>
      <c r="C746" s="15"/>
      <c r="D746" s="15"/>
      <c r="E746" s="15"/>
      <c r="F746" s="15"/>
      <c r="G746" s="15"/>
      <c r="H746" s="15"/>
      <c r="I746" s="15"/>
      <c r="J746" s="15"/>
      <c r="K746" s="15"/>
    </row>
    <row r="747" spans="2:11" ht="13.8">
      <c r="B747" s="9"/>
      <c r="C747" s="15"/>
      <c r="D747" s="15"/>
      <c r="E747" s="15"/>
      <c r="F747" s="15"/>
      <c r="G747" s="15"/>
      <c r="H747" s="15"/>
      <c r="I747" s="15"/>
      <c r="J747" s="15"/>
      <c r="K747" s="15"/>
    </row>
    <row r="748" spans="2:11" ht="13.8">
      <c r="B748" s="21"/>
      <c r="C748" s="15"/>
      <c r="D748" s="15"/>
      <c r="E748" s="15"/>
      <c r="F748" s="15"/>
      <c r="G748" s="15"/>
      <c r="H748" s="15"/>
      <c r="I748" s="15"/>
      <c r="J748" s="15"/>
      <c r="K748" s="15"/>
    </row>
    <row r="749" spans="2:11" ht="13.8">
      <c r="B749" s="11"/>
      <c r="C749" s="15"/>
      <c r="D749" s="15"/>
      <c r="E749" s="15"/>
      <c r="F749" s="15"/>
      <c r="G749" s="15"/>
      <c r="H749" s="15"/>
      <c r="I749" s="15"/>
      <c r="J749" s="15"/>
      <c r="K749" s="15"/>
    </row>
    <row r="750" spans="2:11" ht="13.8">
      <c r="B750" s="11"/>
      <c r="C750" s="15"/>
      <c r="D750" s="15"/>
      <c r="E750" s="15"/>
      <c r="F750" s="15"/>
      <c r="G750" s="15"/>
      <c r="H750" s="15"/>
      <c r="I750" s="15"/>
      <c r="J750" s="15"/>
      <c r="K750" s="15"/>
    </row>
    <row r="751" spans="2:11" ht="13.8">
      <c r="B751" s="12"/>
      <c r="C751" s="15"/>
      <c r="D751" s="15"/>
      <c r="E751" s="15"/>
      <c r="F751" s="15"/>
      <c r="G751" s="15"/>
      <c r="H751" s="15"/>
      <c r="I751" s="15"/>
      <c r="J751" s="15"/>
      <c r="K751" s="15"/>
    </row>
    <row r="752" spans="2:11" ht="13.8">
      <c r="B752" s="12"/>
      <c r="C752" s="15"/>
      <c r="D752" s="15"/>
      <c r="E752" s="15"/>
      <c r="F752" s="15"/>
      <c r="G752" s="15"/>
      <c r="H752" s="15"/>
      <c r="I752" s="15"/>
      <c r="J752" s="15"/>
      <c r="K752" s="15"/>
    </row>
    <row r="753" spans="2:11" ht="13.8">
      <c r="B753" s="13"/>
      <c r="C753" s="15"/>
      <c r="D753" s="15"/>
      <c r="E753" s="15"/>
      <c r="F753" s="15"/>
      <c r="G753" s="15"/>
      <c r="H753" s="15"/>
      <c r="I753" s="15"/>
      <c r="J753" s="15"/>
      <c r="K753" s="15"/>
    </row>
    <row r="754" spans="2:11" ht="13.8">
      <c r="B754" s="13"/>
      <c r="C754" s="15"/>
      <c r="D754" s="15"/>
      <c r="E754" s="15"/>
      <c r="F754" s="15"/>
      <c r="G754" s="15"/>
      <c r="H754" s="15"/>
      <c r="I754" s="15"/>
      <c r="J754" s="15"/>
      <c r="K754" s="15"/>
    </row>
    <row r="755" spans="2:11" ht="13.8">
      <c r="B755" s="21"/>
      <c r="C755" s="15"/>
      <c r="D755" s="15"/>
      <c r="E755" s="15"/>
      <c r="F755" s="15"/>
      <c r="G755" s="15"/>
      <c r="H755" s="15"/>
      <c r="I755" s="15"/>
      <c r="J755" s="15"/>
      <c r="K755" s="15"/>
    </row>
    <row r="756" spans="2:11" ht="13.8">
      <c r="B756" s="14"/>
      <c r="C756" s="15"/>
      <c r="D756" s="15"/>
      <c r="E756" s="15"/>
      <c r="F756" s="15"/>
      <c r="G756" s="15"/>
      <c r="H756" s="15"/>
      <c r="I756" s="15"/>
      <c r="J756" s="15"/>
      <c r="K756" s="15"/>
    </row>
    <row r="757" spans="2:11" ht="13.8">
      <c r="B757" s="14"/>
      <c r="C757" s="15"/>
      <c r="D757" s="15"/>
      <c r="E757" s="15"/>
      <c r="F757" s="15"/>
      <c r="G757" s="15"/>
      <c r="H757" s="15"/>
      <c r="I757" s="15"/>
      <c r="J757" s="15"/>
      <c r="K757" s="15"/>
    </row>
    <row r="758" spans="2:11" ht="13.8">
      <c r="B758" s="9"/>
      <c r="C758" s="15"/>
      <c r="D758" s="15"/>
      <c r="E758" s="15"/>
      <c r="F758" s="15"/>
      <c r="G758" s="15"/>
      <c r="H758" s="15"/>
      <c r="I758" s="15"/>
      <c r="J758" s="15"/>
      <c r="K758" s="15"/>
    </row>
    <row r="759" spans="2:11" ht="13.8">
      <c r="B759" s="9"/>
      <c r="C759" s="15"/>
      <c r="D759" s="15"/>
      <c r="E759" s="15"/>
      <c r="F759" s="15"/>
      <c r="G759" s="15"/>
      <c r="H759" s="15"/>
      <c r="I759" s="15"/>
      <c r="J759" s="15"/>
      <c r="K759" s="15"/>
    </row>
    <row r="760" spans="2:11" ht="13.8">
      <c r="B760" s="9"/>
      <c r="C760" s="15"/>
      <c r="D760" s="15"/>
      <c r="E760" s="15"/>
      <c r="F760" s="15"/>
      <c r="G760" s="15"/>
      <c r="H760" s="15"/>
      <c r="I760" s="15"/>
      <c r="J760" s="15"/>
      <c r="K760" s="15"/>
    </row>
    <row r="761" spans="2:11" ht="13.8">
      <c r="B761" s="9"/>
      <c r="C761" s="15"/>
      <c r="D761" s="15"/>
      <c r="E761" s="15"/>
      <c r="F761" s="15"/>
      <c r="G761" s="15"/>
      <c r="H761" s="15"/>
      <c r="I761" s="15"/>
      <c r="J761" s="15"/>
      <c r="K761" s="15"/>
    </row>
    <row r="762" spans="2:11" ht="13.8">
      <c r="B762" s="9"/>
      <c r="C762" s="15"/>
      <c r="D762" s="15"/>
      <c r="E762" s="15"/>
      <c r="F762" s="15"/>
      <c r="G762" s="15"/>
      <c r="H762" s="15"/>
      <c r="I762" s="15"/>
      <c r="J762" s="15"/>
      <c r="K762" s="15"/>
    </row>
    <row r="763" spans="2:11" ht="13.8">
      <c r="B763" s="9"/>
      <c r="C763" s="15"/>
      <c r="D763" s="15"/>
      <c r="E763" s="15"/>
      <c r="F763" s="15"/>
      <c r="G763" s="15"/>
      <c r="H763" s="15"/>
      <c r="I763" s="15"/>
      <c r="J763" s="15"/>
      <c r="K763" s="15"/>
    </row>
    <row r="764" spans="2:11" ht="13.8">
      <c r="B764" s="9"/>
      <c r="C764" s="15"/>
      <c r="D764" s="15"/>
      <c r="E764" s="15"/>
      <c r="F764" s="15"/>
      <c r="G764" s="15"/>
      <c r="H764" s="15"/>
      <c r="I764" s="15"/>
      <c r="J764" s="15"/>
      <c r="K764" s="15"/>
    </row>
    <row r="765" spans="2:11" ht="13.8">
      <c r="B765" s="9"/>
      <c r="C765" s="15"/>
      <c r="D765" s="15"/>
      <c r="E765" s="15"/>
      <c r="F765" s="15"/>
      <c r="G765" s="15"/>
      <c r="H765" s="15"/>
      <c r="I765" s="15"/>
      <c r="J765" s="15"/>
      <c r="K765" s="15"/>
    </row>
    <row r="766" spans="2:11" ht="13.8">
      <c r="B766" s="9"/>
      <c r="C766" s="15"/>
      <c r="D766" s="15"/>
      <c r="E766" s="15"/>
      <c r="F766" s="15"/>
      <c r="G766" s="15"/>
      <c r="H766" s="15"/>
      <c r="I766" s="15"/>
      <c r="J766" s="15"/>
      <c r="K766" s="15"/>
    </row>
    <row r="767" spans="2:11" ht="13.8">
      <c r="B767" s="9"/>
      <c r="C767" s="15"/>
      <c r="D767" s="15"/>
      <c r="E767" s="15"/>
      <c r="F767" s="15"/>
      <c r="G767" s="15"/>
      <c r="H767" s="15"/>
      <c r="I767" s="15"/>
      <c r="J767" s="15"/>
      <c r="K767" s="15"/>
    </row>
    <row r="768" spans="2:11" ht="13.8">
      <c r="B768" s="9"/>
      <c r="C768" s="15"/>
      <c r="D768" s="15"/>
      <c r="E768" s="15"/>
      <c r="F768" s="15"/>
      <c r="G768" s="15"/>
      <c r="H768" s="15"/>
      <c r="I768" s="15"/>
      <c r="J768" s="15"/>
      <c r="K768" s="15"/>
    </row>
    <row r="769" spans="2:11" ht="13.8">
      <c r="B769" s="9"/>
      <c r="C769" s="15"/>
      <c r="D769" s="15"/>
      <c r="E769" s="15"/>
      <c r="F769" s="15"/>
      <c r="G769" s="15"/>
      <c r="H769" s="15"/>
      <c r="I769" s="15"/>
      <c r="J769" s="15"/>
      <c r="K769" s="15"/>
    </row>
  </sheetData>
  <mergeCells count="40">
    <mergeCell ref="B1:K1"/>
    <mergeCell ref="B3:K5"/>
    <mergeCell ref="B32:K32"/>
    <mergeCell ref="B34:K36"/>
    <mergeCell ref="B207:J207"/>
    <mergeCell ref="B92:K92"/>
    <mergeCell ref="B94:K97"/>
    <mergeCell ref="B61:K61"/>
    <mergeCell ref="B63:K64"/>
    <mergeCell ref="B737:J737"/>
    <mergeCell ref="B537:J537"/>
    <mergeCell ref="B539:J541"/>
    <mergeCell ref="B586:J586"/>
    <mergeCell ref="B588:J589"/>
    <mergeCell ref="B623:J623"/>
    <mergeCell ref="B625:J626"/>
    <mergeCell ref="B661:J661"/>
    <mergeCell ref="B663:J664"/>
    <mergeCell ref="B698:J698"/>
    <mergeCell ref="B700:J701"/>
    <mergeCell ref="B735:J735"/>
    <mergeCell ref="B246:J246"/>
    <mergeCell ref="B122:K122"/>
    <mergeCell ref="B124:K125"/>
    <mergeCell ref="B152:K152"/>
    <mergeCell ref="B154:K155"/>
    <mergeCell ref="B209:J210"/>
    <mergeCell ref="B244:J244"/>
    <mergeCell ref="B499:J502"/>
    <mergeCell ref="B497:J497"/>
    <mergeCell ref="B286:J287"/>
    <mergeCell ref="B322:J322"/>
    <mergeCell ref="B324:J325"/>
    <mergeCell ref="B284:J284"/>
    <mergeCell ref="B418:J420"/>
    <mergeCell ref="B452:J452"/>
    <mergeCell ref="B454:J457"/>
    <mergeCell ref="B370:J370"/>
    <mergeCell ref="B372:J373"/>
    <mergeCell ref="B416:J416"/>
  </mergeCells>
  <phoneticPr fontId="55" type="noConversion"/>
  <pageMargins left="0" right="0" top="0.5" bottom="0.25" header="0" footer="0"/>
  <pageSetup scale="89" orientation="landscape" r:id="rId1"/>
  <rowBreaks count="19" manualBreakCount="19">
    <brk id="31" max="14" man="1"/>
    <brk id="60" max="14" man="1"/>
    <brk id="91" max="14" man="1"/>
    <brk id="121" max="14" man="1"/>
    <brk id="151" max="14" man="1"/>
    <brk id="205" max="16383" man="1"/>
    <brk id="243" max="16383" man="1"/>
    <brk id="282" max="16383" man="1"/>
    <brk id="320" max="16383" man="1"/>
    <brk id="368" max="16383" man="1"/>
    <brk id="414" max="16383" man="1"/>
    <brk id="450" max="16383" man="1"/>
    <brk id="495" max="16383" man="1"/>
    <brk id="535" max="16383" man="1"/>
    <brk id="584" max="16383" man="1"/>
    <brk id="621" max="16383" man="1"/>
    <brk id="659" max="16383" man="1"/>
    <brk id="696" max="16383" man="1"/>
    <brk id="73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sheetPr>
  <dimension ref="A1:DY1537"/>
  <sheetViews>
    <sheetView tabSelected="1" showOutlineSymbols="0" zoomScale="85" zoomScaleNormal="85" zoomScaleSheetLayoutView="70" workbookViewId="0">
      <pane ySplit="2" topLeftCell="A3" activePane="bottomLeft" state="frozen"/>
      <selection activeCell="L33" sqref="L32:L33"/>
      <selection pane="bottomLeft" activeCell="P2" sqref="P2"/>
    </sheetView>
  </sheetViews>
  <sheetFormatPr defaultColWidth="6.88671875" defaultRowHeight="12.75" customHeight="1"/>
  <cols>
    <col min="1" max="1" width="20" style="87" customWidth="1"/>
    <col min="2" max="3" width="1.33203125" style="87" customWidth="1"/>
    <col min="4" max="4" width="6" style="87" customWidth="1"/>
    <col min="5" max="5" width="1.44140625" style="87" customWidth="1"/>
    <col min="6" max="6" width="7.44140625" style="87" customWidth="1"/>
    <col min="7" max="7" width="2.5546875" style="87" customWidth="1"/>
    <col min="8" max="8" width="1.109375" style="87" customWidth="1"/>
    <col min="9" max="9" width="3" style="87" customWidth="1"/>
    <col min="10" max="10" width="4" style="87" customWidth="1"/>
    <col min="11" max="11" width="21.44140625" style="87" customWidth="1"/>
    <col min="12" max="13" width="18.6640625" style="87" customWidth="1"/>
    <col min="14" max="15" width="18.6640625" style="186" customWidth="1"/>
    <col min="16" max="20" width="18.6640625" style="87" customWidth="1"/>
    <col min="21" max="16384" width="6.88671875" style="87"/>
  </cols>
  <sheetData>
    <row r="1" spans="1:20" ht="24" customHeight="1">
      <c r="A1" s="89"/>
      <c r="B1" s="89"/>
      <c r="C1" s="89"/>
      <c r="D1" s="89"/>
      <c r="E1" s="89"/>
      <c r="F1" s="89"/>
      <c r="G1" s="89"/>
      <c r="H1" s="89"/>
      <c r="I1" s="89"/>
      <c r="J1" s="89"/>
      <c r="K1" s="89"/>
      <c r="L1" s="90" t="s">
        <v>791</v>
      </c>
      <c r="M1" s="90" t="s">
        <v>792</v>
      </c>
      <c r="N1" s="279" t="s">
        <v>793</v>
      </c>
      <c r="O1" s="279" t="s">
        <v>793</v>
      </c>
      <c r="P1" s="90" t="s">
        <v>794</v>
      </c>
      <c r="Q1" s="90" t="s">
        <v>795</v>
      </c>
      <c r="R1" s="90" t="s">
        <v>796</v>
      </c>
      <c r="S1" s="90" t="s">
        <v>797</v>
      </c>
      <c r="T1" s="90" t="s">
        <v>798</v>
      </c>
    </row>
    <row r="2" spans="1:20" ht="24" customHeight="1">
      <c r="A2" s="420" t="s">
        <v>733</v>
      </c>
      <c r="B2" s="89"/>
      <c r="C2" s="89"/>
      <c r="D2" s="484" t="s">
        <v>0</v>
      </c>
      <c r="E2" s="484"/>
      <c r="F2" s="484"/>
      <c r="G2" s="89"/>
      <c r="H2" s="89"/>
      <c r="I2" s="89"/>
      <c r="J2" s="89"/>
      <c r="K2" s="89"/>
      <c r="L2" s="187" t="s">
        <v>1</v>
      </c>
      <c r="M2" s="187" t="s">
        <v>1</v>
      </c>
      <c r="N2" s="440" t="s">
        <v>567</v>
      </c>
      <c r="O2" s="447" t="s">
        <v>19</v>
      </c>
      <c r="P2" s="187" t="s">
        <v>567</v>
      </c>
      <c r="Q2" s="187" t="s">
        <v>19</v>
      </c>
      <c r="R2" s="187" t="s">
        <v>19</v>
      </c>
      <c r="S2" s="187" t="s">
        <v>19</v>
      </c>
      <c r="T2" s="187" t="s">
        <v>19</v>
      </c>
    </row>
    <row r="3" spans="1:20" ht="15" customHeight="1">
      <c r="A3" s="88"/>
      <c r="D3" s="88"/>
      <c r="E3" s="88"/>
      <c r="F3" s="88"/>
      <c r="L3" s="188"/>
      <c r="M3" s="188"/>
      <c r="N3" s="189"/>
      <c r="O3" s="189"/>
      <c r="P3" s="188"/>
      <c r="Q3" s="188"/>
      <c r="R3" s="188"/>
      <c r="S3" s="188"/>
      <c r="T3" s="188"/>
    </row>
    <row r="4" spans="1:20" ht="24" customHeight="1">
      <c r="A4" s="489" t="s">
        <v>416</v>
      </c>
      <c r="B4" s="489"/>
      <c r="C4" s="489"/>
      <c r="D4" s="489"/>
      <c r="E4" s="489"/>
      <c r="F4" s="489"/>
      <c r="G4" s="489"/>
      <c r="H4" s="489"/>
      <c r="I4" s="489"/>
      <c r="J4" s="489"/>
      <c r="K4" s="489"/>
      <c r="P4" s="190"/>
      <c r="Q4" s="191"/>
      <c r="R4" s="191"/>
      <c r="S4" s="191"/>
      <c r="T4" s="191"/>
    </row>
    <row r="5" spans="1:20" ht="15" customHeight="1">
      <c r="A5" s="419"/>
      <c r="B5" s="419"/>
      <c r="C5" s="419"/>
      <c r="D5" s="419"/>
      <c r="E5" s="419"/>
      <c r="F5" s="419"/>
      <c r="G5" s="419"/>
      <c r="H5" s="419"/>
      <c r="I5" s="419"/>
      <c r="J5" s="419"/>
      <c r="K5" s="419"/>
      <c r="L5" s="274"/>
      <c r="M5" s="274"/>
      <c r="N5" s="434"/>
      <c r="O5" s="276"/>
      <c r="P5" s="274"/>
      <c r="Q5" s="428"/>
      <c r="R5" s="428"/>
      <c r="S5" s="428"/>
      <c r="T5" s="428"/>
    </row>
    <row r="6" spans="1:20" ht="24" customHeight="1">
      <c r="A6" s="89" t="s">
        <v>20</v>
      </c>
      <c r="B6" s="89"/>
      <c r="C6" s="89"/>
      <c r="D6" s="89" t="s">
        <v>173</v>
      </c>
      <c r="E6" s="89"/>
      <c r="F6" s="89"/>
      <c r="G6" s="89"/>
      <c r="H6" s="89"/>
      <c r="I6" s="89"/>
      <c r="J6" s="89"/>
      <c r="K6" s="89"/>
      <c r="L6" s="285">
        <v>2084951</v>
      </c>
      <c r="M6" s="285">
        <v>2220747</v>
      </c>
      <c r="N6" s="286">
        <v>2346977</v>
      </c>
      <c r="O6" s="286">
        <v>2340251</v>
      </c>
      <c r="P6" s="285">
        <v>2518207</v>
      </c>
      <c r="Q6" s="285">
        <v>2568207</v>
      </c>
      <c r="R6" s="285">
        <v>2618207</v>
      </c>
      <c r="S6" s="285">
        <v>2668207</v>
      </c>
      <c r="T6" s="285">
        <v>2718207</v>
      </c>
    </row>
    <row r="7" spans="1:20" ht="24" customHeight="1">
      <c r="A7" s="89" t="s">
        <v>175</v>
      </c>
      <c r="B7" s="89"/>
      <c r="C7" s="89"/>
      <c r="D7" s="89" t="s">
        <v>174</v>
      </c>
      <c r="E7" s="89"/>
      <c r="F7" s="89"/>
      <c r="G7" s="89"/>
      <c r="H7" s="89"/>
      <c r="I7" s="89"/>
      <c r="J7" s="89"/>
      <c r="K7" s="89"/>
      <c r="L7" s="210">
        <v>1330510</v>
      </c>
      <c r="M7" s="210">
        <v>1331704</v>
      </c>
      <c r="N7" s="383">
        <v>1374700</v>
      </c>
      <c r="O7" s="383">
        <v>1368276</v>
      </c>
      <c r="P7" s="210">
        <v>1382106</v>
      </c>
      <c r="Q7" s="210">
        <v>1436265</v>
      </c>
      <c r="R7" s="210">
        <v>1486265</v>
      </c>
      <c r="S7" s="210">
        <v>1536265</v>
      </c>
      <c r="T7" s="210">
        <v>1586265</v>
      </c>
    </row>
    <row r="8" spans="1:20" ht="24" customHeight="1">
      <c r="A8" s="1" t="s">
        <v>22</v>
      </c>
      <c r="B8" s="89"/>
      <c r="C8" s="89"/>
      <c r="D8" s="89" t="s">
        <v>21</v>
      </c>
      <c r="E8" s="89"/>
      <c r="F8" s="89"/>
      <c r="G8" s="89"/>
      <c r="H8" s="89"/>
      <c r="I8" s="89"/>
      <c r="J8" s="89"/>
      <c r="K8" s="89"/>
      <c r="L8" s="210">
        <v>4450012</v>
      </c>
      <c r="M8" s="210">
        <v>4618030</v>
      </c>
      <c r="N8" s="143">
        <v>4671600</v>
      </c>
      <c r="O8" s="143">
        <v>4820000</v>
      </c>
      <c r="P8" s="210">
        <v>4916400</v>
      </c>
      <c r="Q8" s="210">
        <v>5014728</v>
      </c>
      <c r="R8" s="210">
        <v>5115023</v>
      </c>
      <c r="S8" s="210">
        <v>5217323</v>
      </c>
      <c r="T8" s="210">
        <v>5321669</v>
      </c>
    </row>
    <row r="9" spans="1:20" ht="24" customHeight="1">
      <c r="A9" s="1" t="s">
        <v>224</v>
      </c>
      <c r="B9" s="89"/>
      <c r="C9" s="89"/>
      <c r="D9" s="89" t="s">
        <v>468</v>
      </c>
      <c r="E9" s="89"/>
      <c r="F9" s="89"/>
      <c r="G9" s="89"/>
      <c r="H9" s="89"/>
      <c r="I9" s="89"/>
      <c r="J9" s="89"/>
      <c r="K9" s="89"/>
      <c r="L9" s="210">
        <v>3483930</v>
      </c>
      <c r="M9" s="210">
        <v>3756857</v>
      </c>
      <c r="N9" s="143">
        <v>3774000</v>
      </c>
      <c r="O9" s="143">
        <v>3769000</v>
      </c>
      <c r="P9" s="210">
        <v>3844380</v>
      </c>
      <c r="Q9" s="210">
        <v>3921268</v>
      </c>
      <c r="R9" s="210">
        <v>3999693</v>
      </c>
      <c r="S9" s="210">
        <v>4079687</v>
      </c>
      <c r="T9" s="210">
        <v>4161281</v>
      </c>
    </row>
    <row r="10" spans="1:20" ht="24" customHeight="1">
      <c r="A10" s="1" t="s">
        <v>23</v>
      </c>
      <c r="B10" s="89"/>
      <c r="C10" s="89"/>
      <c r="D10" s="1" t="s">
        <v>2</v>
      </c>
      <c r="E10" s="93"/>
      <c r="F10" s="93"/>
      <c r="G10" s="93"/>
      <c r="H10" s="93"/>
      <c r="I10" s="93"/>
      <c r="J10" s="93"/>
      <c r="K10" s="93"/>
      <c r="L10" s="210">
        <v>734332</v>
      </c>
      <c r="M10" s="210">
        <v>725062</v>
      </c>
      <c r="N10" s="143">
        <v>735000</v>
      </c>
      <c r="O10" s="143">
        <v>730000</v>
      </c>
      <c r="P10" s="210">
        <v>735000</v>
      </c>
      <c r="Q10" s="210">
        <v>735000</v>
      </c>
      <c r="R10" s="210">
        <v>740000</v>
      </c>
      <c r="S10" s="210">
        <v>740000</v>
      </c>
      <c r="T10" s="210">
        <v>745000</v>
      </c>
    </row>
    <row r="11" spans="1:20" ht="24" customHeight="1">
      <c r="A11" s="1" t="s">
        <v>24</v>
      </c>
      <c r="B11" s="89"/>
      <c r="C11" s="89"/>
      <c r="D11" s="1" t="s">
        <v>36</v>
      </c>
      <c r="E11" s="89"/>
      <c r="F11" s="89"/>
      <c r="G11" s="89"/>
      <c r="H11" s="89"/>
      <c r="I11" s="89"/>
      <c r="J11" s="89"/>
      <c r="K11" s="89"/>
      <c r="L11" s="210">
        <v>466934</v>
      </c>
      <c r="M11" s="210">
        <v>570894</v>
      </c>
      <c r="N11" s="143">
        <v>580000</v>
      </c>
      <c r="O11" s="143">
        <v>450000</v>
      </c>
      <c r="P11" s="210">
        <v>520000</v>
      </c>
      <c r="Q11" s="210">
        <v>520000</v>
      </c>
      <c r="R11" s="210">
        <v>520000</v>
      </c>
      <c r="S11" s="210">
        <v>520000</v>
      </c>
      <c r="T11" s="210">
        <v>520000</v>
      </c>
    </row>
    <row r="12" spans="1:20" ht="24" customHeight="1">
      <c r="A12" s="1" t="s">
        <v>31</v>
      </c>
      <c r="B12" s="89"/>
      <c r="C12" s="89"/>
      <c r="D12" s="1" t="s">
        <v>704</v>
      </c>
      <c r="E12" s="89"/>
      <c r="F12" s="89"/>
      <c r="G12" s="89"/>
      <c r="H12" s="89"/>
      <c r="I12" s="89"/>
      <c r="J12" s="89"/>
      <c r="K12" s="89"/>
      <c r="L12" s="210">
        <v>199888</v>
      </c>
      <c r="M12" s="210">
        <v>192810</v>
      </c>
      <c r="N12" s="143">
        <v>194000</v>
      </c>
      <c r="O12" s="143">
        <v>180000</v>
      </c>
      <c r="P12" s="210">
        <v>169200</v>
      </c>
      <c r="Q12" s="210">
        <v>159048</v>
      </c>
      <c r="R12" s="210">
        <v>149505</v>
      </c>
      <c r="S12" s="210">
        <v>140535</v>
      </c>
      <c r="T12" s="210">
        <v>132103</v>
      </c>
    </row>
    <row r="13" spans="1:20" ht="24" customHeight="1">
      <c r="A13" s="1" t="s">
        <v>501</v>
      </c>
      <c r="B13" s="89"/>
      <c r="C13" s="89"/>
      <c r="D13" s="1" t="s">
        <v>35</v>
      </c>
      <c r="E13" s="89"/>
      <c r="F13" s="89"/>
      <c r="G13" s="89"/>
      <c r="H13" s="89"/>
      <c r="I13" s="89"/>
      <c r="J13" s="89"/>
      <c r="K13" s="89"/>
      <c r="L13" s="210">
        <v>8340</v>
      </c>
      <c r="M13" s="210">
        <v>8340</v>
      </c>
      <c r="N13" s="143">
        <v>8340</v>
      </c>
      <c r="O13" s="143">
        <v>8340</v>
      </c>
      <c r="P13" s="210">
        <v>8340</v>
      </c>
      <c r="Q13" s="210">
        <v>8340</v>
      </c>
      <c r="R13" s="210">
        <v>8340</v>
      </c>
      <c r="S13" s="210">
        <v>8340</v>
      </c>
      <c r="T13" s="210">
        <v>8340</v>
      </c>
    </row>
    <row r="14" spans="1:20" ht="24" customHeight="1">
      <c r="A14" s="1" t="s">
        <v>30</v>
      </c>
      <c r="B14" s="89"/>
      <c r="C14" s="89"/>
      <c r="D14" s="1" t="s">
        <v>4</v>
      </c>
      <c r="E14" s="89"/>
      <c r="F14" s="89"/>
      <c r="G14" s="89"/>
      <c r="H14" s="89"/>
      <c r="I14" s="89"/>
      <c r="J14" s="89"/>
      <c r="K14" s="89"/>
      <c r="L14" s="210">
        <v>298048</v>
      </c>
      <c r="M14" s="210">
        <v>286541</v>
      </c>
      <c r="N14" s="143">
        <v>296000</v>
      </c>
      <c r="O14" s="143">
        <v>260000</v>
      </c>
      <c r="P14" s="210">
        <v>260000</v>
      </c>
      <c r="Q14" s="210">
        <v>260000</v>
      </c>
      <c r="R14" s="210">
        <v>260000</v>
      </c>
      <c r="S14" s="210">
        <v>260000</v>
      </c>
      <c r="T14" s="210">
        <v>260000</v>
      </c>
    </row>
    <row r="15" spans="1:20" ht="24" customHeight="1">
      <c r="A15" s="1" t="s">
        <v>29</v>
      </c>
      <c r="B15" s="89"/>
      <c r="C15" s="89"/>
      <c r="D15" s="1" t="s">
        <v>3</v>
      </c>
      <c r="E15" s="89"/>
      <c r="F15" s="89"/>
      <c r="G15" s="89"/>
      <c r="H15" s="89"/>
      <c r="I15" s="89"/>
      <c r="J15" s="89"/>
      <c r="K15" s="89"/>
      <c r="L15" s="210">
        <v>138415</v>
      </c>
      <c r="M15" s="210">
        <v>152516</v>
      </c>
      <c r="N15" s="143">
        <v>140000</v>
      </c>
      <c r="O15" s="143">
        <v>170000</v>
      </c>
      <c r="P15" s="210">
        <v>170000</v>
      </c>
      <c r="Q15" s="210">
        <v>170000</v>
      </c>
      <c r="R15" s="210">
        <v>170000</v>
      </c>
      <c r="S15" s="210">
        <v>170000</v>
      </c>
      <c r="T15" s="210">
        <v>170000</v>
      </c>
    </row>
    <row r="16" spans="1:20" ht="24" customHeight="1">
      <c r="A16" s="1" t="s">
        <v>918</v>
      </c>
      <c r="B16" s="89"/>
      <c r="C16" s="89"/>
      <c r="D16" s="4" t="s">
        <v>822</v>
      </c>
      <c r="E16" s="89"/>
      <c r="F16" s="89"/>
      <c r="G16" s="89"/>
      <c r="H16" s="89"/>
      <c r="I16" s="89"/>
      <c r="J16" s="89"/>
      <c r="K16" s="89"/>
      <c r="L16" s="210">
        <v>252890</v>
      </c>
      <c r="M16" s="210">
        <v>302526</v>
      </c>
      <c r="N16" s="143">
        <v>300000</v>
      </c>
      <c r="O16" s="143">
        <v>315000</v>
      </c>
      <c r="P16" s="210">
        <v>322875</v>
      </c>
      <c r="Q16" s="210">
        <v>330947</v>
      </c>
      <c r="R16" s="210">
        <v>339221</v>
      </c>
      <c r="S16" s="210">
        <v>347702</v>
      </c>
      <c r="T16" s="210">
        <v>356395</v>
      </c>
    </row>
    <row r="17" spans="1:20" ht="24" customHeight="1">
      <c r="A17" s="1" t="s">
        <v>28</v>
      </c>
      <c r="B17" s="89"/>
      <c r="C17" s="89"/>
      <c r="D17" s="4" t="s">
        <v>34</v>
      </c>
      <c r="E17" s="89"/>
      <c r="F17" s="89"/>
      <c r="G17" s="89"/>
      <c r="H17" s="89"/>
      <c r="I17" s="89"/>
      <c r="J17" s="89"/>
      <c r="K17" s="89"/>
      <c r="L17" s="210">
        <v>188617</v>
      </c>
      <c r="M17" s="210">
        <v>264883</v>
      </c>
      <c r="N17" s="143">
        <v>225000</v>
      </c>
      <c r="O17" s="143">
        <v>278000</v>
      </c>
      <c r="P17" s="210">
        <v>275000</v>
      </c>
      <c r="Q17" s="210">
        <v>275000</v>
      </c>
      <c r="R17" s="210">
        <v>275000</v>
      </c>
      <c r="S17" s="210">
        <v>275000</v>
      </c>
      <c r="T17" s="210">
        <v>275000</v>
      </c>
    </row>
    <row r="18" spans="1:20" ht="24" customHeight="1">
      <c r="A18" s="1" t="s">
        <v>27</v>
      </c>
      <c r="B18" s="89"/>
      <c r="C18" s="89"/>
      <c r="D18" s="4" t="s">
        <v>33</v>
      </c>
      <c r="E18" s="89"/>
      <c r="F18" s="89"/>
      <c r="G18" s="89"/>
      <c r="H18" s="89"/>
      <c r="I18" s="89"/>
      <c r="J18" s="89"/>
      <c r="K18" s="89"/>
      <c r="L18" s="210">
        <v>148662</v>
      </c>
      <c r="M18" s="210">
        <v>208296</v>
      </c>
      <c r="N18" s="143">
        <v>200000</v>
      </c>
      <c r="O18" s="143">
        <v>223356</v>
      </c>
      <c r="P18" s="210">
        <v>220000</v>
      </c>
      <c r="Q18" s="210">
        <v>220000</v>
      </c>
      <c r="R18" s="185">
        <v>220000</v>
      </c>
      <c r="S18" s="185">
        <v>0</v>
      </c>
      <c r="T18" s="185">
        <v>0</v>
      </c>
    </row>
    <row r="19" spans="1:20" ht="24" customHeight="1">
      <c r="A19" s="1" t="s">
        <v>26</v>
      </c>
      <c r="B19" s="89"/>
      <c r="C19" s="89"/>
      <c r="D19" s="94" t="s">
        <v>899</v>
      </c>
      <c r="E19" s="89"/>
      <c r="F19" s="89"/>
      <c r="G19" s="89"/>
      <c r="H19" s="89"/>
      <c r="I19" s="89"/>
      <c r="J19" s="89"/>
      <c r="K19" s="89"/>
      <c r="L19" s="210">
        <v>446883</v>
      </c>
      <c r="M19" s="210">
        <v>486921</v>
      </c>
      <c r="N19" s="143">
        <v>510000</v>
      </c>
      <c r="O19" s="143">
        <v>493000</v>
      </c>
      <c r="P19" s="210">
        <v>502860</v>
      </c>
      <c r="Q19" s="210">
        <v>512917</v>
      </c>
      <c r="R19" s="210">
        <v>523175</v>
      </c>
      <c r="S19" s="210">
        <v>533639</v>
      </c>
      <c r="T19" s="210">
        <v>544312</v>
      </c>
    </row>
    <row r="20" spans="1:20" ht="24" customHeight="1">
      <c r="A20" s="1" t="s">
        <v>900</v>
      </c>
      <c r="B20" s="89"/>
      <c r="C20" s="89"/>
      <c r="D20" s="94" t="s">
        <v>902</v>
      </c>
      <c r="E20" s="89"/>
      <c r="F20" s="89"/>
      <c r="G20" s="89"/>
      <c r="H20" s="89"/>
      <c r="I20" s="89"/>
      <c r="J20" s="89"/>
      <c r="K20" s="89"/>
      <c r="L20" s="210">
        <v>43410</v>
      </c>
      <c r="M20" s="210">
        <v>36040</v>
      </c>
      <c r="N20" s="143">
        <v>40000</v>
      </c>
      <c r="O20" s="143">
        <v>30000</v>
      </c>
      <c r="P20" s="210">
        <v>35000</v>
      </c>
      <c r="Q20" s="210">
        <v>40000</v>
      </c>
      <c r="R20" s="210">
        <v>40000</v>
      </c>
      <c r="S20" s="210">
        <v>40000</v>
      </c>
      <c r="T20" s="210">
        <v>40000</v>
      </c>
    </row>
    <row r="21" spans="1:20" ht="24" customHeight="1">
      <c r="A21" s="1" t="s">
        <v>901</v>
      </c>
      <c r="B21" s="89"/>
      <c r="C21" s="89"/>
      <c r="D21" s="94" t="s">
        <v>903</v>
      </c>
      <c r="E21" s="89"/>
      <c r="F21" s="89"/>
      <c r="G21" s="89"/>
      <c r="H21" s="89"/>
      <c r="I21" s="89"/>
      <c r="J21" s="89"/>
      <c r="K21" s="89"/>
      <c r="L21" s="210">
        <v>57358</v>
      </c>
      <c r="M21" s="210">
        <v>70953</v>
      </c>
      <c r="N21" s="143">
        <v>70000</v>
      </c>
      <c r="O21" s="143">
        <v>70000</v>
      </c>
      <c r="P21" s="210">
        <v>70000</v>
      </c>
      <c r="Q21" s="210">
        <v>70000</v>
      </c>
      <c r="R21" s="210">
        <v>70000</v>
      </c>
      <c r="S21" s="210">
        <v>70000</v>
      </c>
      <c r="T21" s="210">
        <v>70000</v>
      </c>
    </row>
    <row r="22" spans="1:20" ht="24" customHeight="1">
      <c r="A22" s="1" t="s">
        <v>25</v>
      </c>
      <c r="B22" s="89"/>
      <c r="C22" s="89"/>
      <c r="D22" s="1" t="s">
        <v>32</v>
      </c>
      <c r="E22" s="89"/>
      <c r="F22" s="89"/>
      <c r="G22" s="89"/>
      <c r="H22" s="89"/>
      <c r="I22" s="89"/>
      <c r="J22" s="89"/>
      <c r="K22" s="89"/>
      <c r="L22" s="210">
        <v>17169</v>
      </c>
      <c r="M22" s="210">
        <v>21977</v>
      </c>
      <c r="N22" s="143">
        <v>18000</v>
      </c>
      <c r="O22" s="143">
        <v>25000</v>
      </c>
      <c r="P22" s="210">
        <v>25000</v>
      </c>
      <c r="Q22" s="210">
        <v>25000</v>
      </c>
      <c r="R22" s="210">
        <v>25000</v>
      </c>
      <c r="S22" s="210">
        <v>25000</v>
      </c>
      <c r="T22" s="210">
        <v>25000</v>
      </c>
    </row>
    <row r="23" spans="1:20" ht="24" customHeight="1">
      <c r="A23" s="1" t="s">
        <v>42</v>
      </c>
      <c r="B23" s="89"/>
      <c r="C23" s="89"/>
      <c r="D23" s="4" t="s">
        <v>45</v>
      </c>
      <c r="E23" s="89"/>
      <c r="F23" s="89"/>
      <c r="G23" s="89"/>
      <c r="H23" s="89"/>
      <c r="I23" s="89"/>
      <c r="J23" s="89"/>
      <c r="K23" s="89"/>
      <c r="L23" s="210">
        <v>3175556</v>
      </c>
      <c r="M23" s="210">
        <v>3355846</v>
      </c>
      <c r="N23" s="143">
        <v>3346228</v>
      </c>
      <c r="O23" s="143">
        <v>3556390</v>
      </c>
      <c r="P23" s="210">
        <v>3682143</v>
      </c>
      <c r="Q23" s="210">
        <v>3755786</v>
      </c>
      <c r="R23" s="210">
        <v>4368185</v>
      </c>
      <c r="S23" s="210">
        <v>4455549</v>
      </c>
      <c r="T23" s="210">
        <v>4544660</v>
      </c>
    </row>
    <row r="24" spans="1:20" ht="24" customHeight="1">
      <c r="A24" s="1" t="s">
        <v>41</v>
      </c>
      <c r="B24" s="89"/>
      <c r="C24" s="89"/>
      <c r="D24" s="4" t="s">
        <v>195</v>
      </c>
      <c r="E24" s="89"/>
      <c r="F24" s="89"/>
      <c r="G24" s="89"/>
      <c r="H24" s="89"/>
      <c r="I24" s="89"/>
      <c r="J24" s="89"/>
      <c r="K24" s="89"/>
      <c r="L24" s="210">
        <v>798764</v>
      </c>
      <c r="M24" s="210">
        <v>882974</v>
      </c>
      <c r="N24" s="143">
        <v>882853</v>
      </c>
      <c r="O24" s="143">
        <v>865196</v>
      </c>
      <c r="P24" s="210">
        <v>908262</v>
      </c>
      <c r="Q24" s="210">
        <v>926427</v>
      </c>
      <c r="R24" s="210">
        <v>1077486</v>
      </c>
      <c r="S24" s="210">
        <v>1099035</v>
      </c>
      <c r="T24" s="210">
        <v>1121016</v>
      </c>
    </row>
    <row r="25" spans="1:20" ht="24" customHeight="1">
      <c r="A25" s="1" t="s">
        <v>1073</v>
      </c>
      <c r="B25" s="89"/>
      <c r="C25" s="89"/>
      <c r="D25" s="4" t="s">
        <v>1072</v>
      </c>
      <c r="E25" s="89"/>
      <c r="F25" s="89"/>
      <c r="G25" s="89"/>
      <c r="H25" s="89"/>
      <c r="I25" s="89"/>
      <c r="J25" s="89"/>
      <c r="K25" s="89"/>
      <c r="L25" s="210">
        <v>32368</v>
      </c>
      <c r="M25" s="210">
        <v>33520</v>
      </c>
      <c r="N25" s="143">
        <v>38544</v>
      </c>
      <c r="O25" s="143">
        <v>31869</v>
      </c>
      <c r="P25" s="210">
        <v>33591</v>
      </c>
      <c r="Q25" s="210">
        <v>34263</v>
      </c>
      <c r="R25" s="210">
        <v>39850</v>
      </c>
      <c r="S25" s="210">
        <v>40647</v>
      </c>
      <c r="T25" s="210">
        <v>41460</v>
      </c>
    </row>
    <row r="26" spans="1:20" ht="24" customHeight="1">
      <c r="A26" s="1" t="s">
        <v>40</v>
      </c>
      <c r="B26" s="89"/>
      <c r="C26" s="89"/>
      <c r="D26" s="4" t="s">
        <v>172</v>
      </c>
      <c r="E26" s="89"/>
      <c r="F26" s="89"/>
      <c r="G26" s="89"/>
      <c r="H26" s="89"/>
      <c r="I26" s="89"/>
      <c r="J26" s="89"/>
      <c r="K26" s="89"/>
      <c r="L26" s="210">
        <v>54872</v>
      </c>
      <c r="M26" s="210">
        <v>115949</v>
      </c>
      <c r="N26" s="143">
        <v>120000</v>
      </c>
      <c r="O26" s="143">
        <v>120588</v>
      </c>
      <c r="P26" s="210">
        <v>120000</v>
      </c>
      <c r="Q26" s="210">
        <v>120000</v>
      </c>
      <c r="R26" s="210">
        <v>120000</v>
      </c>
      <c r="S26" s="210">
        <v>120000</v>
      </c>
      <c r="T26" s="210">
        <v>120000</v>
      </c>
    </row>
    <row r="27" spans="1:20" ht="24" customHeight="1">
      <c r="A27" s="1" t="s">
        <v>39</v>
      </c>
      <c r="B27" s="89"/>
      <c r="C27" s="89"/>
      <c r="D27" s="1" t="s">
        <v>44</v>
      </c>
      <c r="E27" s="89"/>
      <c r="F27" s="89"/>
      <c r="G27" s="89"/>
      <c r="H27" s="89"/>
      <c r="I27" s="89"/>
      <c r="J27" s="89"/>
      <c r="K27" s="89"/>
      <c r="L27" s="210">
        <v>48889</v>
      </c>
      <c r="M27" s="210">
        <v>55258</v>
      </c>
      <c r="N27" s="143">
        <v>50000</v>
      </c>
      <c r="O27" s="143">
        <v>40670</v>
      </c>
      <c r="P27" s="210">
        <v>40937</v>
      </c>
      <c r="Q27" s="210">
        <v>41756</v>
      </c>
      <c r="R27" s="210">
        <v>42591</v>
      </c>
      <c r="S27" s="210">
        <v>43443</v>
      </c>
      <c r="T27" s="210">
        <v>44312</v>
      </c>
    </row>
    <row r="28" spans="1:20" ht="24" customHeight="1">
      <c r="A28" s="1" t="s">
        <v>38</v>
      </c>
      <c r="B28" s="89"/>
      <c r="C28" s="89"/>
      <c r="D28" s="4" t="s">
        <v>5</v>
      </c>
      <c r="E28" s="89"/>
      <c r="F28" s="89"/>
      <c r="G28" s="89"/>
      <c r="H28" s="89"/>
      <c r="I28" s="89"/>
      <c r="J28" s="89"/>
      <c r="K28" s="89"/>
      <c r="L28" s="210">
        <v>1506738</v>
      </c>
      <c r="M28" s="210">
        <v>1427968</v>
      </c>
      <c r="N28" s="143">
        <v>18225</v>
      </c>
      <c r="O28" s="143">
        <v>15880</v>
      </c>
      <c r="P28" s="210">
        <v>18200</v>
      </c>
      <c r="Q28" s="210">
        <v>21688</v>
      </c>
      <c r="R28" s="210">
        <v>22025</v>
      </c>
      <c r="S28" s="210">
        <v>21013</v>
      </c>
      <c r="T28" s="210">
        <v>23038</v>
      </c>
    </row>
    <row r="29" spans="1:20" ht="24" customHeight="1">
      <c r="A29" s="1" t="s">
        <v>846</v>
      </c>
      <c r="B29" s="89"/>
      <c r="C29" s="89"/>
      <c r="D29" s="472" t="s">
        <v>880</v>
      </c>
      <c r="E29" s="472"/>
      <c r="F29" s="472"/>
      <c r="G29" s="472"/>
      <c r="H29" s="472"/>
      <c r="I29" s="472"/>
      <c r="J29" s="472"/>
      <c r="K29" s="472"/>
      <c r="L29" s="210">
        <v>12329</v>
      </c>
      <c r="M29" s="210">
        <v>37465</v>
      </c>
      <c r="N29" s="143">
        <v>30000</v>
      </c>
      <c r="O29" s="143">
        <v>51938</v>
      </c>
      <c r="P29" s="210">
        <v>35000</v>
      </c>
      <c r="Q29" s="210">
        <v>35000</v>
      </c>
      <c r="R29" s="210">
        <v>35000</v>
      </c>
      <c r="S29" s="210">
        <v>35000</v>
      </c>
      <c r="T29" s="210">
        <v>35000</v>
      </c>
    </row>
    <row r="30" spans="1:20" ht="24" customHeight="1">
      <c r="A30" s="1" t="s">
        <v>37</v>
      </c>
      <c r="B30" s="89"/>
      <c r="C30" s="89"/>
      <c r="D30" s="4" t="s">
        <v>43</v>
      </c>
      <c r="E30" s="89"/>
      <c r="F30" s="89"/>
      <c r="G30" s="89"/>
      <c r="H30" s="89"/>
      <c r="I30" s="89"/>
      <c r="J30" s="89"/>
      <c r="K30" s="89"/>
      <c r="L30" s="210">
        <v>0</v>
      </c>
      <c r="M30" s="210">
        <v>6020</v>
      </c>
      <c r="N30" s="143">
        <v>0</v>
      </c>
      <c r="O30" s="143">
        <v>16491</v>
      </c>
      <c r="P30" s="210">
        <v>0</v>
      </c>
      <c r="Q30" s="210">
        <v>0</v>
      </c>
      <c r="R30" s="210">
        <v>0</v>
      </c>
      <c r="S30" s="210">
        <v>0</v>
      </c>
      <c r="T30" s="210">
        <v>0</v>
      </c>
    </row>
    <row r="31" spans="1:20" ht="24" customHeight="1">
      <c r="A31" s="1" t="s">
        <v>196</v>
      </c>
      <c r="B31" s="89"/>
      <c r="C31" s="89"/>
      <c r="D31" s="4" t="s">
        <v>197</v>
      </c>
      <c r="E31" s="89"/>
      <c r="F31" s="89"/>
      <c r="G31" s="89"/>
      <c r="H31" s="89"/>
      <c r="I31" s="89"/>
      <c r="J31" s="89"/>
      <c r="K31" s="89"/>
      <c r="L31" s="210">
        <v>674</v>
      </c>
      <c r="M31" s="210">
        <v>1027</v>
      </c>
      <c r="N31" s="143">
        <v>850</v>
      </c>
      <c r="O31" s="143">
        <v>1007</v>
      </c>
      <c r="P31" s="185">
        <v>1000</v>
      </c>
      <c r="Q31" s="185">
        <v>1000</v>
      </c>
      <c r="R31" s="185">
        <v>1000</v>
      </c>
      <c r="S31" s="185">
        <v>1000</v>
      </c>
      <c r="T31" s="185">
        <v>1000</v>
      </c>
    </row>
    <row r="32" spans="1:20" ht="24" customHeight="1">
      <c r="A32" s="1" t="s">
        <v>48</v>
      </c>
      <c r="B32" s="89"/>
      <c r="C32" s="89"/>
      <c r="D32" s="1" t="s">
        <v>892</v>
      </c>
      <c r="E32" s="89"/>
      <c r="F32" s="89"/>
      <c r="G32" s="89"/>
      <c r="H32" s="89"/>
      <c r="I32" s="89"/>
      <c r="J32" s="89"/>
      <c r="K32" s="89"/>
      <c r="L32" s="210">
        <v>79614</v>
      </c>
      <c r="M32" s="210">
        <v>86662</v>
      </c>
      <c r="N32" s="143">
        <v>80000</v>
      </c>
      <c r="O32" s="143">
        <v>86000</v>
      </c>
      <c r="P32" s="210">
        <v>86000</v>
      </c>
      <c r="Q32" s="210">
        <v>86000</v>
      </c>
      <c r="R32" s="210">
        <v>86000</v>
      </c>
      <c r="S32" s="210">
        <v>86000</v>
      </c>
      <c r="T32" s="210">
        <v>86000</v>
      </c>
    </row>
    <row r="33" spans="1:20" ht="24" customHeight="1">
      <c r="A33" s="1" t="s">
        <v>47</v>
      </c>
      <c r="B33" s="89"/>
      <c r="C33" s="89"/>
      <c r="D33" s="1" t="s">
        <v>496</v>
      </c>
      <c r="E33" s="89"/>
      <c r="F33" s="89"/>
      <c r="G33" s="89"/>
      <c r="H33" s="89"/>
      <c r="I33" s="89"/>
      <c r="J33" s="89"/>
      <c r="K33" s="89"/>
      <c r="L33" s="210">
        <v>8577</v>
      </c>
      <c r="M33" s="210">
        <v>9740</v>
      </c>
      <c r="N33" s="143">
        <v>9000</v>
      </c>
      <c r="O33" s="143">
        <v>9000</v>
      </c>
      <c r="P33" s="210">
        <v>9000</v>
      </c>
      <c r="Q33" s="210">
        <v>9000</v>
      </c>
      <c r="R33" s="210">
        <v>9000</v>
      </c>
      <c r="S33" s="210">
        <v>9000</v>
      </c>
      <c r="T33" s="210">
        <v>9000</v>
      </c>
    </row>
    <row r="34" spans="1:20" ht="24" customHeight="1">
      <c r="A34" s="1" t="s">
        <v>46</v>
      </c>
      <c r="B34" s="89"/>
      <c r="C34" s="89"/>
      <c r="D34" s="1" t="s">
        <v>50</v>
      </c>
      <c r="E34" s="89"/>
      <c r="F34" s="89"/>
      <c r="G34" s="89"/>
      <c r="H34" s="89"/>
      <c r="I34" s="89"/>
      <c r="J34" s="89"/>
      <c r="K34" s="89"/>
      <c r="L34" s="210">
        <v>745979</v>
      </c>
      <c r="M34" s="210">
        <v>736146</v>
      </c>
      <c r="N34" s="143">
        <v>500000</v>
      </c>
      <c r="O34" s="143">
        <v>834000</v>
      </c>
      <c r="P34" s="210">
        <v>600000</v>
      </c>
      <c r="Q34" s="210">
        <v>500000</v>
      </c>
      <c r="R34" s="210">
        <v>500000</v>
      </c>
      <c r="S34" s="210">
        <v>450000</v>
      </c>
      <c r="T34" s="210">
        <v>450000</v>
      </c>
    </row>
    <row r="35" spans="1:20" ht="24" customHeight="1">
      <c r="A35" s="1" t="s">
        <v>53</v>
      </c>
      <c r="B35" s="93"/>
      <c r="C35" s="93"/>
      <c r="D35" s="1" t="s">
        <v>698</v>
      </c>
      <c r="E35" s="93"/>
      <c r="F35" s="93"/>
      <c r="G35" s="93"/>
      <c r="H35" s="93"/>
      <c r="I35" s="93"/>
      <c r="J35" s="93"/>
      <c r="K35" s="93"/>
      <c r="L35" s="210">
        <v>50258</v>
      </c>
      <c r="M35" s="210">
        <v>58931</v>
      </c>
      <c r="N35" s="143">
        <v>50000</v>
      </c>
      <c r="O35" s="143">
        <v>53000</v>
      </c>
      <c r="P35" s="210">
        <v>53000</v>
      </c>
      <c r="Q35" s="210">
        <v>53000</v>
      </c>
      <c r="R35" s="210">
        <v>53000</v>
      </c>
      <c r="S35" s="210">
        <v>53000</v>
      </c>
      <c r="T35" s="210">
        <v>53000</v>
      </c>
    </row>
    <row r="36" spans="1:20" ht="24" customHeight="1">
      <c r="A36" s="1" t="s">
        <v>52</v>
      </c>
      <c r="B36" s="89"/>
      <c r="C36" s="89"/>
      <c r="D36" s="1" t="s">
        <v>199</v>
      </c>
      <c r="E36" s="89"/>
      <c r="F36" s="89"/>
      <c r="G36" s="89"/>
      <c r="H36" s="89"/>
      <c r="I36" s="89"/>
      <c r="J36" s="89"/>
      <c r="K36" s="89"/>
      <c r="L36" s="210">
        <v>88880</v>
      </c>
      <c r="M36" s="210">
        <v>9461</v>
      </c>
      <c r="N36" s="143">
        <v>15000</v>
      </c>
      <c r="O36" s="143">
        <v>18000</v>
      </c>
      <c r="P36" s="210">
        <v>15000</v>
      </c>
      <c r="Q36" s="210">
        <v>15000</v>
      </c>
      <c r="R36" s="210">
        <v>15000</v>
      </c>
      <c r="S36" s="210">
        <v>15000</v>
      </c>
      <c r="T36" s="210">
        <v>15000</v>
      </c>
    </row>
    <row r="37" spans="1:20" ht="24" customHeight="1">
      <c r="A37" s="1" t="s">
        <v>775</v>
      </c>
      <c r="B37" s="89"/>
      <c r="C37" s="89"/>
      <c r="D37" s="1" t="s">
        <v>553</v>
      </c>
      <c r="E37" s="89"/>
      <c r="F37" s="89"/>
      <c r="G37" s="89"/>
      <c r="H37" s="89"/>
      <c r="I37" s="89"/>
      <c r="J37" s="89"/>
      <c r="K37" s="89"/>
      <c r="L37" s="195">
        <v>520</v>
      </c>
      <c r="M37" s="195">
        <v>440</v>
      </c>
      <c r="N37" s="144">
        <v>350</v>
      </c>
      <c r="O37" s="144">
        <v>400</v>
      </c>
      <c r="P37" s="195">
        <v>400</v>
      </c>
      <c r="Q37" s="195">
        <v>400</v>
      </c>
      <c r="R37" s="195">
        <v>400</v>
      </c>
      <c r="S37" s="195">
        <v>400</v>
      </c>
      <c r="T37" s="195">
        <v>400</v>
      </c>
    </row>
    <row r="38" spans="1:20" ht="24" customHeight="1">
      <c r="A38" s="1" t="s">
        <v>51</v>
      </c>
      <c r="B38" s="93"/>
      <c r="C38" s="93"/>
      <c r="D38" s="1" t="s">
        <v>54</v>
      </c>
      <c r="E38" s="93"/>
      <c r="F38" s="93"/>
      <c r="G38" s="93"/>
      <c r="H38" s="93"/>
      <c r="I38" s="93"/>
      <c r="J38" s="93"/>
      <c r="K38" s="93"/>
      <c r="L38" s="210">
        <v>57500</v>
      </c>
      <c r="M38" s="210">
        <v>31950</v>
      </c>
      <c r="N38" s="143">
        <v>30000</v>
      </c>
      <c r="O38" s="143">
        <v>30000</v>
      </c>
      <c r="P38" s="185">
        <v>30000</v>
      </c>
      <c r="Q38" s="185">
        <v>30000</v>
      </c>
      <c r="R38" s="185">
        <v>30000</v>
      </c>
      <c r="S38" s="185">
        <v>30000</v>
      </c>
      <c r="T38" s="185">
        <v>30000</v>
      </c>
    </row>
    <row r="39" spans="1:20" ht="24" customHeight="1">
      <c r="A39" s="1" t="s">
        <v>56</v>
      </c>
      <c r="B39" s="93"/>
      <c r="C39" s="93"/>
      <c r="D39" s="1" t="s">
        <v>57</v>
      </c>
      <c r="E39" s="93"/>
      <c r="F39" s="93"/>
      <c r="G39" s="93"/>
      <c r="H39" s="93"/>
      <c r="I39" s="93"/>
      <c r="J39" s="93"/>
      <c r="K39" s="93"/>
      <c r="L39" s="210">
        <v>1465163</v>
      </c>
      <c r="M39" s="210">
        <v>1609417</v>
      </c>
      <c r="N39" s="143">
        <v>1690600</v>
      </c>
      <c r="O39" s="143">
        <v>1700000</v>
      </c>
      <c r="P39" s="210">
        <v>1819000</v>
      </c>
      <c r="Q39" s="210">
        <v>1946330</v>
      </c>
      <c r="R39" s="210">
        <v>2082573</v>
      </c>
      <c r="S39" s="210">
        <v>2228353</v>
      </c>
      <c r="T39" s="210">
        <v>2384338</v>
      </c>
    </row>
    <row r="40" spans="1:20" ht="24" customHeight="1">
      <c r="A40" s="1" t="s">
        <v>55</v>
      </c>
      <c r="B40" s="89"/>
      <c r="C40" s="89"/>
      <c r="D40" s="1" t="s">
        <v>972</v>
      </c>
      <c r="E40" s="89"/>
      <c r="F40" s="89"/>
      <c r="G40" s="89"/>
      <c r="H40" s="89"/>
      <c r="I40" s="89"/>
      <c r="J40" s="89"/>
      <c r="K40" s="89"/>
      <c r="L40" s="210">
        <v>184951</v>
      </c>
      <c r="M40" s="210">
        <v>191474</v>
      </c>
      <c r="N40" s="143">
        <v>185000</v>
      </c>
      <c r="O40" s="143">
        <v>197000</v>
      </c>
      <c r="P40" s="185">
        <v>185000</v>
      </c>
      <c r="Q40" s="185">
        <v>188700</v>
      </c>
      <c r="R40" s="185">
        <v>192474</v>
      </c>
      <c r="S40" s="185">
        <v>196323</v>
      </c>
      <c r="T40" s="185">
        <v>200249</v>
      </c>
    </row>
    <row r="41" spans="1:20" ht="24" customHeight="1">
      <c r="A41" s="1" t="s">
        <v>773</v>
      </c>
      <c r="B41" s="93"/>
      <c r="C41" s="93"/>
      <c r="D41" s="1" t="s">
        <v>742</v>
      </c>
      <c r="E41" s="93"/>
      <c r="F41" s="93"/>
      <c r="G41" s="93"/>
      <c r="H41" s="93"/>
      <c r="I41" s="93"/>
      <c r="J41" s="93"/>
      <c r="K41" s="93"/>
      <c r="L41" s="210">
        <v>28985</v>
      </c>
      <c r="M41" s="210">
        <v>33193</v>
      </c>
      <c r="N41" s="143">
        <v>35360</v>
      </c>
      <c r="O41" s="143">
        <v>36000</v>
      </c>
      <c r="P41" s="210">
        <v>36380</v>
      </c>
      <c r="Q41" s="185">
        <v>38927</v>
      </c>
      <c r="R41" s="185">
        <v>41651</v>
      </c>
      <c r="S41" s="185">
        <v>44567</v>
      </c>
      <c r="T41" s="185">
        <v>47687</v>
      </c>
    </row>
    <row r="42" spans="1:20" ht="24" customHeight="1">
      <c r="A42" s="1" t="s">
        <v>968</v>
      </c>
      <c r="B42" s="93"/>
      <c r="C42" s="93"/>
      <c r="D42" s="1" t="s">
        <v>966</v>
      </c>
      <c r="E42" s="93"/>
      <c r="F42" s="93"/>
      <c r="G42" s="93"/>
      <c r="H42" s="93"/>
      <c r="I42" s="93"/>
      <c r="J42" s="93"/>
      <c r="K42" s="93"/>
      <c r="L42" s="194">
        <v>218560</v>
      </c>
      <c r="M42" s="194">
        <v>225941</v>
      </c>
      <c r="N42" s="145">
        <v>234338</v>
      </c>
      <c r="O42" s="145">
        <v>234338</v>
      </c>
      <c r="P42" s="194">
        <v>193593</v>
      </c>
      <c r="Q42" s="194">
        <v>203273</v>
      </c>
      <c r="R42" s="194">
        <v>214453</v>
      </c>
      <c r="S42" s="194">
        <v>220887</v>
      </c>
      <c r="T42" s="194">
        <v>227513</v>
      </c>
    </row>
    <row r="43" spans="1:20" ht="24" customHeight="1">
      <c r="A43" s="1" t="s">
        <v>213</v>
      </c>
      <c r="B43" s="89"/>
      <c r="C43" s="89"/>
      <c r="D43" s="1" t="s">
        <v>214</v>
      </c>
      <c r="E43" s="89"/>
      <c r="F43" s="89"/>
      <c r="G43" s="89"/>
      <c r="H43" s="89"/>
      <c r="I43" s="89"/>
      <c r="J43" s="89"/>
      <c r="K43" s="89"/>
      <c r="L43" s="195">
        <v>4703</v>
      </c>
      <c r="M43" s="195">
        <v>7220</v>
      </c>
      <c r="N43" s="144">
        <v>10000</v>
      </c>
      <c r="O43" s="144">
        <v>10000</v>
      </c>
      <c r="P43" s="195">
        <v>10000</v>
      </c>
      <c r="Q43" s="195">
        <v>10000</v>
      </c>
      <c r="R43" s="195">
        <v>10000</v>
      </c>
      <c r="S43" s="195">
        <v>10000</v>
      </c>
      <c r="T43" s="195">
        <v>10000</v>
      </c>
    </row>
    <row r="44" spans="1:20" ht="24" customHeight="1">
      <c r="A44" s="1" t="s">
        <v>58</v>
      </c>
      <c r="B44" s="93"/>
      <c r="C44" s="93"/>
      <c r="D44" s="467" t="s">
        <v>6</v>
      </c>
      <c r="E44" s="467"/>
      <c r="F44" s="467"/>
      <c r="G44" s="467"/>
      <c r="H44" s="467"/>
      <c r="I44" s="467"/>
      <c r="J44" s="467"/>
      <c r="K44" s="467"/>
      <c r="L44" s="210">
        <v>11013</v>
      </c>
      <c r="M44" s="210">
        <v>278849</v>
      </c>
      <c r="N44" s="143">
        <v>150000</v>
      </c>
      <c r="O44" s="143">
        <v>630000</v>
      </c>
      <c r="P44" s="210">
        <v>350000</v>
      </c>
      <c r="Q44" s="210">
        <v>315000</v>
      </c>
      <c r="R44" s="210">
        <v>275000</v>
      </c>
      <c r="S44" s="210">
        <v>275000</v>
      </c>
      <c r="T44" s="210">
        <v>275000</v>
      </c>
    </row>
    <row r="45" spans="1:20" ht="24" customHeight="1">
      <c r="A45" s="1" t="s">
        <v>1327</v>
      </c>
      <c r="B45" s="93"/>
      <c r="C45" s="93"/>
      <c r="D45" s="93" t="s">
        <v>1328</v>
      </c>
      <c r="E45" s="93"/>
      <c r="F45" s="93"/>
      <c r="G45" s="93"/>
      <c r="H45" s="93"/>
      <c r="I45" s="93"/>
      <c r="J45" s="93"/>
      <c r="K45" s="93"/>
      <c r="L45" s="210">
        <v>-44870</v>
      </c>
      <c r="M45" s="210">
        <v>9979</v>
      </c>
      <c r="N45" s="143">
        <v>0</v>
      </c>
      <c r="O45" s="143">
        <v>0</v>
      </c>
      <c r="P45" s="185">
        <v>0</v>
      </c>
      <c r="Q45" s="185">
        <v>0</v>
      </c>
      <c r="R45" s="185">
        <v>0</v>
      </c>
      <c r="S45" s="185">
        <v>0</v>
      </c>
      <c r="T45" s="185">
        <v>0</v>
      </c>
    </row>
    <row r="46" spans="1:20" ht="24" customHeight="1">
      <c r="A46" s="1" t="s">
        <v>533</v>
      </c>
      <c r="B46" s="93"/>
      <c r="C46" s="93"/>
      <c r="D46" s="1" t="s">
        <v>534</v>
      </c>
      <c r="E46" s="93"/>
      <c r="F46" s="93"/>
      <c r="G46" s="93"/>
      <c r="H46" s="93"/>
      <c r="I46" s="93"/>
      <c r="J46" s="93"/>
      <c r="K46" s="93"/>
      <c r="L46" s="195">
        <v>296</v>
      </c>
      <c r="M46" s="195">
        <v>0</v>
      </c>
      <c r="N46" s="144">
        <v>5000</v>
      </c>
      <c r="O46" s="144">
        <v>0</v>
      </c>
      <c r="P46" s="195">
        <v>0</v>
      </c>
      <c r="Q46" s="195">
        <v>0</v>
      </c>
      <c r="R46" s="195">
        <v>0</v>
      </c>
      <c r="S46" s="195">
        <v>0</v>
      </c>
      <c r="T46" s="195">
        <v>0</v>
      </c>
    </row>
    <row r="47" spans="1:20" ht="24" customHeight="1">
      <c r="A47" s="1" t="s">
        <v>60</v>
      </c>
      <c r="B47" s="89"/>
      <c r="C47" s="89"/>
      <c r="D47" s="1" t="s">
        <v>200</v>
      </c>
      <c r="E47" s="89"/>
      <c r="F47" s="89"/>
      <c r="G47" s="89"/>
      <c r="H47" s="89"/>
      <c r="I47" s="89"/>
      <c r="J47" s="89"/>
      <c r="K47" s="89"/>
      <c r="L47" s="195">
        <v>1056</v>
      </c>
      <c r="M47" s="195">
        <v>10301</v>
      </c>
      <c r="N47" s="144">
        <v>10000</v>
      </c>
      <c r="O47" s="144">
        <v>5312</v>
      </c>
      <c r="P47" s="195">
        <v>5000</v>
      </c>
      <c r="Q47" s="195">
        <v>5000</v>
      </c>
      <c r="R47" s="195">
        <v>5000</v>
      </c>
      <c r="S47" s="195">
        <v>5000</v>
      </c>
      <c r="T47" s="195">
        <v>5000</v>
      </c>
    </row>
    <row r="48" spans="1:20" ht="24" customHeight="1">
      <c r="A48" s="1" t="s">
        <v>59</v>
      </c>
      <c r="B48" s="93"/>
      <c r="C48" s="93"/>
      <c r="D48" s="1" t="s">
        <v>61</v>
      </c>
      <c r="E48" s="93"/>
      <c r="F48" s="93"/>
      <c r="G48" s="93"/>
      <c r="H48" s="93"/>
      <c r="I48" s="93"/>
      <c r="J48" s="93"/>
      <c r="K48" s="93"/>
      <c r="L48" s="195">
        <v>79121</v>
      </c>
      <c r="M48" s="195">
        <v>13770</v>
      </c>
      <c r="N48" s="144">
        <v>15000</v>
      </c>
      <c r="O48" s="144">
        <v>25000</v>
      </c>
      <c r="P48" s="195">
        <v>15000</v>
      </c>
      <c r="Q48" s="195">
        <v>15000</v>
      </c>
      <c r="R48" s="195">
        <v>34167</v>
      </c>
      <c r="S48" s="195">
        <v>34167</v>
      </c>
      <c r="T48" s="195">
        <v>34167</v>
      </c>
    </row>
    <row r="49" spans="1:20" ht="24" customHeight="1">
      <c r="A49" s="1" t="s">
        <v>201</v>
      </c>
      <c r="B49" s="265"/>
      <c r="C49" s="265"/>
      <c r="D49" s="93" t="s">
        <v>202</v>
      </c>
      <c r="E49" s="265"/>
      <c r="F49" s="265"/>
      <c r="G49" s="265"/>
      <c r="H49" s="265"/>
      <c r="I49" s="265"/>
      <c r="J49" s="265"/>
      <c r="K49" s="265"/>
      <c r="L49" s="195">
        <v>5890</v>
      </c>
      <c r="M49" s="195">
        <v>6100</v>
      </c>
      <c r="N49" s="144">
        <v>6000</v>
      </c>
      <c r="O49" s="144">
        <v>6000</v>
      </c>
      <c r="P49" s="195">
        <v>6000</v>
      </c>
      <c r="Q49" s="195">
        <v>6000</v>
      </c>
      <c r="R49" s="195">
        <v>6000</v>
      </c>
      <c r="S49" s="195">
        <v>6000</v>
      </c>
      <c r="T49" s="195">
        <v>6000</v>
      </c>
    </row>
    <row r="50" spans="1:20" ht="24" customHeight="1">
      <c r="A50" s="1" t="s">
        <v>62</v>
      </c>
      <c r="B50" s="89"/>
      <c r="C50" s="89"/>
      <c r="D50" s="1" t="s">
        <v>7</v>
      </c>
      <c r="E50" s="89"/>
      <c r="F50" s="89"/>
      <c r="G50" s="89"/>
      <c r="H50" s="89"/>
      <c r="I50" s="89"/>
      <c r="J50" s="89"/>
      <c r="K50" s="89"/>
      <c r="L50" s="230">
        <v>151212</v>
      </c>
      <c r="M50" s="230">
        <v>38916</v>
      </c>
      <c r="N50" s="146">
        <v>22000</v>
      </c>
      <c r="O50" s="146">
        <v>22000</v>
      </c>
      <c r="P50" s="230">
        <v>42917</v>
      </c>
      <c r="Q50" s="230">
        <v>38750</v>
      </c>
      <c r="R50" s="230">
        <v>25000</v>
      </c>
      <c r="S50" s="230">
        <v>25000</v>
      </c>
      <c r="T50" s="230">
        <v>25000</v>
      </c>
    </row>
    <row r="51" spans="1:20" ht="24" customHeight="1">
      <c r="A51" s="1"/>
      <c r="B51" s="465" t="s">
        <v>891</v>
      </c>
      <c r="C51" s="465"/>
      <c r="D51" s="465"/>
      <c r="E51" s="465"/>
      <c r="F51" s="465"/>
      <c r="G51" s="465"/>
      <c r="H51" s="465"/>
      <c r="I51" s="465"/>
      <c r="J51" s="465"/>
      <c r="K51" s="465"/>
      <c r="L51" s="287">
        <f t="shared" ref="L51:T51" si="0">SUM(L6:L50)</f>
        <v>23117947</v>
      </c>
      <c r="M51" s="287">
        <f t="shared" si="0"/>
        <v>24529614</v>
      </c>
      <c r="N51" s="288">
        <f t="shared" si="0"/>
        <v>23017965</v>
      </c>
      <c r="O51" s="288">
        <f t="shared" si="0"/>
        <v>24126302</v>
      </c>
      <c r="P51" s="287">
        <f t="shared" si="0"/>
        <v>24269791</v>
      </c>
      <c r="Q51" s="287">
        <f t="shared" si="0"/>
        <v>24663020</v>
      </c>
      <c r="R51" s="287">
        <f t="shared" si="0"/>
        <v>25845284</v>
      </c>
      <c r="S51" s="287">
        <f t="shared" si="0"/>
        <v>26136082</v>
      </c>
      <c r="T51" s="287">
        <f t="shared" si="0"/>
        <v>26722412</v>
      </c>
    </row>
    <row r="52" spans="1:20" ht="6.9" customHeight="1">
      <c r="A52" s="1"/>
      <c r="B52" s="89"/>
      <c r="C52" s="89"/>
      <c r="D52" s="1"/>
      <c r="E52" s="89"/>
      <c r="F52" s="89"/>
      <c r="G52" s="89"/>
      <c r="H52" s="89"/>
      <c r="I52" s="89"/>
      <c r="J52" s="89"/>
      <c r="K52" s="89"/>
      <c r="L52" s="210"/>
      <c r="M52" s="210"/>
      <c r="N52" s="143"/>
      <c r="O52" s="143"/>
      <c r="P52" s="210"/>
      <c r="Q52" s="210"/>
      <c r="R52" s="210"/>
      <c r="S52" s="210"/>
      <c r="T52" s="210"/>
    </row>
    <row r="53" spans="1:20" ht="24" customHeight="1">
      <c r="A53" s="1" t="s">
        <v>774</v>
      </c>
      <c r="B53" s="89"/>
      <c r="C53" s="89"/>
      <c r="D53" s="93" t="s">
        <v>858</v>
      </c>
      <c r="E53" s="89"/>
      <c r="F53" s="89"/>
      <c r="G53" s="89"/>
      <c r="H53" s="89"/>
      <c r="I53" s="89"/>
      <c r="J53" s="89"/>
      <c r="K53" s="89"/>
      <c r="L53" s="230">
        <v>21231</v>
      </c>
      <c r="M53" s="230">
        <v>0</v>
      </c>
      <c r="N53" s="146">
        <v>0</v>
      </c>
      <c r="O53" s="146">
        <f t="shared" ref="O53:T53" si="1">O469</f>
        <v>0</v>
      </c>
      <c r="P53" s="230">
        <f t="shared" si="1"/>
        <v>0</v>
      </c>
      <c r="Q53" s="230">
        <f t="shared" si="1"/>
        <v>0</v>
      </c>
      <c r="R53" s="230">
        <f t="shared" si="1"/>
        <v>0</v>
      </c>
      <c r="S53" s="230">
        <f t="shared" si="1"/>
        <v>0</v>
      </c>
      <c r="T53" s="230">
        <f t="shared" si="1"/>
        <v>0</v>
      </c>
    </row>
    <row r="54" spans="1:20" ht="6.9" customHeight="1">
      <c r="A54" s="89"/>
      <c r="B54" s="89"/>
      <c r="C54" s="89"/>
      <c r="D54" s="265"/>
      <c r="E54" s="265"/>
      <c r="F54" s="265"/>
      <c r="G54" s="265"/>
      <c r="H54" s="265"/>
      <c r="I54" s="265"/>
      <c r="J54" s="265"/>
      <c r="K54" s="265"/>
      <c r="L54" s="198"/>
      <c r="M54" s="198"/>
      <c r="N54" s="147"/>
      <c r="O54" s="147"/>
      <c r="P54" s="192"/>
      <c r="Q54" s="192"/>
      <c r="R54" s="192"/>
      <c r="S54" s="192"/>
      <c r="T54" s="192"/>
    </row>
    <row r="55" spans="1:20" s="89" customFormat="1" ht="24" customHeight="1">
      <c r="B55" s="465" t="s">
        <v>576</v>
      </c>
      <c r="C55" s="465"/>
      <c r="D55" s="465"/>
      <c r="E55" s="465"/>
      <c r="F55" s="465"/>
      <c r="G55" s="465"/>
      <c r="H55" s="465"/>
      <c r="I55" s="465"/>
      <c r="J55" s="465"/>
      <c r="K55" s="465"/>
      <c r="L55" s="289">
        <f t="shared" ref="L55:T55" si="2">L53</f>
        <v>21231</v>
      </c>
      <c r="M55" s="289">
        <f t="shared" si="2"/>
        <v>0</v>
      </c>
      <c r="N55" s="290">
        <f t="shared" si="2"/>
        <v>0</v>
      </c>
      <c r="O55" s="290">
        <f t="shared" si="2"/>
        <v>0</v>
      </c>
      <c r="P55" s="289">
        <f t="shared" si="2"/>
        <v>0</v>
      </c>
      <c r="Q55" s="289">
        <f t="shared" si="2"/>
        <v>0</v>
      </c>
      <c r="R55" s="289">
        <f t="shared" si="2"/>
        <v>0</v>
      </c>
      <c r="S55" s="289">
        <f t="shared" si="2"/>
        <v>0</v>
      </c>
      <c r="T55" s="289">
        <f t="shared" si="2"/>
        <v>0</v>
      </c>
    </row>
    <row r="56" spans="1:20" s="89" customFormat="1" ht="15" customHeight="1">
      <c r="K56" s="95"/>
      <c r="L56" s="199"/>
      <c r="M56" s="199"/>
      <c r="N56" s="148"/>
      <c r="O56" s="148"/>
      <c r="P56" s="199"/>
      <c r="Q56" s="199"/>
      <c r="R56" s="199"/>
      <c r="S56" s="199"/>
      <c r="T56" s="199"/>
    </row>
    <row r="57" spans="1:20" s="89" customFormat="1" ht="24" customHeight="1">
      <c r="B57" s="465" t="s">
        <v>1103</v>
      </c>
      <c r="C57" s="465"/>
      <c r="D57" s="465"/>
      <c r="E57" s="465"/>
      <c r="F57" s="465"/>
      <c r="G57" s="465"/>
      <c r="H57" s="465"/>
      <c r="I57" s="465"/>
      <c r="J57" s="465"/>
      <c r="K57" s="465"/>
      <c r="L57" s="289">
        <f t="shared" ref="L57:T57" si="3">L51+L55</f>
        <v>23139178</v>
      </c>
      <c r="M57" s="289">
        <f t="shared" si="3"/>
        <v>24529614</v>
      </c>
      <c r="N57" s="290">
        <f t="shared" si="3"/>
        <v>23017965</v>
      </c>
      <c r="O57" s="290">
        <f t="shared" si="3"/>
        <v>24126302</v>
      </c>
      <c r="P57" s="289">
        <f t="shared" si="3"/>
        <v>24269791</v>
      </c>
      <c r="Q57" s="289">
        <f t="shared" si="3"/>
        <v>24663020</v>
      </c>
      <c r="R57" s="289">
        <f t="shared" si="3"/>
        <v>25845284</v>
      </c>
      <c r="S57" s="289">
        <f t="shared" si="3"/>
        <v>26136082</v>
      </c>
      <c r="T57" s="289">
        <f t="shared" si="3"/>
        <v>26722412</v>
      </c>
    </row>
    <row r="58" spans="1:20" ht="24" customHeight="1">
      <c r="A58" s="95" t="s">
        <v>415</v>
      </c>
      <c r="B58" s="89"/>
      <c r="C58" s="89"/>
      <c r="D58" s="89"/>
      <c r="E58" s="89"/>
      <c r="F58" s="89"/>
      <c r="G58" s="89"/>
      <c r="H58" s="89"/>
      <c r="I58" s="89"/>
      <c r="J58" s="89"/>
      <c r="K58" s="89"/>
      <c r="L58" s="198"/>
      <c r="M58" s="198"/>
      <c r="N58" s="147"/>
      <c r="O58" s="147"/>
      <c r="P58" s="192"/>
      <c r="Q58" s="192"/>
      <c r="R58" s="192"/>
      <c r="S58" s="192"/>
      <c r="T58" s="192"/>
    </row>
    <row r="59" spans="1:20" ht="24" customHeight="1">
      <c r="A59" s="1" t="s">
        <v>65</v>
      </c>
      <c r="B59" s="89"/>
      <c r="C59" s="89"/>
      <c r="D59" s="1" t="s">
        <v>70</v>
      </c>
      <c r="E59" s="89"/>
      <c r="F59" s="89"/>
      <c r="G59" s="89"/>
      <c r="H59" s="89"/>
      <c r="I59" s="89"/>
      <c r="J59" s="89"/>
      <c r="K59" s="89"/>
      <c r="L59" s="285">
        <v>9800</v>
      </c>
      <c r="M59" s="285">
        <v>9800</v>
      </c>
      <c r="N59" s="286">
        <v>18000</v>
      </c>
      <c r="O59" s="286">
        <v>18150</v>
      </c>
      <c r="P59" s="285">
        <v>18288</v>
      </c>
      <c r="Q59" s="285">
        <v>18582</v>
      </c>
      <c r="R59" s="285">
        <v>18881</v>
      </c>
      <c r="S59" s="285">
        <v>19187</v>
      </c>
      <c r="T59" s="285">
        <v>19499</v>
      </c>
    </row>
    <row r="60" spans="1:20" ht="24" customHeight="1">
      <c r="A60" s="1" t="s">
        <v>64</v>
      </c>
      <c r="B60" s="89"/>
      <c r="C60" s="89"/>
      <c r="D60" s="1" t="s">
        <v>69</v>
      </c>
      <c r="E60" s="89"/>
      <c r="F60" s="89"/>
      <c r="G60" s="89"/>
      <c r="H60" s="89"/>
      <c r="I60" s="89"/>
      <c r="J60" s="89"/>
      <c r="K60" s="89"/>
      <c r="L60" s="195">
        <v>1000</v>
      </c>
      <c r="M60" s="195">
        <v>1000</v>
      </c>
      <c r="N60" s="144">
        <v>1000</v>
      </c>
      <c r="O60" s="144">
        <v>1000</v>
      </c>
      <c r="P60" s="195">
        <v>1000</v>
      </c>
      <c r="Q60" s="195">
        <v>1000</v>
      </c>
      <c r="R60" s="195">
        <v>1000</v>
      </c>
      <c r="S60" s="195">
        <v>1000</v>
      </c>
      <c r="T60" s="195">
        <v>1000</v>
      </c>
    </row>
    <row r="61" spans="1:20" ht="24" customHeight="1">
      <c r="A61" s="1" t="s">
        <v>63</v>
      </c>
      <c r="B61" s="89"/>
      <c r="C61" s="89"/>
      <c r="D61" s="1" t="s">
        <v>68</v>
      </c>
      <c r="E61" s="89"/>
      <c r="F61" s="89"/>
      <c r="G61" s="89"/>
      <c r="H61" s="89"/>
      <c r="I61" s="89"/>
      <c r="J61" s="89"/>
      <c r="K61" s="89"/>
      <c r="L61" s="195">
        <v>46000</v>
      </c>
      <c r="M61" s="195">
        <v>44600</v>
      </c>
      <c r="N61" s="144">
        <v>72800</v>
      </c>
      <c r="O61" s="144">
        <v>72800</v>
      </c>
      <c r="P61" s="195">
        <v>73680</v>
      </c>
      <c r="Q61" s="195">
        <v>74578</v>
      </c>
      <c r="R61" s="195">
        <v>75493</v>
      </c>
      <c r="S61" s="195">
        <v>76427</v>
      </c>
      <c r="T61" s="195">
        <v>77380</v>
      </c>
    </row>
    <row r="62" spans="1:20" ht="24" customHeight="1">
      <c r="A62" s="1" t="s">
        <v>819</v>
      </c>
      <c r="B62" s="89"/>
      <c r="C62" s="89"/>
      <c r="D62" s="1" t="s">
        <v>67</v>
      </c>
      <c r="E62" s="89"/>
      <c r="F62" s="89"/>
      <c r="G62" s="89"/>
      <c r="H62" s="89"/>
      <c r="I62" s="89"/>
      <c r="J62" s="89"/>
      <c r="K62" s="89"/>
      <c r="L62" s="195">
        <v>472283</v>
      </c>
      <c r="M62" s="195">
        <v>465013</v>
      </c>
      <c r="N62" s="144">
        <v>495944</v>
      </c>
      <c r="O62" s="144">
        <v>490000</v>
      </c>
      <c r="P62" s="195">
        <v>531207</v>
      </c>
      <c r="Q62" s="195">
        <v>557767</v>
      </c>
      <c r="R62" s="195">
        <v>588444</v>
      </c>
      <c r="S62" s="195">
        <v>606097</v>
      </c>
      <c r="T62" s="195">
        <v>624280</v>
      </c>
    </row>
    <row r="63" spans="1:20" ht="24" customHeight="1">
      <c r="A63" s="1" t="s">
        <v>1343</v>
      </c>
      <c r="B63" s="89"/>
      <c r="C63" s="89"/>
      <c r="D63" s="1" t="s">
        <v>66</v>
      </c>
      <c r="E63" s="89"/>
      <c r="F63" s="89"/>
      <c r="G63" s="89"/>
      <c r="H63" s="89"/>
      <c r="I63" s="89"/>
      <c r="J63" s="89"/>
      <c r="K63" s="89"/>
      <c r="L63" s="195">
        <v>0</v>
      </c>
      <c r="M63" s="195">
        <v>0</v>
      </c>
      <c r="N63" s="144">
        <v>20000</v>
      </c>
      <c r="O63" s="144">
        <v>0</v>
      </c>
      <c r="P63" s="195">
        <v>20000</v>
      </c>
      <c r="Q63" s="195">
        <v>20000</v>
      </c>
      <c r="R63" s="195">
        <v>20000</v>
      </c>
      <c r="S63" s="195">
        <v>20000</v>
      </c>
      <c r="T63" s="195">
        <v>20000</v>
      </c>
    </row>
    <row r="64" spans="1:20" ht="24" customHeight="1">
      <c r="A64" s="1" t="s">
        <v>72</v>
      </c>
      <c r="B64" s="89"/>
      <c r="C64" s="89"/>
      <c r="D64" s="1" t="s">
        <v>8</v>
      </c>
      <c r="E64" s="89"/>
      <c r="F64" s="89"/>
      <c r="G64" s="89"/>
      <c r="H64" s="89"/>
      <c r="I64" s="89"/>
      <c r="J64" s="89"/>
      <c r="K64" s="89"/>
      <c r="L64" s="195">
        <v>46428</v>
      </c>
      <c r="M64" s="195">
        <v>37524</v>
      </c>
      <c r="N64" s="144">
        <v>33346</v>
      </c>
      <c r="O64" s="144">
        <v>31500</v>
      </c>
      <c r="P64" s="195">
        <v>31362</v>
      </c>
      <c r="Q64" s="210">
        <v>32852</v>
      </c>
      <c r="R64" s="210">
        <v>35660</v>
      </c>
      <c r="S64" s="210">
        <v>37881</v>
      </c>
      <c r="T64" s="210">
        <v>40141</v>
      </c>
    </row>
    <row r="65" spans="1:20" ht="24" customHeight="1">
      <c r="A65" s="1" t="s">
        <v>71</v>
      </c>
      <c r="B65" s="89"/>
      <c r="C65" s="89"/>
      <c r="D65" s="1" t="s">
        <v>9</v>
      </c>
      <c r="E65" s="89"/>
      <c r="F65" s="89"/>
      <c r="G65" s="89"/>
      <c r="H65" s="89"/>
      <c r="I65" s="89"/>
      <c r="J65" s="89"/>
      <c r="K65" s="89"/>
      <c r="L65" s="195">
        <v>35793</v>
      </c>
      <c r="M65" s="195">
        <v>36406</v>
      </c>
      <c r="N65" s="144">
        <v>43654</v>
      </c>
      <c r="O65" s="144">
        <v>42000</v>
      </c>
      <c r="P65" s="195">
        <v>45039</v>
      </c>
      <c r="Q65" s="195">
        <v>47291</v>
      </c>
      <c r="R65" s="195">
        <v>49892</v>
      </c>
      <c r="S65" s="195">
        <v>51389</v>
      </c>
      <c r="T65" s="195">
        <v>52931</v>
      </c>
    </row>
    <row r="66" spans="1:20" ht="24" customHeight="1">
      <c r="A66" s="1" t="s">
        <v>421</v>
      </c>
      <c r="B66" s="89"/>
      <c r="C66" s="89"/>
      <c r="D66" s="1" t="s">
        <v>13</v>
      </c>
      <c r="E66" s="89"/>
      <c r="F66" s="89"/>
      <c r="G66" s="89"/>
      <c r="H66" s="89"/>
      <c r="I66" s="89"/>
      <c r="J66" s="89"/>
      <c r="K66" s="89"/>
      <c r="L66" s="195">
        <v>56131</v>
      </c>
      <c r="M66" s="195">
        <v>64338</v>
      </c>
      <c r="N66" s="144">
        <v>89114</v>
      </c>
      <c r="O66" s="144">
        <v>80272</v>
      </c>
      <c r="P66" s="195">
        <v>88605</v>
      </c>
      <c r="Q66" s="210">
        <v>98172</v>
      </c>
      <c r="R66" s="210">
        <v>106026</v>
      </c>
      <c r="S66" s="210">
        <v>114508</v>
      </c>
      <c r="T66" s="210">
        <v>123669</v>
      </c>
    </row>
    <row r="67" spans="1:20" ht="24" customHeight="1">
      <c r="A67" s="1" t="s">
        <v>422</v>
      </c>
      <c r="B67" s="89"/>
      <c r="C67" s="89"/>
      <c r="D67" s="1" t="s">
        <v>160</v>
      </c>
      <c r="E67" s="89"/>
      <c r="F67" s="89"/>
      <c r="G67" s="89"/>
      <c r="H67" s="89"/>
      <c r="I67" s="89"/>
      <c r="J67" s="89"/>
      <c r="K67" s="89"/>
      <c r="L67" s="195">
        <v>581</v>
      </c>
      <c r="M67" s="195">
        <v>453</v>
      </c>
      <c r="N67" s="144">
        <v>558</v>
      </c>
      <c r="O67" s="144">
        <v>500</v>
      </c>
      <c r="P67" s="195">
        <v>549</v>
      </c>
      <c r="Q67" s="210">
        <v>554</v>
      </c>
      <c r="R67" s="210">
        <v>560</v>
      </c>
      <c r="S67" s="210">
        <v>566</v>
      </c>
      <c r="T67" s="210">
        <v>572</v>
      </c>
    </row>
    <row r="68" spans="1:20" ht="24" customHeight="1">
      <c r="A68" s="1" t="s">
        <v>423</v>
      </c>
      <c r="B68" s="89"/>
      <c r="C68" s="89"/>
      <c r="D68" s="1" t="s">
        <v>445</v>
      </c>
      <c r="E68" s="89"/>
      <c r="F68" s="89"/>
      <c r="G68" s="89"/>
      <c r="H68" s="89"/>
      <c r="I68" s="89"/>
      <c r="J68" s="89"/>
      <c r="K68" s="89"/>
      <c r="L68" s="195">
        <v>5670</v>
      </c>
      <c r="M68" s="195">
        <v>6083</v>
      </c>
      <c r="N68" s="144">
        <v>6835</v>
      </c>
      <c r="O68" s="144">
        <v>6631</v>
      </c>
      <c r="P68" s="195">
        <v>7184</v>
      </c>
      <c r="Q68" s="210">
        <v>6921</v>
      </c>
      <c r="R68" s="210">
        <v>7267</v>
      </c>
      <c r="S68" s="210">
        <v>7630</v>
      </c>
      <c r="T68" s="210">
        <v>8012</v>
      </c>
    </row>
    <row r="69" spans="1:20" ht="24" customHeight="1">
      <c r="A69" s="1" t="s">
        <v>446</v>
      </c>
      <c r="B69" s="89"/>
      <c r="C69" s="89"/>
      <c r="D69" s="1" t="s">
        <v>447</v>
      </c>
      <c r="E69" s="89"/>
      <c r="F69" s="89"/>
      <c r="G69" s="89"/>
      <c r="H69" s="89"/>
      <c r="I69" s="89"/>
      <c r="J69" s="89"/>
      <c r="K69" s="89"/>
      <c r="L69" s="195">
        <v>910</v>
      </c>
      <c r="M69" s="195">
        <v>877</v>
      </c>
      <c r="N69" s="143">
        <v>936</v>
      </c>
      <c r="O69" s="144">
        <v>915</v>
      </c>
      <c r="P69" s="195">
        <v>900</v>
      </c>
      <c r="Q69" s="210">
        <v>927</v>
      </c>
      <c r="R69" s="210">
        <v>955</v>
      </c>
      <c r="S69" s="210">
        <v>984</v>
      </c>
      <c r="T69" s="210">
        <v>1014</v>
      </c>
    </row>
    <row r="70" spans="1:20" ht="24" customHeight="1">
      <c r="A70" s="1" t="s">
        <v>80</v>
      </c>
      <c r="B70" s="89"/>
      <c r="C70" s="89"/>
      <c r="D70" s="1" t="s">
        <v>86</v>
      </c>
      <c r="E70" s="89"/>
      <c r="F70" s="89"/>
      <c r="G70" s="89"/>
      <c r="H70" s="89"/>
      <c r="I70" s="89"/>
      <c r="J70" s="89"/>
      <c r="K70" s="89"/>
      <c r="L70" s="195">
        <v>1908</v>
      </c>
      <c r="M70" s="195">
        <v>10463</v>
      </c>
      <c r="N70" s="144">
        <v>17000</v>
      </c>
      <c r="O70" s="144">
        <v>12000</v>
      </c>
      <c r="P70" s="195">
        <v>17000</v>
      </c>
      <c r="Q70" s="195">
        <v>17000</v>
      </c>
      <c r="R70" s="195">
        <v>17000</v>
      </c>
      <c r="S70" s="195">
        <v>17000</v>
      </c>
      <c r="T70" s="195">
        <v>17000</v>
      </c>
    </row>
    <row r="71" spans="1:20" ht="24" customHeight="1">
      <c r="A71" s="1" t="s">
        <v>79</v>
      </c>
      <c r="B71" s="89"/>
      <c r="C71" s="89"/>
      <c r="D71" s="1" t="s">
        <v>806</v>
      </c>
      <c r="E71" s="89"/>
      <c r="F71" s="89"/>
      <c r="G71" s="89"/>
      <c r="H71" s="89"/>
      <c r="I71" s="89"/>
      <c r="J71" s="89"/>
      <c r="K71" s="89"/>
      <c r="L71" s="195">
        <v>2116</v>
      </c>
      <c r="M71" s="195">
        <v>8404</v>
      </c>
      <c r="N71" s="144">
        <v>10000</v>
      </c>
      <c r="O71" s="144">
        <v>10000</v>
      </c>
      <c r="P71" s="195">
        <v>10000</v>
      </c>
      <c r="Q71" s="195">
        <v>10000</v>
      </c>
      <c r="R71" s="195">
        <v>10000</v>
      </c>
      <c r="S71" s="195">
        <v>10000</v>
      </c>
      <c r="T71" s="195">
        <v>10000</v>
      </c>
    </row>
    <row r="72" spans="1:20" ht="24" customHeight="1">
      <c r="A72" s="1" t="s">
        <v>995</v>
      </c>
      <c r="B72" s="89"/>
      <c r="C72" s="89"/>
      <c r="D72" s="1" t="s">
        <v>996</v>
      </c>
      <c r="E72" s="89"/>
      <c r="F72" s="89"/>
      <c r="G72" s="89"/>
      <c r="H72" s="89"/>
      <c r="I72" s="89"/>
      <c r="J72" s="89"/>
      <c r="K72" s="89"/>
      <c r="L72" s="195">
        <v>4612</v>
      </c>
      <c r="M72" s="195">
        <v>6920</v>
      </c>
      <c r="N72" s="144">
        <v>0</v>
      </c>
      <c r="O72" s="144">
        <v>0</v>
      </c>
      <c r="P72" s="195">
        <v>3624</v>
      </c>
      <c r="Q72" s="195">
        <v>7019</v>
      </c>
      <c r="R72" s="195">
        <v>0</v>
      </c>
      <c r="S72" s="195">
        <v>3960</v>
      </c>
      <c r="T72" s="195">
        <v>7670</v>
      </c>
    </row>
    <row r="73" spans="1:20" ht="24" customHeight="1">
      <c r="A73" s="1" t="s">
        <v>78</v>
      </c>
      <c r="B73" s="89"/>
      <c r="C73" s="89"/>
      <c r="D73" s="1" t="s">
        <v>85</v>
      </c>
      <c r="E73" s="89"/>
      <c r="F73" s="89"/>
      <c r="G73" s="89"/>
      <c r="H73" s="89"/>
      <c r="I73" s="89"/>
      <c r="J73" s="89"/>
      <c r="K73" s="89"/>
      <c r="L73" s="195">
        <v>5033</v>
      </c>
      <c r="M73" s="195">
        <v>2461</v>
      </c>
      <c r="N73" s="144">
        <v>5000</v>
      </c>
      <c r="O73" s="144">
        <v>5000</v>
      </c>
      <c r="P73" s="195">
        <v>5000</v>
      </c>
      <c r="Q73" s="195">
        <v>5000</v>
      </c>
      <c r="R73" s="195">
        <v>5000</v>
      </c>
      <c r="S73" s="195">
        <v>5000</v>
      </c>
      <c r="T73" s="195">
        <v>5000</v>
      </c>
    </row>
    <row r="74" spans="1:20" ht="24" customHeight="1">
      <c r="A74" s="1" t="s">
        <v>77</v>
      </c>
      <c r="B74" s="89"/>
      <c r="C74" s="89"/>
      <c r="D74" s="1" t="s">
        <v>807</v>
      </c>
      <c r="E74" s="89"/>
      <c r="F74" s="89"/>
      <c r="G74" s="89"/>
      <c r="H74" s="89"/>
      <c r="I74" s="89"/>
      <c r="J74" s="89"/>
      <c r="K74" s="89"/>
      <c r="L74" s="195">
        <v>1279</v>
      </c>
      <c r="M74" s="195">
        <v>1105</v>
      </c>
      <c r="N74" s="144">
        <v>6000</v>
      </c>
      <c r="O74" s="144">
        <v>3000</v>
      </c>
      <c r="P74" s="195">
        <v>3000</v>
      </c>
      <c r="Q74" s="195">
        <v>3000</v>
      </c>
      <c r="R74" s="195">
        <v>3000</v>
      </c>
      <c r="S74" s="195">
        <v>3000</v>
      </c>
      <c r="T74" s="195">
        <v>3000</v>
      </c>
    </row>
    <row r="75" spans="1:20" ht="24" customHeight="1">
      <c r="A75" s="1" t="s">
        <v>76</v>
      </c>
      <c r="B75" s="89"/>
      <c r="C75" s="89"/>
      <c r="D75" s="1" t="s">
        <v>203</v>
      </c>
      <c r="E75" s="89"/>
      <c r="F75" s="89"/>
      <c r="G75" s="89"/>
      <c r="H75" s="89"/>
      <c r="I75" s="89"/>
      <c r="J75" s="89"/>
      <c r="K75" s="89"/>
      <c r="L75" s="195">
        <v>32921</v>
      </c>
      <c r="M75" s="195">
        <v>36403</v>
      </c>
      <c r="N75" s="144">
        <v>35000</v>
      </c>
      <c r="O75" s="144">
        <v>30000</v>
      </c>
      <c r="P75" s="195">
        <v>20000</v>
      </c>
      <c r="Q75" s="195">
        <v>20000</v>
      </c>
      <c r="R75" s="195">
        <v>20000</v>
      </c>
      <c r="S75" s="195">
        <v>20000</v>
      </c>
      <c r="T75" s="195">
        <v>20000</v>
      </c>
    </row>
    <row r="76" spans="1:20" ht="24" customHeight="1">
      <c r="A76" s="1" t="s">
        <v>535</v>
      </c>
      <c r="B76" s="89"/>
      <c r="C76" s="89"/>
      <c r="D76" s="1" t="s">
        <v>49</v>
      </c>
      <c r="E76" s="89"/>
      <c r="F76" s="89"/>
      <c r="G76" s="89"/>
      <c r="H76" s="89"/>
      <c r="I76" s="89"/>
      <c r="J76" s="89"/>
      <c r="K76" s="89"/>
      <c r="L76" s="195">
        <v>0</v>
      </c>
      <c r="M76" s="195">
        <v>302</v>
      </c>
      <c r="N76" s="144">
        <v>500</v>
      </c>
      <c r="O76" s="144">
        <v>500</v>
      </c>
      <c r="P76" s="195">
        <v>500</v>
      </c>
      <c r="Q76" s="195">
        <v>500</v>
      </c>
      <c r="R76" s="195">
        <v>500</v>
      </c>
      <c r="S76" s="195">
        <v>500</v>
      </c>
      <c r="T76" s="195">
        <v>500</v>
      </c>
    </row>
    <row r="77" spans="1:20" ht="24" customHeight="1">
      <c r="A77" s="1" t="s">
        <v>179</v>
      </c>
      <c r="B77" s="89"/>
      <c r="C77" s="89"/>
      <c r="D77" s="1" t="s">
        <v>83</v>
      </c>
      <c r="E77" s="89"/>
      <c r="F77" s="89"/>
      <c r="G77" s="89"/>
      <c r="H77" s="89"/>
      <c r="I77" s="89"/>
      <c r="J77" s="89"/>
      <c r="K77" s="89"/>
      <c r="L77" s="195">
        <v>2272</v>
      </c>
      <c r="M77" s="195">
        <v>5158</v>
      </c>
      <c r="N77" s="144">
        <v>10000</v>
      </c>
      <c r="O77" s="144">
        <v>10000</v>
      </c>
      <c r="P77" s="195">
        <v>10000</v>
      </c>
      <c r="Q77" s="195">
        <v>10000</v>
      </c>
      <c r="R77" s="195">
        <v>10000</v>
      </c>
      <c r="S77" s="195">
        <v>10000</v>
      </c>
      <c r="T77" s="195">
        <v>10000</v>
      </c>
    </row>
    <row r="78" spans="1:20" ht="24" customHeight="1">
      <c r="A78" s="1" t="s">
        <v>75</v>
      </c>
      <c r="B78" s="89"/>
      <c r="C78" s="89"/>
      <c r="D78" s="1" t="s">
        <v>84</v>
      </c>
      <c r="E78" s="89"/>
      <c r="F78" s="89"/>
      <c r="G78" s="89"/>
      <c r="H78" s="89"/>
      <c r="I78" s="89"/>
      <c r="J78" s="89"/>
      <c r="K78" s="89"/>
      <c r="L78" s="195">
        <v>311</v>
      </c>
      <c r="M78" s="195">
        <v>487</v>
      </c>
      <c r="N78" s="144">
        <v>1500</v>
      </c>
      <c r="O78" s="144">
        <v>1000</v>
      </c>
      <c r="P78" s="195">
        <v>1000</v>
      </c>
      <c r="Q78" s="195">
        <v>1000</v>
      </c>
      <c r="R78" s="195">
        <v>1000</v>
      </c>
      <c r="S78" s="195">
        <v>1000</v>
      </c>
      <c r="T78" s="195">
        <v>1000</v>
      </c>
    </row>
    <row r="79" spans="1:20" ht="24" customHeight="1">
      <c r="A79" s="1" t="s">
        <v>736</v>
      </c>
      <c r="B79" s="93"/>
      <c r="C79" s="93"/>
      <c r="D79" s="1" t="s">
        <v>808</v>
      </c>
      <c r="E79" s="93"/>
      <c r="F79" s="93"/>
      <c r="G79" s="93"/>
      <c r="H79" s="93"/>
      <c r="I79" s="93"/>
      <c r="J79" s="93"/>
      <c r="K79" s="93"/>
      <c r="L79" s="210">
        <v>22489</v>
      </c>
      <c r="M79" s="210">
        <v>25469</v>
      </c>
      <c r="N79" s="143">
        <v>26200</v>
      </c>
      <c r="O79" s="143">
        <v>26200</v>
      </c>
      <c r="P79" s="210">
        <v>26200</v>
      </c>
      <c r="Q79" s="210">
        <v>26200</v>
      </c>
      <c r="R79" s="210">
        <v>26200</v>
      </c>
      <c r="S79" s="210">
        <v>26200</v>
      </c>
      <c r="T79" s="210">
        <v>26200</v>
      </c>
    </row>
    <row r="80" spans="1:20" ht="24" customHeight="1">
      <c r="A80" s="1" t="s">
        <v>74</v>
      </c>
      <c r="B80" s="89"/>
      <c r="C80" s="89"/>
      <c r="D80" s="1" t="s">
        <v>10</v>
      </c>
      <c r="E80" s="89"/>
      <c r="F80" s="89"/>
      <c r="G80" s="89"/>
      <c r="H80" s="89"/>
      <c r="I80" s="89"/>
      <c r="J80" s="89"/>
      <c r="K80" s="89"/>
      <c r="L80" s="195">
        <v>9725</v>
      </c>
      <c r="M80" s="195">
        <v>15174</v>
      </c>
      <c r="N80" s="144">
        <v>14000</v>
      </c>
      <c r="O80" s="144">
        <v>14000</v>
      </c>
      <c r="P80" s="195">
        <v>15000</v>
      </c>
      <c r="Q80" s="195">
        <v>15000</v>
      </c>
      <c r="R80" s="195">
        <v>15000</v>
      </c>
      <c r="S80" s="195">
        <v>15000</v>
      </c>
      <c r="T80" s="195">
        <v>15000</v>
      </c>
    </row>
    <row r="81" spans="1:20" ht="24" customHeight="1">
      <c r="A81" s="1" t="s">
        <v>73</v>
      </c>
      <c r="B81" s="89"/>
      <c r="C81" s="89"/>
      <c r="D81" s="1" t="s">
        <v>17</v>
      </c>
      <c r="E81" s="89"/>
      <c r="F81" s="89"/>
      <c r="G81" s="89"/>
      <c r="H81" s="89"/>
      <c r="I81" s="89"/>
      <c r="J81" s="89"/>
      <c r="K81" s="89"/>
      <c r="L81" s="195">
        <v>40210</v>
      </c>
      <c r="M81" s="195">
        <v>42293</v>
      </c>
      <c r="N81" s="144">
        <v>45050</v>
      </c>
      <c r="O81" s="144">
        <v>40000</v>
      </c>
      <c r="P81" s="195">
        <v>42400</v>
      </c>
      <c r="Q81" s="195">
        <v>44944</v>
      </c>
      <c r="R81" s="195">
        <v>47641</v>
      </c>
      <c r="S81" s="195">
        <v>50499</v>
      </c>
      <c r="T81" s="195">
        <v>53529</v>
      </c>
    </row>
    <row r="82" spans="1:20" ht="24" customHeight="1">
      <c r="A82" s="1" t="s">
        <v>497</v>
      </c>
      <c r="B82" s="89"/>
      <c r="C82" s="89"/>
      <c r="D82" s="1" t="s">
        <v>81</v>
      </c>
      <c r="E82" s="89"/>
      <c r="F82" s="89"/>
      <c r="G82" s="89"/>
      <c r="H82" s="89"/>
      <c r="I82" s="89"/>
      <c r="J82" s="89"/>
      <c r="K82" s="89"/>
      <c r="L82" s="195">
        <v>2792</v>
      </c>
      <c r="M82" s="195">
        <v>2717</v>
      </c>
      <c r="N82" s="144">
        <v>7000</v>
      </c>
      <c r="O82" s="144">
        <v>5000</v>
      </c>
      <c r="P82" s="195">
        <v>6000</v>
      </c>
      <c r="Q82" s="195">
        <v>6000</v>
      </c>
      <c r="R82" s="195">
        <v>6000</v>
      </c>
      <c r="S82" s="195">
        <v>6000</v>
      </c>
      <c r="T82" s="195">
        <v>6000</v>
      </c>
    </row>
    <row r="83" spans="1:20" ht="24" customHeight="1">
      <c r="A83" s="1" t="s">
        <v>180</v>
      </c>
      <c r="B83" s="89"/>
      <c r="C83" s="89"/>
      <c r="D83" s="1" t="s">
        <v>82</v>
      </c>
      <c r="E83" s="89"/>
      <c r="F83" s="89"/>
      <c r="G83" s="89"/>
      <c r="H83" s="89"/>
      <c r="I83" s="89"/>
      <c r="J83" s="89"/>
      <c r="K83" s="89"/>
      <c r="L83" s="195">
        <v>12915</v>
      </c>
      <c r="M83" s="195">
        <v>12849</v>
      </c>
      <c r="N83" s="144">
        <v>11250</v>
      </c>
      <c r="O83" s="144">
        <v>8000</v>
      </c>
      <c r="P83" s="195">
        <v>4325</v>
      </c>
      <c r="Q83" s="195">
        <v>4582</v>
      </c>
      <c r="R83" s="195">
        <v>4811</v>
      </c>
      <c r="S83" s="195">
        <v>5052</v>
      </c>
      <c r="T83" s="195">
        <v>5305</v>
      </c>
    </row>
    <row r="84" spans="1:20" ht="24" customHeight="1">
      <c r="A84" s="1" t="s">
        <v>88</v>
      </c>
      <c r="B84" s="89"/>
      <c r="C84" s="89"/>
      <c r="D84" s="1" t="s">
        <v>11</v>
      </c>
      <c r="E84" s="89"/>
      <c r="F84" s="89"/>
      <c r="G84" s="89"/>
      <c r="H84" s="89"/>
      <c r="I84" s="89"/>
      <c r="J84" s="89"/>
      <c r="K84" s="89"/>
      <c r="L84" s="201">
        <v>9164</v>
      </c>
      <c r="M84" s="201">
        <v>12295</v>
      </c>
      <c r="N84" s="149">
        <v>10000</v>
      </c>
      <c r="O84" s="149">
        <v>20000</v>
      </c>
      <c r="P84" s="201">
        <v>15000</v>
      </c>
      <c r="Q84" s="201">
        <v>15000</v>
      </c>
      <c r="R84" s="201">
        <v>15000</v>
      </c>
      <c r="S84" s="201">
        <v>15000</v>
      </c>
      <c r="T84" s="201">
        <v>15000</v>
      </c>
    </row>
    <row r="85" spans="1:20" s="89" customFormat="1" ht="24" customHeight="1">
      <c r="A85" s="1"/>
      <c r="B85" s="465" t="s">
        <v>1104</v>
      </c>
      <c r="C85" s="465"/>
      <c r="D85" s="465"/>
      <c r="E85" s="465"/>
      <c r="F85" s="465"/>
      <c r="G85" s="465"/>
      <c r="H85" s="465"/>
      <c r="I85" s="465"/>
      <c r="J85" s="465"/>
      <c r="K85" s="465"/>
      <c r="L85" s="291">
        <f t="shared" ref="L85:T85" si="4">SUM(L59:L84)</f>
        <v>822343</v>
      </c>
      <c r="M85" s="291">
        <f t="shared" si="4"/>
        <v>848594</v>
      </c>
      <c r="N85" s="288">
        <f t="shared" si="4"/>
        <v>980687</v>
      </c>
      <c r="O85" s="399">
        <f t="shared" si="4"/>
        <v>928468</v>
      </c>
      <c r="P85" s="291">
        <f t="shared" si="4"/>
        <v>996863</v>
      </c>
      <c r="Q85" s="291">
        <f t="shared" si="4"/>
        <v>1043889</v>
      </c>
      <c r="R85" s="291">
        <f t="shared" si="4"/>
        <v>1085330</v>
      </c>
      <c r="S85" s="291">
        <f t="shared" si="4"/>
        <v>1123880</v>
      </c>
      <c r="T85" s="291">
        <f t="shared" si="4"/>
        <v>1163702</v>
      </c>
    </row>
    <row r="86" spans="1:20" ht="15" customHeight="1">
      <c r="A86" s="1"/>
      <c r="B86" s="89"/>
      <c r="C86" s="89"/>
      <c r="D86" s="1"/>
      <c r="E86" s="89"/>
      <c r="F86" s="89"/>
      <c r="G86" s="89"/>
      <c r="H86" s="89"/>
      <c r="I86" s="89"/>
      <c r="J86" s="89"/>
      <c r="K86" s="89"/>
      <c r="L86" s="5"/>
      <c r="M86" s="5"/>
      <c r="N86" s="144"/>
      <c r="O86" s="144"/>
      <c r="P86" s="195"/>
      <c r="Q86" s="195"/>
      <c r="R86" s="195"/>
      <c r="S86" s="195"/>
      <c r="T86" s="195"/>
    </row>
    <row r="87" spans="1:20" ht="24" customHeight="1">
      <c r="A87" s="95" t="s">
        <v>406</v>
      </c>
      <c r="B87" s="89"/>
      <c r="C87" s="89"/>
      <c r="D87" s="89"/>
      <c r="E87" s="89"/>
      <c r="F87" s="89"/>
      <c r="G87" s="89"/>
      <c r="H87" s="89"/>
      <c r="I87" s="89"/>
      <c r="J87" s="89"/>
      <c r="K87" s="89"/>
      <c r="L87" s="198"/>
      <c r="M87" s="198"/>
      <c r="N87" s="147"/>
      <c r="O87" s="147"/>
      <c r="P87" s="192"/>
      <c r="Q87" s="192"/>
      <c r="R87" s="192"/>
      <c r="S87" s="192"/>
      <c r="T87" s="192"/>
    </row>
    <row r="88" spans="1:20" ht="24" customHeight="1">
      <c r="A88" s="1" t="s">
        <v>90</v>
      </c>
      <c r="B88" s="265"/>
      <c r="C88" s="265"/>
      <c r="D88" s="1" t="s">
        <v>703</v>
      </c>
      <c r="E88" s="265"/>
      <c r="F88" s="265"/>
      <c r="G88" s="265"/>
      <c r="H88" s="265"/>
      <c r="I88" s="265"/>
      <c r="J88" s="265"/>
      <c r="K88" s="265"/>
      <c r="L88" s="285">
        <v>316610</v>
      </c>
      <c r="M88" s="285">
        <v>326134</v>
      </c>
      <c r="N88" s="286">
        <v>387649</v>
      </c>
      <c r="O88" s="286">
        <v>356000</v>
      </c>
      <c r="P88" s="195">
        <v>425401</v>
      </c>
      <c r="Q88" s="285">
        <v>436171</v>
      </c>
      <c r="R88" s="285">
        <v>460160</v>
      </c>
      <c r="S88" s="285">
        <v>473965</v>
      </c>
      <c r="T88" s="285">
        <v>488184</v>
      </c>
    </row>
    <row r="89" spans="1:20" ht="24" customHeight="1">
      <c r="A89" s="1" t="s">
        <v>92</v>
      </c>
      <c r="B89" s="93"/>
      <c r="C89" s="93"/>
      <c r="D89" s="1" t="s">
        <v>8</v>
      </c>
      <c r="E89" s="93"/>
      <c r="F89" s="93"/>
      <c r="G89" s="93"/>
      <c r="H89" s="93"/>
      <c r="I89" s="93"/>
      <c r="J89" s="93"/>
      <c r="K89" s="93"/>
      <c r="L89" s="195">
        <v>32884</v>
      </c>
      <c r="M89" s="195">
        <v>26266</v>
      </c>
      <c r="N89" s="144">
        <v>26065</v>
      </c>
      <c r="O89" s="144">
        <v>23000</v>
      </c>
      <c r="P89" s="195">
        <v>25115</v>
      </c>
      <c r="Q89" s="210">
        <v>25690</v>
      </c>
      <c r="R89" s="210">
        <v>27886</v>
      </c>
      <c r="S89" s="210">
        <v>29623</v>
      </c>
      <c r="T89" s="210">
        <v>31390</v>
      </c>
    </row>
    <row r="90" spans="1:20" ht="24" customHeight="1">
      <c r="A90" s="1" t="s">
        <v>91</v>
      </c>
      <c r="B90" s="89"/>
      <c r="C90" s="89"/>
      <c r="D90" s="1" t="s">
        <v>9</v>
      </c>
      <c r="E90" s="89"/>
      <c r="F90" s="89"/>
      <c r="G90" s="89"/>
      <c r="H90" s="89"/>
      <c r="I90" s="89"/>
      <c r="J90" s="89"/>
      <c r="K90" s="89"/>
      <c r="L90" s="195">
        <v>22937</v>
      </c>
      <c r="M90" s="195">
        <v>23588</v>
      </c>
      <c r="N90" s="144">
        <v>28816</v>
      </c>
      <c r="O90" s="144">
        <v>27000</v>
      </c>
      <c r="P90" s="195">
        <v>31560</v>
      </c>
      <c r="Q90" s="195">
        <v>33138</v>
      </c>
      <c r="R90" s="195">
        <v>34961</v>
      </c>
      <c r="S90" s="195">
        <v>36010</v>
      </c>
      <c r="T90" s="195">
        <v>37090</v>
      </c>
    </row>
    <row r="91" spans="1:20" ht="24" customHeight="1">
      <c r="A91" s="1" t="s">
        <v>424</v>
      </c>
      <c r="B91" s="89"/>
      <c r="C91" s="89"/>
      <c r="D91" s="1" t="s">
        <v>13</v>
      </c>
      <c r="E91" s="89"/>
      <c r="F91" s="89"/>
      <c r="G91" s="89"/>
      <c r="H91" s="89"/>
      <c r="I91" s="89"/>
      <c r="J91" s="89"/>
      <c r="K91" s="89"/>
      <c r="L91" s="195">
        <v>37512</v>
      </c>
      <c r="M91" s="195">
        <v>65061</v>
      </c>
      <c r="N91" s="144">
        <v>78709</v>
      </c>
      <c r="O91" s="144">
        <v>64127</v>
      </c>
      <c r="P91" s="195">
        <v>94447</v>
      </c>
      <c r="Q91" s="210">
        <v>103460</v>
      </c>
      <c r="R91" s="210">
        <v>111737</v>
      </c>
      <c r="S91" s="210">
        <v>120676</v>
      </c>
      <c r="T91" s="210">
        <v>130330</v>
      </c>
    </row>
    <row r="92" spans="1:20" ht="24" customHeight="1">
      <c r="A92" s="1" t="s">
        <v>425</v>
      </c>
      <c r="B92" s="89"/>
      <c r="C92" s="89"/>
      <c r="D92" s="1" t="s">
        <v>160</v>
      </c>
      <c r="E92" s="89"/>
      <c r="F92" s="89"/>
      <c r="G92" s="89"/>
      <c r="H92" s="89"/>
      <c r="I92" s="89"/>
      <c r="J92" s="89"/>
      <c r="K92" s="89"/>
      <c r="L92" s="195">
        <v>362</v>
      </c>
      <c r="M92" s="195">
        <v>370</v>
      </c>
      <c r="N92" s="144">
        <v>434</v>
      </c>
      <c r="O92" s="144">
        <v>406</v>
      </c>
      <c r="P92" s="210">
        <v>484</v>
      </c>
      <c r="Q92" s="210">
        <v>501</v>
      </c>
      <c r="R92" s="210">
        <v>506</v>
      </c>
      <c r="S92" s="210">
        <v>511</v>
      </c>
      <c r="T92" s="210">
        <v>516</v>
      </c>
    </row>
    <row r="93" spans="1:20" ht="24" customHeight="1">
      <c r="A93" s="1" t="s">
        <v>426</v>
      </c>
      <c r="B93" s="89"/>
      <c r="C93" s="89"/>
      <c r="D93" s="1" t="s">
        <v>445</v>
      </c>
      <c r="E93" s="89"/>
      <c r="F93" s="89"/>
      <c r="G93" s="89"/>
      <c r="H93" s="89"/>
      <c r="I93" s="89"/>
      <c r="J93" s="89"/>
      <c r="K93" s="89"/>
      <c r="L93" s="195">
        <v>4132</v>
      </c>
      <c r="M93" s="195">
        <v>3695</v>
      </c>
      <c r="N93" s="144">
        <v>4639</v>
      </c>
      <c r="O93" s="144">
        <v>4070</v>
      </c>
      <c r="P93" s="195">
        <v>5869</v>
      </c>
      <c r="Q93" s="210">
        <v>5811</v>
      </c>
      <c r="R93" s="210">
        <v>6102</v>
      </c>
      <c r="S93" s="210">
        <v>6407</v>
      </c>
      <c r="T93" s="210">
        <v>6727</v>
      </c>
    </row>
    <row r="94" spans="1:20" ht="24" customHeight="1">
      <c r="A94" s="1" t="s">
        <v>448</v>
      </c>
      <c r="B94" s="89"/>
      <c r="C94" s="89"/>
      <c r="D94" s="1" t="s">
        <v>447</v>
      </c>
      <c r="E94" s="89"/>
      <c r="F94" s="89"/>
      <c r="G94" s="89"/>
      <c r="H94" s="89"/>
      <c r="I94" s="89"/>
      <c r="J94" s="89"/>
      <c r="K94" s="89"/>
      <c r="L94" s="195">
        <v>624</v>
      </c>
      <c r="M94" s="195">
        <v>624</v>
      </c>
      <c r="N94" s="143">
        <v>658</v>
      </c>
      <c r="O94" s="144">
        <v>508</v>
      </c>
      <c r="P94" s="210">
        <v>757</v>
      </c>
      <c r="Q94" s="210">
        <v>799</v>
      </c>
      <c r="R94" s="210">
        <v>823</v>
      </c>
      <c r="S94" s="210">
        <v>848</v>
      </c>
      <c r="T94" s="210">
        <v>873</v>
      </c>
    </row>
    <row r="95" spans="1:20" ht="24" customHeight="1">
      <c r="A95" s="1" t="s">
        <v>99</v>
      </c>
      <c r="B95" s="93"/>
      <c r="C95" s="93"/>
      <c r="D95" s="1" t="s">
        <v>86</v>
      </c>
      <c r="E95" s="93"/>
      <c r="F95" s="93"/>
      <c r="G95" s="93"/>
      <c r="H95" s="93"/>
      <c r="I95" s="93"/>
      <c r="J95" s="93"/>
      <c r="K95" s="93"/>
      <c r="L95" s="210">
        <v>140</v>
      </c>
      <c r="M95" s="210">
        <v>1590</v>
      </c>
      <c r="N95" s="143">
        <v>3500</v>
      </c>
      <c r="O95" s="143">
        <v>3500</v>
      </c>
      <c r="P95" s="210">
        <v>3500</v>
      </c>
      <c r="Q95" s="210">
        <v>3500</v>
      </c>
      <c r="R95" s="210">
        <v>3500</v>
      </c>
      <c r="S95" s="210">
        <v>3500</v>
      </c>
      <c r="T95" s="210">
        <v>3500</v>
      </c>
    </row>
    <row r="96" spans="1:20" ht="24" customHeight="1">
      <c r="A96" s="1" t="s">
        <v>181</v>
      </c>
      <c r="B96" s="89"/>
      <c r="C96" s="89"/>
      <c r="D96" s="1" t="s">
        <v>100</v>
      </c>
      <c r="E96" s="89"/>
      <c r="F96" s="89"/>
      <c r="G96" s="89"/>
      <c r="H96" s="89"/>
      <c r="I96" s="89"/>
      <c r="J96" s="89"/>
      <c r="K96" s="89"/>
      <c r="L96" s="210">
        <v>35900</v>
      </c>
      <c r="M96" s="210">
        <v>28695</v>
      </c>
      <c r="N96" s="143">
        <v>29300</v>
      </c>
      <c r="O96" s="143">
        <v>29300</v>
      </c>
      <c r="P96" s="210">
        <v>32905</v>
      </c>
      <c r="Q96" s="210">
        <v>33610</v>
      </c>
      <c r="R96" s="210">
        <v>34315</v>
      </c>
      <c r="S96" s="210">
        <v>40000</v>
      </c>
      <c r="T96" s="210">
        <v>40000</v>
      </c>
    </row>
    <row r="97" spans="1:20" ht="24" customHeight="1">
      <c r="A97" s="1" t="s">
        <v>98</v>
      </c>
      <c r="B97" s="89"/>
      <c r="C97" s="89"/>
      <c r="D97" s="1" t="s">
        <v>806</v>
      </c>
      <c r="E97" s="89"/>
      <c r="F97" s="89"/>
      <c r="G97" s="89"/>
      <c r="H97" s="89"/>
      <c r="I97" s="89"/>
      <c r="J97" s="89"/>
      <c r="K97" s="89"/>
      <c r="L97" s="210">
        <v>0</v>
      </c>
      <c r="M97" s="210">
        <v>0</v>
      </c>
      <c r="N97" s="143">
        <v>750</v>
      </c>
      <c r="O97" s="143">
        <v>50</v>
      </c>
      <c r="P97" s="185">
        <v>750</v>
      </c>
      <c r="Q97" s="185">
        <v>750</v>
      </c>
      <c r="R97" s="185">
        <v>750</v>
      </c>
      <c r="S97" s="185">
        <v>750</v>
      </c>
      <c r="T97" s="185">
        <v>750</v>
      </c>
    </row>
    <row r="98" spans="1:20" ht="24" customHeight="1">
      <c r="A98" s="1" t="s">
        <v>997</v>
      </c>
      <c r="B98" s="89"/>
      <c r="C98" s="89"/>
      <c r="D98" s="1" t="s">
        <v>996</v>
      </c>
      <c r="E98" s="89"/>
      <c r="F98" s="89"/>
      <c r="G98" s="89"/>
      <c r="H98" s="89"/>
      <c r="I98" s="89"/>
      <c r="J98" s="89"/>
      <c r="K98" s="89"/>
      <c r="L98" s="195">
        <v>3736</v>
      </c>
      <c r="M98" s="195">
        <v>1622</v>
      </c>
      <c r="N98" s="144">
        <v>3335</v>
      </c>
      <c r="O98" s="144">
        <v>2941</v>
      </c>
      <c r="P98" s="195">
        <v>2973</v>
      </c>
      <c r="Q98" s="195">
        <v>2290</v>
      </c>
      <c r="R98" s="195">
        <v>2359</v>
      </c>
      <c r="S98" s="195">
        <v>2430</v>
      </c>
      <c r="T98" s="195">
        <v>2502</v>
      </c>
    </row>
    <row r="99" spans="1:20" ht="24" customHeight="1">
      <c r="A99" s="1" t="s">
        <v>97</v>
      </c>
      <c r="B99" s="93"/>
      <c r="C99" s="93"/>
      <c r="D99" s="1" t="s">
        <v>807</v>
      </c>
      <c r="E99" s="93"/>
      <c r="F99" s="93"/>
      <c r="G99" s="89"/>
      <c r="H99" s="89"/>
      <c r="I99" s="89"/>
      <c r="J99" s="89"/>
      <c r="K99" s="89"/>
      <c r="L99" s="210">
        <v>3265</v>
      </c>
      <c r="M99" s="210">
        <v>3169</v>
      </c>
      <c r="N99" s="143">
        <v>4000</v>
      </c>
      <c r="O99" s="143">
        <v>3500</v>
      </c>
      <c r="P99" s="185">
        <v>4000</v>
      </c>
      <c r="Q99" s="185">
        <v>4000</v>
      </c>
      <c r="R99" s="185">
        <v>4000</v>
      </c>
      <c r="S99" s="185">
        <v>4000</v>
      </c>
      <c r="T99" s="185">
        <v>4000</v>
      </c>
    </row>
    <row r="100" spans="1:20" ht="24" customHeight="1">
      <c r="A100" s="1" t="s">
        <v>96</v>
      </c>
      <c r="B100" s="89"/>
      <c r="C100" s="89"/>
      <c r="D100" s="1" t="s">
        <v>203</v>
      </c>
      <c r="E100" s="89"/>
      <c r="F100" s="89"/>
      <c r="G100" s="89"/>
      <c r="H100" s="89"/>
      <c r="I100" s="89"/>
      <c r="J100" s="89"/>
      <c r="K100" s="89"/>
      <c r="L100" s="210">
        <v>2049</v>
      </c>
      <c r="M100" s="210">
        <v>2384</v>
      </c>
      <c r="N100" s="143">
        <v>2300</v>
      </c>
      <c r="O100" s="143">
        <v>3000</v>
      </c>
      <c r="P100" s="185">
        <v>3000</v>
      </c>
      <c r="Q100" s="185">
        <v>3000</v>
      </c>
      <c r="R100" s="185">
        <v>3000</v>
      </c>
      <c r="S100" s="185">
        <v>3000</v>
      </c>
      <c r="T100" s="185">
        <v>3000</v>
      </c>
    </row>
    <row r="101" spans="1:20" ht="24" customHeight="1">
      <c r="A101" s="1" t="s">
        <v>95</v>
      </c>
      <c r="B101" s="89"/>
      <c r="C101" s="89"/>
      <c r="D101" s="1" t="s">
        <v>84</v>
      </c>
      <c r="E101" s="89"/>
      <c r="F101" s="89"/>
      <c r="G101" s="93"/>
      <c r="H101" s="93"/>
      <c r="I101" s="93"/>
      <c r="J101" s="93"/>
      <c r="K101" s="93"/>
      <c r="L101" s="210">
        <v>1044</v>
      </c>
      <c r="M101" s="210">
        <v>2177</v>
      </c>
      <c r="N101" s="143">
        <v>1300</v>
      </c>
      <c r="O101" s="143">
        <v>1500</v>
      </c>
      <c r="P101" s="185">
        <v>2000</v>
      </c>
      <c r="Q101" s="185">
        <v>2000</v>
      </c>
      <c r="R101" s="185">
        <v>2000</v>
      </c>
      <c r="S101" s="185">
        <v>2000</v>
      </c>
      <c r="T101" s="185">
        <v>2000</v>
      </c>
    </row>
    <row r="102" spans="1:20" ht="24" customHeight="1">
      <c r="A102" s="1" t="s">
        <v>182</v>
      </c>
      <c r="B102" s="93"/>
      <c r="C102" s="93"/>
      <c r="D102" s="1" t="s">
        <v>808</v>
      </c>
      <c r="E102" s="93"/>
      <c r="F102" s="93"/>
      <c r="G102" s="93"/>
      <c r="H102" s="93"/>
      <c r="I102" s="93"/>
      <c r="J102" s="89"/>
      <c r="K102" s="89"/>
      <c r="L102" s="210">
        <v>510</v>
      </c>
      <c r="M102" s="210">
        <v>835</v>
      </c>
      <c r="N102" s="143">
        <v>1500</v>
      </c>
      <c r="O102" s="143">
        <v>1100</v>
      </c>
      <c r="P102" s="185">
        <v>1500</v>
      </c>
      <c r="Q102" s="185">
        <v>1500</v>
      </c>
      <c r="R102" s="185">
        <v>1500</v>
      </c>
      <c r="S102" s="185">
        <v>1500</v>
      </c>
      <c r="T102" s="185">
        <v>1500</v>
      </c>
    </row>
    <row r="103" spans="1:20" ht="24" customHeight="1">
      <c r="A103" s="1" t="s">
        <v>94</v>
      </c>
      <c r="B103" s="93"/>
      <c r="C103" s="93"/>
      <c r="D103" s="1" t="s">
        <v>10</v>
      </c>
      <c r="E103" s="93"/>
      <c r="F103" s="93"/>
      <c r="G103" s="89"/>
      <c r="H103" s="89"/>
      <c r="I103" s="89"/>
      <c r="J103" s="89"/>
      <c r="K103" s="89"/>
      <c r="L103" s="264">
        <v>70638</v>
      </c>
      <c r="M103" s="264">
        <v>78043</v>
      </c>
      <c r="N103" s="151">
        <v>80000</v>
      </c>
      <c r="O103" s="151">
        <v>90000</v>
      </c>
      <c r="P103" s="264">
        <v>95000</v>
      </c>
      <c r="Q103" s="264">
        <v>95000</v>
      </c>
      <c r="R103" s="264">
        <v>95000</v>
      </c>
      <c r="S103" s="264">
        <v>95000</v>
      </c>
      <c r="T103" s="264">
        <v>95000</v>
      </c>
    </row>
    <row r="104" spans="1:20" ht="24" customHeight="1">
      <c r="A104" s="1" t="s">
        <v>93</v>
      </c>
      <c r="B104" s="89"/>
      <c r="C104" s="89"/>
      <c r="D104" s="1" t="s">
        <v>81</v>
      </c>
      <c r="E104" s="89"/>
      <c r="F104" s="89"/>
      <c r="G104" s="89"/>
      <c r="H104" s="89"/>
      <c r="I104" s="89"/>
      <c r="J104" s="93"/>
      <c r="K104" s="93"/>
      <c r="L104" s="210">
        <v>2063</v>
      </c>
      <c r="M104" s="210">
        <v>2059</v>
      </c>
      <c r="N104" s="144">
        <v>4000</v>
      </c>
      <c r="O104" s="144">
        <v>5000</v>
      </c>
      <c r="P104" s="195">
        <v>5000</v>
      </c>
      <c r="Q104" s="210">
        <v>5000</v>
      </c>
      <c r="R104" s="210">
        <v>5000</v>
      </c>
      <c r="S104" s="210">
        <v>5000</v>
      </c>
      <c r="T104" s="210">
        <v>5000</v>
      </c>
    </row>
    <row r="105" spans="1:20" ht="24" customHeight="1">
      <c r="A105" s="1" t="s">
        <v>1401</v>
      </c>
      <c r="B105" s="89"/>
      <c r="C105" s="89"/>
      <c r="D105" s="1" t="s">
        <v>82</v>
      </c>
      <c r="E105" s="89"/>
      <c r="F105" s="89"/>
      <c r="G105" s="89"/>
      <c r="H105" s="89"/>
      <c r="I105" s="89"/>
      <c r="J105" s="89"/>
      <c r="K105" s="89"/>
      <c r="L105" s="195">
        <v>0</v>
      </c>
      <c r="M105" s="441">
        <v>0</v>
      </c>
      <c r="N105" s="144">
        <v>11250</v>
      </c>
      <c r="O105" s="144">
        <v>6600</v>
      </c>
      <c r="P105" s="195">
        <v>4325</v>
      </c>
      <c r="Q105" s="195">
        <v>4582</v>
      </c>
      <c r="R105" s="195">
        <v>4811</v>
      </c>
      <c r="S105" s="195">
        <v>5052</v>
      </c>
      <c r="T105" s="195">
        <v>5305</v>
      </c>
    </row>
    <row r="106" spans="1:20" ht="24" customHeight="1">
      <c r="A106" s="1" t="s">
        <v>101</v>
      </c>
      <c r="B106" s="89"/>
      <c r="C106" s="89"/>
      <c r="D106" s="1" t="s">
        <v>11</v>
      </c>
      <c r="E106" s="89"/>
      <c r="F106" s="89"/>
      <c r="G106" s="89"/>
      <c r="H106" s="89"/>
      <c r="I106" s="89"/>
      <c r="J106" s="89"/>
      <c r="K106" s="89"/>
      <c r="L106" s="230">
        <v>1820</v>
      </c>
      <c r="M106" s="201">
        <v>2067</v>
      </c>
      <c r="N106" s="146">
        <v>2500</v>
      </c>
      <c r="O106" s="146">
        <v>2500</v>
      </c>
      <c r="P106" s="197">
        <v>2500</v>
      </c>
      <c r="Q106" s="197">
        <v>2500</v>
      </c>
      <c r="R106" s="197">
        <v>2500</v>
      </c>
      <c r="S106" s="197">
        <v>2500</v>
      </c>
      <c r="T106" s="197">
        <v>2500</v>
      </c>
    </row>
    <row r="107" spans="1:20" s="89" customFormat="1" ht="24" customHeight="1">
      <c r="A107" s="1"/>
      <c r="B107" s="465" t="s">
        <v>1105</v>
      </c>
      <c r="C107" s="465"/>
      <c r="D107" s="465"/>
      <c r="E107" s="465"/>
      <c r="F107" s="465"/>
      <c r="G107" s="465"/>
      <c r="H107" s="465"/>
      <c r="I107" s="465"/>
      <c r="J107" s="465"/>
      <c r="K107" s="465"/>
      <c r="L107" s="291">
        <f t="shared" ref="L107:T107" si="5">SUM(L88:L106)</f>
        <v>536226</v>
      </c>
      <c r="M107" s="291">
        <f t="shared" si="5"/>
        <v>568379</v>
      </c>
      <c r="N107" s="288">
        <f t="shared" si="5"/>
        <v>670705</v>
      </c>
      <c r="O107" s="399">
        <f t="shared" si="5"/>
        <v>624102</v>
      </c>
      <c r="P107" s="291">
        <f t="shared" si="5"/>
        <v>741086</v>
      </c>
      <c r="Q107" s="291">
        <f t="shared" si="5"/>
        <v>763302</v>
      </c>
      <c r="R107" s="291">
        <f t="shared" si="5"/>
        <v>800910</v>
      </c>
      <c r="S107" s="291">
        <f t="shared" si="5"/>
        <v>832772</v>
      </c>
      <c r="T107" s="291">
        <f t="shared" si="5"/>
        <v>860167</v>
      </c>
    </row>
    <row r="108" spans="1:20" ht="15" customHeight="1">
      <c r="A108" s="1"/>
      <c r="B108" s="89"/>
      <c r="C108" s="89"/>
      <c r="D108" s="1"/>
      <c r="E108" s="89"/>
      <c r="F108" s="89"/>
      <c r="G108" s="89"/>
      <c r="H108" s="89"/>
      <c r="I108" s="89"/>
      <c r="J108" s="89"/>
      <c r="K108" s="89"/>
      <c r="L108" s="194"/>
      <c r="M108" s="194"/>
      <c r="N108" s="143"/>
      <c r="O108" s="143"/>
      <c r="P108" s="210"/>
      <c r="Q108" s="210"/>
      <c r="R108" s="210"/>
      <c r="S108" s="210"/>
      <c r="T108" s="210"/>
    </row>
    <row r="109" spans="1:20" ht="24" customHeight="1">
      <c r="A109" s="95" t="s">
        <v>407</v>
      </c>
      <c r="B109" s="89"/>
      <c r="C109" s="89"/>
      <c r="D109" s="89"/>
      <c r="E109" s="89"/>
      <c r="F109" s="89"/>
      <c r="G109" s="89"/>
      <c r="H109" s="89"/>
      <c r="I109" s="89"/>
      <c r="J109" s="89"/>
      <c r="K109" s="89"/>
      <c r="L109" s="192"/>
      <c r="M109" s="192"/>
      <c r="N109" s="147"/>
      <c r="O109" s="147"/>
      <c r="P109" s="192"/>
      <c r="Q109" s="192"/>
      <c r="R109" s="192"/>
      <c r="S109" s="192"/>
      <c r="T109" s="192"/>
    </row>
    <row r="110" spans="1:20" ht="24" customHeight="1">
      <c r="A110" s="1" t="s">
        <v>800</v>
      </c>
      <c r="B110" s="265"/>
      <c r="C110" s="265"/>
      <c r="D110" s="1" t="s">
        <v>109</v>
      </c>
      <c r="E110" s="265"/>
      <c r="F110" s="265"/>
      <c r="G110" s="265"/>
      <c r="H110" s="265"/>
      <c r="I110" s="265"/>
      <c r="J110" s="265"/>
      <c r="K110" s="265"/>
      <c r="L110" s="285">
        <v>2005286</v>
      </c>
      <c r="M110" s="285">
        <v>2023682</v>
      </c>
      <c r="N110" s="286">
        <v>2241458</v>
      </c>
      <c r="O110" s="286">
        <v>2165000</v>
      </c>
      <c r="P110" s="285">
        <v>2481593</v>
      </c>
      <c r="Q110" s="285">
        <v>2605673</v>
      </c>
      <c r="R110" s="285">
        <v>2748985</v>
      </c>
      <c r="S110" s="285">
        <v>2831455</v>
      </c>
      <c r="T110" s="285">
        <v>2916399</v>
      </c>
    </row>
    <row r="111" spans="1:20" ht="24" customHeight="1">
      <c r="A111" s="1" t="s">
        <v>548</v>
      </c>
      <c r="B111" s="265"/>
      <c r="C111" s="265"/>
      <c r="D111" s="94" t="s">
        <v>1075</v>
      </c>
      <c r="E111" s="265"/>
      <c r="F111" s="265"/>
      <c r="G111" s="265"/>
      <c r="H111" s="265"/>
      <c r="I111" s="265"/>
      <c r="J111" s="265"/>
      <c r="K111" s="265"/>
      <c r="L111" s="195">
        <v>473178</v>
      </c>
      <c r="M111" s="195">
        <v>545168</v>
      </c>
      <c r="N111" s="144">
        <v>573567</v>
      </c>
      <c r="O111" s="144">
        <v>567000</v>
      </c>
      <c r="P111" s="195">
        <v>601808</v>
      </c>
      <c r="Q111" s="195">
        <v>631898</v>
      </c>
      <c r="R111" s="195">
        <v>666652</v>
      </c>
      <c r="S111" s="195">
        <v>686652</v>
      </c>
      <c r="T111" s="195">
        <v>707252</v>
      </c>
    </row>
    <row r="112" spans="1:20" ht="24" customHeight="1">
      <c r="A112" s="1" t="s">
        <v>106</v>
      </c>
      <c r="B112" s="265"/>
      <c r="C112" s="265"/>
      <c r="D112" s="1" t="s">
        <v>549</v>
      </c>
      <c r="E112" s="265"/>
      <c r="F112" s="265"/>
      <c r="G112" s="265"/>
      <c r="H112" s="265"/>
      <c r="I112" s="265"/>
      <c r="J112" s="265"/>
      <c r="K112" s="265"/>
      <c r="L112" s="195">
        <v>559317</v>
      </c>
      <c r="M112" s="195">
        <v>573255</v>
      </c>
      <c r="N112" s="144">
        <v>597691</v>
      </c>
      <c r="O112" s="144">
        <v>597691</v>
      </c>
      <c r="P112" s="195">
        <v>633049</v>
      </c>
      <c r="Q112" s="195">
        <v>664701</v>
      </c>
      <c r="R112" s="195">
        <v>701260</v>
      </c>
      <c r="S112" s="195">
        <v>722298</v>
      </c>
      <c r="T112" s="195">
        <v>743967</v>
      </c>
    </row>
    <row r="113" spans="1:20" ht="24" customHeight="1">
      <c r="A113" s="1" t="s">
        <v>105</v>
      </c>
      <c r="B113" s="265"/>
      <c r="C113" s="265"/>
      <c r="D113" s="1" t="s">
        <v>108</v>
      </c>
      <c r="E113" s="265"/>
      <c r="F113" s="265"/>
      <c r="G113" s="265"/>
      <c r="H113" s="265"/>
      <c r="I113" s="265"/>
      <c r="J113" s="265"/>
      <c r="K113" s="265"/>
      <c r="L113" s="195">
        <v>165838</v>
      </c>
      <c r="M113" s="195">
        <v>164708</v>
      </c>
      <c r="N113" s="144">
        <v>176506</v>
      </c>
      <c r="O113" s="144">
        <v>170000</v>
      </c>
      <c r="P113" s="195">
        <v>185895</v>
      </c>
      <c r="Q113" s="195">
        <v>196119</v>
      </c>
      <c r="R113" s="195">
        <v>206906</v>
      </c>
      <c r="S113" s="195">
        <v>213113</v>
      </c>
      <c r="T113" s="195">
        <v>219506</v>
      </c>
    </row>
    <row r="114" spans="1:20" ht="24" customHeight="1">
      <c r="A114" s="1" t="s">
        <v>104</v>
      </c>
      <c r="B114" s="265"/>
      <c r="C114" s="265"/>
      <c r="D114" s="1" t="s">
        <v>107</v>
      </c>
      <c r="E114" s="265"/>
      <c r="F114" s="265"/>
      <c r="G114" s="265"/>
      <c r="H114" s="265"/>
      <c r="I114" s="265"/>
      <c r="J114" s="265"/>
      <c r="K114" s="265"/>
      <c r="L114" s="210">
        <v>27597</v>
      </c>
      <c r="M114" s="210">
        <v>20530</v>
      </c>
      <c r="N114" s="143">
        <v>30000</v>
      </c>
      <c r="O114" s="143">
        <v>25000</v>
      </c>
      <c r="P114" s="210">
        <v>30000</v>
      </c>
      <c r="Q114" s="210">
        <v>0</v>
      </c>
      <c r="R114" s="210">
        <v>0</v>
      </c>
      <c r="S114" s="210">
        <v>0</v>
      </c>
      <c r="T114" s="210">
        <v>0</v>
      </c>
    </row>
    <row r="115" spans="1:20" ht="24" customHeight="1">
      <c r="A115" s="1" t="s">
        <v>103</v>
      </c>
      <c r="B115" s="265"/>
      <c r="C115" s="265"/>
      <c r="D115" s="1" t="s">
        <v>66</v>
      </c>
      <c r="E115" s="265"/>
      <c r="F115" s="265"/>
      <c r="G115" s="265"/>
      <c r="H115" s="265"/>
      <c r="I115" s="265"/>
      <c r="J115" s="265"/>
      <c r="K115" s="265"/>
      <c r="L115" s="210">
        <v>56665</v>
      </c>
      <c r="M115" s="210">
        <v>59206</v>
      </c>
      <c r="N115" s="143">
        <v>70000</v>
      </c>
      <c r="O115" s="143">
        <v>70000</v>
      </c>
      <c r="P115" s="210">
        <v>70000</v>
      </c>
      <c r="Q115" s="210">
        <v>70000</v>
      </c>
      <c r="R115" s="210">
        <v>70000</v>
      </c>
      <c r="S115" s="210">
        <v>70000</v>
      </c>
      <c r="T115" s="210">
        <v>70000</v>
      </c>
    </row>
    <row r="116" spans="1:20" ht="24" customHeight="1">
      <c r="A116" s="1" t="s">
        <v>102</v>
      </c>
      <c r="B116" s="93"/>
      <c r="C116" s="93"/>
      <c r="D116" s="1" t="s">
        <v>14</v>
      </c>
      <c r="E116" s="93"/>
      <c r="F116" s="93"/>
      <c r="G116" s="93"/>
      <c r="H116" s="93"/>
      <c r="I116" s="93"/>
      <c r="J116" s="93"/>
      <c r="K116" s="93"/>
      <c r="L116" s="210">
        <v>75521</v>
      </c>
      <c r="M116" s="210">
        <v>98758</v>
      </c>
      <c r="N116" s="143">
        <v>111000</v>
      </c>
      <c r="O116" s="143">
        <v>111000</v>
      </c>
      <c r="P116" s="210">
        <v>114000</v>
      </c>
      <c r="Q116" s="210">
        <v>114000</v>
      </c>
      <c r="R116" s="210">
        <v>114000</v>
      </c>
      <c r="S116" s="210">
        <v>114000</v>
      </c>
      <c r="T116" s="210">
        <v>114000</v>
      </c>
    </row>
    <row r="117" spans="1:20" ht="24" customHeight="1">
      <c r="A117" s="1" t="s">
        <v>112</v>
      </c>
      <c r="B117" s="93"/>
      <c r="C117" s="93"/>
      <c r="D117" s="1" t="s">
        <v>8</v>
      </c>
      <c r="E117" s="93"/>
      <c r="F117" s="93"/>
      <c r="G117" s="93"/>
      <c r="H117" s="93"/>
      <c r="I117" s="93"/>
      <c r="J117" s="93"/>
      <c r="K117" s="93"/>
      <c r="L117" s="195">
        <v>17232</v>
      </c>
      <c r="M117" s="195">
        <v>13276</v>
      </c>
      <c r="N117" s="143">
        <v>11868</v>
      </c>
      <c r="O117" s="143">
        <v>11500</v>
      </c>
      <c r="P117" s="210">
        <v>10975</v>
      </c>
      <c r="Q117" s="210">
        <v>11885</v>
      </c>
      <c r="R117" s="210">
        <v>12539</v>
      </c>
      <c r="S117" s="210">
        <v>13320</v>
      </c>
      <c r="T117" s="210">
        <v>14114</v>
      </c>
    </row>
    <row r="118" spans="1:20" ht="24" customHeight="1">
      <c r="A118" s="1" t="s">
        <v>111</v>
      </c>
      <c r="B118" s="89"/>
      <c r="C118" s="89"/>
      <c r="D118" s="472" t="s">
        <v>850</v>
      </c>
      <c r="E118" s="472"/>
      <c r="F118" s="472"/>
      <c r="G118" s="472"/>
      <c r="H118" s="472"/>
      <c r="I118" s="472"/>
      <c r="J118" s="472"/>
      <c r="K118" s="472"/>
      <c r="L118" s="194">
        <v>1334771</v>
      </c>
      <c r="M118" s="194">
        <v>1334771</v>
      </c>
      <c r="N118" s="145">
        <v>1378837</v>
      </c>
      <c r="O118" s="145">
        <v>1378837</v>
      </c>
      <c r="P118" s="194">
        <v>1386265</v>
      </c>
      <c r="Q118" s="194">
        <v>1436265</v>
      </c>
      <c r="R118" s="194">
        <v>1486265</v>
      </c>
      <c r="S118" s="194">
        <v>1536265</v>
      </c>
      <c r="T118" s="194">
        <v>1586265</v>
      </c>
    </row>
    <row r="119" spans="1:20" ht="24" customHeight="1">
      <c r="A119" s="1" t="s">
        <v>110</v>
      </c>
      <c r="B119" s="93"/>
      <c r="C119" s="93"/>
      <c r="D119" s="1" t="s">
        <v>9</v>
      </c>
      <c r="E119" s="93"/>
      <c r="F119" s="93"/>
      <c r="G119" s="93"/>
      <c r="H119" s="93"/>
      <c r="I119" s="93"/>
      <c r="J119" s="93"/>
      <c r="K119" s="93"/>
      <c r="L119" s="195">
        <v>249950</v>
      </c>
      <c r="M119" s="195">
        <v>258918</v>
      </c>
      <c r="N119" s="144">
        <v>282882</v>
      </c>
      <c r="O119" s="144">
        <v>278000</v>
      </c>
      <c r="P119" s="210">
        <v>307125</v>
      </c>
      <c r="Q119" s="195">
        <v>322481</v>
      </c>
      <c r="R119" s="195">
        <v>340217</v>
      </c>
      <c r="S119" s="195">
        <v>350424</v>
      </c>
      <c r="T119" s="195">
        <v>360937</v>
      </c>
    </row>
    <row r="120" spans="1:20" ht="24" customHeight="1">
      <c r="A120" s="1" t="s">
        <v>427</v>
      </c>
      <c r="B120" s="93"/>
      <c r="C120" s="93"/>
      <c r="D120" s="1" t="s">
        <v>13</v>
      </c>
      <c r="E120" s="93"/>
      <c r="F120" s="93"/>
      <c r="G120" s="93"/>
      <c r="H120" s="93"/>
      <c r="I120" s="93"/>
      <c r="J120" s="93"/>
      <c r="K120" s="93"/>
      <c r="L120" s="195">
        <v>547823</v>
      </c>
      <c r="M120" s="195">
        <v>590268</v>
      </c>
      <c r="N120" s="144">
        <v>660847</v>
      </c>
      <c r="O120" s="144">
        <v>596355</v>
      </c>
      <c r="P120" s="195">
        <v>673013</v>
      </c>
      <c r="Q120" s="210">
        <v>729339</v>
      </c>
      <c r="R120" s="210">
        <v>787686</v>
      </c>
      <c r="S120" s="210">
        <v>850701</v>
      </c>
      <c r="T120" s="210">
        <v>918757</v>
      </c>
    </row>
    <row r="121" spans="1:20" ht="24" customHeight="1">
      <c r="A121" s="1" t="s">
        <v>428</v>
      </c>
      <c r="B121" s="93"/>
      <c r="C121" s="93"/>
      <c r="D121" s="1" t="s">
        <v>160</v>
      </c>
      <c r="E121" s="93"/>
      <c r="F121" s="93"/>
      <c r="G121" s="93"/>
      <c r="H121" s="93"/>
      <c r="I121" s="93"/>
      <c r="J121" s="93"/>
      <c r="K121" s="93"/>
      <c r="L121" s="195">
        <v>4228</v>
      </c>
      <c r="M121" s="195">
        <v>4107</v>
      </c>
      <c r="N121" s="144">
        <v>4240</v>
      </c>
      <c r="O121" s="144">
        <v>4182</v>
      </c>
      <c r="P121" s="195">
        <v>4318</v>
      </c>
      <c r="Q121" s="210">
        <v>4390</v>
      </c>
      <c r="R121" s="210">
        <v>4434</v>
      </c>
      <c r="S121" s="210">
        <v>4478</v>
      </c>
      <c r="T121" s="210">
        <v>4523</v>
      </c>
    </row>
    <row r="122" spans="1:20" ht="24" customHeight="1">
      <c r="A122" s="1" t="s">
        <v>429</v>
      </c>
      <c r="B122" s="93"/>
      <c r="C122" s="93"/>
      <c r="D122" s="1" t="s">
        <v>445</v>
      </c>
      <c r="E122" s="93"/>
      <c r="F122" s="93"/>
      <c r="G122" s="93"/>
      <c r="H122" s="93"/>
      <c r="I122" s="93"/>
      <c r="J122" s="93"/>
      <c r="K122" s="93"/>
      <c r="L122" s="195">
        <v>39843</v>
      </c>
      <c r="M122" s="195">
        <v>43330</v>
      </c>
      <c r="N122" s="144">
        <v>46703</v>
      </c>
      <c r="O122" s="144">
        <v>45360</v>
      </c>
      <c r="P122" s="195">
        <v>51276</v>
      </c>
      <c r="Q122" s="210">
        <v>49552</v>
      </c>
      <c r="R122" s="210">
        <v>52030</v>
      </c>
      <c r="S122" s="210">
        <v>54632</v>
      </c>
      <c r="T122" s="210">
        <v>57364</v>
      </c>
    </row>
    <row r="123" spans="1:20" ht="24" customHeight="1">
      <c r="A123" s="1" t="s">
        <v>449</v>
      </c>
      <c r="B123" s="93"/>
      <c r="C123" s="93"/>
      <c r="D123" s="1" t="s">
        <v>447</v>
      </c>
      <c r="E123" s="93"/>
      <c r="F123" s="93"/>
      <c r="G123" s="93"/>
      <c r="H123" s="93"/>
      <c r="I123" s="93"/>
      <c r="J123" s="93"/>
      <c r="K123" s="93"/>
      <c r="L123" s="195">
        <v>6014</v>
      </c>
      <c r="M123" s="195">
        <v>6206</v>
      </c>
      <c r="N123" s="143">
        <v>6382</v>
      </c>
      <c r="O123" s="144">
        <v>6196</v>
      </c>
      <c r="P123" s="210">
        <v>6442</v>
      </c>
      <c r="Q123" s="210">
        <v>6656</v>
      </c>
      <c r="R123" s="210">
        <v>6856</v>
      </c>
      <c r="S123" s="210">
        <v>7062</v>
      </c>
      <c r="T123" s="210">
        <v>7274</v>
      </c>
    </row>
    <row r="124" spans="1:20" ht="24" customHeight="1">
      <c r="A124" s="1" t="s">
        <v>183</v>
      </c>
      <c r="B124" s="89"/>
      <c r="C124" s="89"/>
      <c r="D124" s="1" t="s">
        <v>87</v>
      </c>
      <c r="E124" s="89"/>
      <c r="F124" s="89"/>
      <c r="G124" s="89"/>
      <c r="H124" s="89"/>
      <c r="I124" s="89"/>
      <c r="J124" s="89"/>
      <c r="K124" s="89"/>
      <c r="L124" s="210">
        <v>12864</v>
      </c>
      <c r="M124" s="210">
        <v>3618</v>
      </c>
      <c r="N124" s="143">
        <v>12142</v>
      </c>
      <c r="O124" s="143">
        <v>12142</v>
      </c>
      <c r="P124" s="210">
        <v>9650</v>
      </c>
      <c r="Q124" s="210">
        <v>0</v>
      </c>
      <c r="R124" s="210">
        <v>0</v>
      </c>
      <c r="S124" s="210">
        <v>0</v>
      </c>
      <c r="T124" s="210">
        <v>0</v>
      </c>
    </row>
    <row r="125" spans="1:20" ht="24" customHeight="1">
      <c r="A125" s="1" t="s">
        <v>210</v>
      </c>
      <c r="B125" s="89"/>
      <c r="C125" s="89"/>
      <c r="D125" s="1" t="s">
        <v>209</v>
      </c>
      <c r="E125" s="89"/>
      <c r="F125" s="89"/>
      <c r="G125" s="89"/>
      <c r="H125" s="89"/>
      <c r="I125" s="89"/>
      <c r="J125" s="89"/>
      <c r="K125" s="89"/>
      <c r="L125" s="210">
        <v>5171</v>
      </c>
      <c r="M125" s="210">
        <v>6435</v>
      </c>
      <c r="N125" s="143">
        <v>18000</v>
      </c>
      <c r="O125" s="143">
        <v>15000</v>
      </c>
      <c r="P125" s="210">
        <v>11200</v>
      </c>
      <c r="Q125" s="210">
        <v>11200</v>
      </c>
      <c r="R125" s="210">
        <v>20000</v>
      </c>
      <c r="S125" s="210">
        <v>11200</v>
      </c>
      <c r="T125" s="210">
        <v>11200</v>
      </c>
    </row>
    <row r="126" spans="1:20" ht="24" customHeight="1">
      <c r="A126" s="1" t="s">
        <v>184</v>
      </c>
      <c r="B126" s="89"/>
      <c r="C126" s="89"/>
      <c r="D126" s="1" t="s">
        <v>86</v>
      </c>
      <c r="E126" s="89"/>
      <c r="F126" s="89"/>
      <c r="G126" s="89"/>
      <c r="H126" s="89"/>
      <c r="I126" s="89"/>
      <c r="J126" s="89"/>
      <c r="K126" s="89"/>
      <c r="L126" s="210">
        <v>24817</v>
      </c>
      <c r="M126" s="210">
        <v>23791</v>
      </c>
      <c r="N126" s="143">
        <v>24500</v>
      </c>
      <c r="O126" s="143">
        <v>24500</v>
      </c>
      <c r="P126" s="210">
        <v>27000</v>
      </c>
      <c r="Q126" s="210">
        <v>27000</v>
      </c>
      <c r="R126" s="210">
        <v>27000</v>
      </c>
      <c r="S126" s="210">
        <v>27000</v>
      </c>
      <c r="T126" s="210">
        <v>27000</v>
      </c>
    </row>
    <row r="127" spans="1:20" ht="24" customHeight="1">
      <c r="A127" s="1" t="s">
        <v>1340</v>
      </c>
      <c r="B127" s="89"/>
      <c r="C127" s="89"/>
      <c r="D127" s="1" t="s">
        <v>1339</v>
      </c>
      <c r="E127" s="89"/>
      <c r="F127" s="89"/>
      <c r="G127" s="89"/>
      <c r="H127" s="89"/>
      <c r="I127" s="89"/>
      <c r="J127" s="89"/>
      <c r="K127" s="89"/>
      <c r="L127" s="210">
        <v>0</v>
      </c>
      <c r="M127" s="210">
        <v>0</v>
      </c>
      <c r="N127" s="143">
        <v>50000</v>
      </c>
      <c r="O127" s="143">
        <v>33333</v>
      </c>
      <c r="P127" s="210">
        <v>52000</v>
      </c>
      <c r="Q127" s="210">
        <v>54080</v>
      </c>
      <c r="R127" s="210">
        <v>56243</v>
      </c>
      <c r="S127" s="210">
        <v>58493</v>
      </c>
      <c r="T127" s="210">
        <v>60833</v>
      </c>
    </row>
    <row r="128" spans="1:20" ht="24" customHeight="1">
      <c r="A128" s="1" t="s">
        <v>119</v>
      </c>
      <c r="B128" s="89"/>
      <c r="C128" s="89"/>
      <c r="D128" s="1" t="s">
        <v>806</v>
      </c>
      <c r="E128" s="89"/>
      <c r="F128" s="89"/>
      <c r="G128" s="89"/>
      <c r="H128" s="89"/>
      <c r="I128" s="89"/>
      <c r="J128" s="89"/>
      <c r="K128" s="89"/>
      <c r="L128" s="210">
        <v>2066</v>
      </c>
      <c r="M128" s="210">
        <v>6851</v>
      </c>
      <c r="N128" s="143">
        <v>10000</v>
      </c>
      <c r="O128" s="143">
        <v>10000</v>
      </c>
      <c r="P128" s="210">
        <v>12900</v>
      </c>
      <c r="Q128" s="210">
        <v>12900</v>
      </c>
      <c r="R128" s="210">
        <v>12900</v>
      </c>
      <c r="S128" s="210">
        <v>12900</v>
      </c>
      <c r="T128" s="210">
        <v>12900</v>
      </c>
    </row>
    <row r="129" spans="1:20" ht="24" customHeight="1">
      <c r="A129" s="1" t="s">
        <v>763</v>
      </c>
      <c r="B129" s="89"/>
      <c r="C129" s="89"/>
      <c r="D129" s="1" t="s">
        <v>764</v>
      </c>
      <c r="E129" s="89"/>
      <c r="F129" s="89"/>
      <c r="G129" s="89"/>
      <c r="H129" s="89"/>
      <c r="I129" s="89"/>
      <c r="J129" s="89"/>
      <c r="K129" s="89"/>
      <c r="L129" s="210">
        <v>91732</v>
      </c>
      <c r="M129" s="210">
        <v>47825</v>
      </c>
      <c r="N129" s="143">
        <v>129173</v>
      </c>
      <c r="O129" s="143">
        <v>129173</v>
      </c>
      <c r="P129" s="210">
        <v>152078</v>
      </c>
      <c r="Q129" s="210">
        <v>146329</v>
      </c>
      <c r="R129" s="210">
        <v>155767</v>
      </c>
      <c r="S129" s="210">
        <v>289145</v>
      </c>
      <c r="T129" s="210">
        <v>189377</v>
      </c>
    </row>
    <row r="130" spans="1:20" ht="24" customHeight="1">
      <c r="A130" s="1" t="s">
        <v>998</v>
      </c>
      <c r="B130" s="89"/>
      <c r="C130" s="89"/>
      <c r="D130" s="1" t="s">
        <v>996</v>
      </c>
      <c r="E130" s="89"/>
      <c r="F130" s="89"/>
      <c r="G130" s="89"/>
      <c r="H130" s="89"/>
      <c r="I130" s="89"/>
      <c r="J130" s="89"/>
      <c r="K130" s="89"/>
      <c r="L130" s="195">
        <v>3518</v>
      </c>
      <c r="M130" s="195">
        <v>17627</v>
      </c>
      <c r="N130" s="144">
        <v>3216</v>
      </c>
      <c r="O130" s="144">
        <v>4654</v>
      </c>
      <c r="P130" s="195">
        <v>3624</v>
      </c>
      <c r="Q130" s="195">
        <v>17643</v>
      </c>
      <c r="R130" s="195">
        <v>3411</v>
      </c>
      <c r="S130" s="195">
        <v>3960</v>
      </c>
      <c r="T130" s="195">
        <v>23946</v>
      </c>
    </row>
    <row r="131" spans="1:20" ht="24" customHeight="1">
      <c r="A131" s="1" t="s">
        <v>118</v>
      </c>
      <c r="B131" s="89"/>
      <c r="C131" s="89"/>
      <c r="D131" s="1" t="s">
        <v>807</v>
      </c>
      <c r="E131" s="89"/>
      <c r="F131" s="89"/>
      <c r="G131" s="89"/>
      <c r="H131" s="89"/>
      <c r="I131" s="89"/>
      <c r="J131" s="89"/>
      <c r="K131" s="89"/>
      <c r="L131" s="210">
        <v>3797</v>
      </c>
      <c r="M131" s="210">
        <v>3152</v>
      </c>
      <c r="N131" s="143">
        <v>5000</v>
      </c>
      <c r="O131" s="143">
        <v>4000</v>
      </c>
      <c r="P131" s="185">
        <v>4400</v>
      </c>
      <c r="Q131" s="185">
        <v>4400</v>
      </c>
      <c r="R131" s="185">
        <v>4400</v>
      </c>
      <c r="S131" s="185">
        <v>4400</v>
      </c>
      <c r="T131" s="185">
        <v>4400</v>
      </c>
    </row>
    <row r="132" spans="1:20" ht="24" customHeight="1">
      <c r="A132" s="1" t="s">
        <v>1371</v>
      </c>
      <c r="B132" s="89"/>
      <c r="C132" s="89"/>
      <c r="D132" s="1" t="s">
        <v>1370</v>
      </c>
      <c r="E132" s="89"/>
      <c r="F132" s="89"/>
      <c r="G132" s="89"/>
      <c r="H132" s="89"/>
      <c r="I132" s="89"/>
      <c r="J132" s="89"/>
      <c r="K132" s="89"/>
      <c r="L132" s="210">
        <v>0</v>
      </c>
      <c r="M132" s="210">
        <v>0</v>
      </c>
      <c r="N132" s="143">
        <v>0</v>
      </c>
      <c r="O132" s="143">
        <v>0</v>
      </c>
      <c r="P132" s="185">
        <v>0</v>
      </c>
      <c r="Q132" s="185">
        <v>0</v>
      </c>
      <c r="R132" s="210">
        <v>45929</v>
      </c>
      <c r="S132" s="210">
        <v>40540</v>
      </c>
      <c r="T132" s="210">
        <v>42165</v>
      </c>
    </row>
    <row r="133" spans="1:20" ht="24" customHeight="1">
      <c r="A133" s="1" t="s">
        <v>117</v>
      </c>
      <c r="B133" s="89"/>
      <c r="C133" s="89"/>
      <c r="D133" s="1" t="s">
        <v>203</v>
      </c>
      <c r="E133" s="89"/>
      <c r="F133" s="89"/>
      <c r="G133" s="89"/>
      <c r="H133" s="89"/>
      <c r="I133" s="89"/>
      <c r="J133" s="89"/>
      <c r="K133" s="89"/>
      <c r="L133" s="210">
        <v>40158</v>
      </c>
      <c r="M133" s="210">
        <v>39451</v>
      </c>
      <c r="N133" s="144">
        <v>35000</v>
      </c>
      <c r="O133" s="143">
        <v>42000</v>
      </c>
      <c r="P133" s="195">
        <v>43000</v>
      </c>
      <c r="Q133" s="195">
        <v>43000</v>
      </c>
      <c r="R133" s="195">
        <v>43000</v>
      </c>
      <c r="S133" s="195">
        <v>43000</v>
      </c>
      <c r="T133" s="195">
        <v>43000</v>
      </c>
    </row>
    <row r="134" spans="1:20" ht="24" customHeight="1">
      <c r="A134" s="1" t="s">
        <v>116</v>
      </c>
      <c r="B134" s="89"/>
      <c r="C134" s="89"/>
      <c r="D134" s="1" t="s">
        <v>84</v>
      </c>
      <c r="E134" s="89"/>
      <c r="F134" s="89"/>
      <c r="G134" s="89"/>
      <c r="H134" s="89"/>
      <c r="I134" s="89"/>
      <c r="J134" s="89"/>
      <c r="K134" s="89"/>
      <c r="L134" s="210">
        <v>702</v>
      </c>
      <c r="M134" s="210">
        <v>750</v>
      </c>
      <c r="N134" s="143">
        <v>1450</v>
      </c>
      <c r="O134" s="143">
        <v>1000</v>
      </c>
      <c r="P134" s="185">
        <v>1100</v>
      </c>
      <c r="Q134" s="185">
        <v>1100</v>
      </c>
      <c r="R134" s="185">
        <v>1100</v>
      </c>
      <c r="S134" s="185">
        <v>1100</v>
      </c>
      <c r="T134" s="185">
        <v>1100</v>
      </c>
    </row>
    <row r="135" spans="1:20" ht="24" customHeight="1">
      <c r="A135" s="1" t="s">
        <v>185</v>
      </c>
      <c r="B135" s="89"/>
      <c r="C135" s="89"/>
      <c r="D135" s="1" t="s">
        <v>808</v>
      </c>
      <c r="E135" s="89"/>
      <c r="F135" s="89"/>
      <c r="G135" s="89"/>
      <c r="H135" s="89"/>
      <c r="I135" s="89"/>
      <c r="J135" s="89"/>
      <c r="K135" s="89"/>
      <c r="L135" s="210">
        <v>9997</v>
      </c>
      <c r="M135" s="210">
        <v>11980</v>
      </c>
      <c r="N135" s="143">
        <v>12200</v>
      </c>
      <c r="O135" s="143">
        <v>12200</v>
      </c>
      <c r="P135" s="210">
        <v>12000</v>
      </c>
      <c r="Q135" s="210">
        <v>12000</v>
      </c>
      <c r="R135" s="210">
        <v>12000</v>
      </c>
      <c r="S135" s="210">
        <v>12000</v>
      </c>
      <c r="T135" s="210">
        <v>12000</v>
      </c>
    </row>
    <row r="136" spans="1:20" ht="24" customHeight="1">
      <c r="A136" s="1" t="s">
        <v>115</v>
      </c>
      <c r="B136" s="89"/>
      <c r="C136" s="89"/>
      <c r="D136" s="1" t="s">
        <v>10</v>
      </c>
      <c r="E136" s="89"/>
      <c r="F136" s="89"/>
      <c r="G136" s="89"/>
      <c r="H136" s="89"/>
      <c r="I136" s="89"/>
      <c r="J136" s="89"/>
      <c r="K136" s="89"/>
      <c r="L136" s="210">
        <v>29959</v>
      </c>
      <c r="M136" s="210">
        <v>36376</v>
      </c>
      <c r="N136" s="143">
        <v>46000</v>
      </c>
      <c r="O136" s="143">
        <v>46000</v>
      </c>
      <c r="P136" s="210">
        <v>46000</v>
      </c>
      <c r="Q136" s="210">
        <v>69000</v>
      </c>
      <c r="R136" s="210">
        <v>69000</v>
      </c>
      <c r="S136" s="210">
        <v>69000</v>
      </c>
      <c r="T136" s="210">
        <v>69000</v>
      </c>
    </row>
    <row r="137" spans="1:20" ht="24" customHeight="1">
      <c r="A137" s="1" t="s">
        <v>114</v>
      </c>
      <c r="B137" s="89"/>
      <c r="C137" s="89"/>
      <c r="D137" s="1" t="s">
        <v>757</v>
      </c>
      <c r="E137" s="89"/>
      <c r="F137" s="89"/>
      <c r="G137" s="89"/>
      <c r="H137" s="89"/>
      <c r="I137" s="89"/>
      <c r="J137" s="89"/>
      <c r="K137" s="89"/>
      <c r="L137" s="210">
        <v>14046</v>
      </c>
      <c r="M137" s="210">
        <v>14172</v>
      </c>
      <c r="N137" s="143">
        <v>22050</v>
      </c>
      <c r="O137" s="143">
        <v>16500</v>
      </c>
      <c r="P137" s="210">
        <v>18800</v>
      </c>
      <c r="Q137" s="210">
        <v>20000</v>
      </c>
      <c r="R137" s="210">
        <v>20000</v>
      </c>
      <c r="S137" s="210">
        <v>20000</v>
      </c>
      <c r="T137" s="210">
        <v>20000</v>
      </c>
    </row>
    <row r="138" spans="1:20" ht="24" customHeight="1">
      <c r="A138" s="1" t="s">
        <v>113</v>
      </c>
      <c r="B138" s="89"/>
      <c r="C138" s="89"/>
      <c r="D138" s="1" t="s">
        <v>935</v>
      </c>
      <c r="E138" s="89"/>
      <c r="F138" s="93"/>
      <c r="G138" s="93"/>
      <c r="H138" s="93"/>
      <c r="I138" s="93"/>
      <c r="J138" s="93"/>
      <c r="K138" s="93"/>
      <c r="L138" s="210">
        <v>1995</v>
      </c>
      <c r="M138" s="210">
        <v>1995</v>
      </c>
      <c r="N138" s="143">
        <v>2000</v>
      </c>
      <c r="O138" s="143">
        <v>2000</v>
      </c>
      <c r="P138" s="210">
        <v>2000</v>
      </c>
      <c r="Q138" s="210">
        <v>2000</v>
      </c>
      <c r="R138" s="210">
        <v>2000</v>
      </c>
      <c r="S138" s="210">
        <v>2000</v>
      </c>
      <c r="T138" s="210">
        <v>2000</v>
      </c>
    </row>
    <row r="139" spans="1:20" ht="24" customHeight="1">
      <c r="A139" s="1" t="s">
        <v>221</v>
      </c>
      <c r="B139" s="89"/>
      <c r="C139" s="89"/>
      <c r="D139" s="1" t="s">
        <v>921</v>
      </c>
      <c r="E139" s="89"/>
      <c r="F139" s="89"/>
      <c r="G139" s="89"/>
      <c r="H139" s="89"/>
      <c r="I139" s="89"/>
      <c r="J139" s="89"/>
      <c r="K139" s="89"/>
      <c r="L139" s="210">
        <v>6608</v>
      </c>
      <c r="M139" s="210">
        <v>5173</v>
      </c>
      <c r="N139" s="143">
        <v>6600</v>
      </c>
      <c r="O139" s="143">
        <v>6600</v>
      </c>
      <c r="P139" s="210">
        <v>6600</v>
      </c>
      <c r="Q139" s="210">
        <v>6600</v>
      </c>
      <c r="R139" s="210">
        <v>6600</v>
      </c>
      <c r="S139" s="210">
        <v>6600</v>
      </c>
      <c r="T139" s="210">
        <v>6600</v>
      </c>
    </row>
    <row r="140" spans="1:20" ht="24" customHeight="1">
      <c r="A140" s="1" t="s">
        <v>498</v>
      </c>
      <c r="B140" s="93"/>
      <c r="C140" s="93"/>
      <c r="D140" s="1" t="s">
        <v>81</v>
      </c>
      <c r="E140" s="93"/>
      <c r="F140" s="89"/>
      <c r="G140" s="89"/>
      <c r="H140" s="89"/>
      <c r="I140" s="89"/>
      <c r="J140" s="89"/>
      <c r="K140" s="89"/>
      <c r="L140" s="210">
        <v>4825</v>
      </c>
      <c r="M140" s="210">
        <v>5101</v>
      </c>
      <c r="N140" s="144">
        <v>8000</v>
      </c>
      <c r="O140" s="144">
        <v>10000</v>
      </c>
      <c r="P140" s="195">
        <v>10000</v>
      </c>
      <c r="Q140" s="195">
        <v>10000</v>
      </c>
      <c r="R140" s="195">
        <v>10000</v>
      </c>
      <c r="S140" s="195">
        <v>10000</v>
      </c>
      <c r="T140" s="195">
        <v>10000</v>
      </c>
    </row>
    <row r="141" spans="1:20" ht="24" customHeight="1">
      <c r="A141" s="1" t="s">
        <v>944</v>
      </c>
      <c r="B141" s="89"/>
      <c r="C141" s="89"/>
      <c r="D141" s="1" t="s">
        <v>82</v>
      </c>
      <c r="E141" s="89"/>
      <c r="F141" s="89"/>
      <c r="G141" s="89"/>
      <c r="H141" s="89"/>
      <c r="I141" s="89"/>
      <c r="J141" s="89"/>
      <c r="K141" s="89"/>
      <c r="L141" s="195">
        <v>12724</v>
      </c>
      <c r="M141" s="195">
        <v>12754</v>
      </c>
      <c r="N141" s="144">
        <v>42000</v>
      </c>
      <c r="O141" s="144">
        <v>20300</v>
      </c>
      <c r="P141" s="195">
        <v>12422</v>
      </c>
      <c r="Q141" s="195">
        <v>13220</v>
      </c>
      <c r="R141" s="195">
        <v>13881</v>
      </c>
      <c r="S141" s="195">
        <v>14575</v>
      </c>
      <c r="T141" s="195">
        <v>15304</v>
      </c>
    </row>
    <row r="142" spans="1:20" ht="24" customHeight="1">
      <c r="A142" s="1" t="s">
        <v>193</v>
      </c>
      <c r="B142" s="89"/>
      <c r="C142" s="89"/>
      <c r="D142" s="1" t="s">
        <v>810</v>
      </c>
      <c r="E142" s="89"/>
      <c r="F142" s="89"/>
      <c r="G142" s="89"/>
      <c r="H142" s="89"/>
      <c r="I142" s="89"/>
      <c r="J142" s="89"/>
      <c r="K142" s="89"/>
      <c r="L142" s="210">
        <v>51274</v>
      </c>
      <c r="M142" s="210">
        <v>41600</v>
      </c>
      <c r="N142" s="143">
        <v>60000</v>
      </c>
      <c r="O142" s="143">
        <v>60000</v>
      </c>
      <c r="P142" s="185">
        <v>60000</v>
      </c>
      <c r="Q142" s="210">
        <v>60000</v>
      </c>
      <c r="R142" s="269">
        <v>40200</v>
      </c>
      <c r="S142" s="269">
        <v>30000</v>
      </c>
      <c r="T142" s="269">
        <v>30000</v>
      </c>
    </row>
    <row r="143" spans="1:20" ht="24" customHeight="1">
      <c r="A143" s="1" t="s">
        <v>125</v>
      </c>
      <c r="B143" s="89"/>
      <c r="C143" s="89"/>
      <c r="D143" s="1" t="s">
        <v>89</v>
      </c>
      <c r="E143" s="89"/>
      <c r="F143" s="89"/>
      <c r="G143" s="89"/>
      <c r="H143" s="89"/>
      <c r="I143" s="89"/>
      <c r="J143" s="89"/>
      <c r="K143" s="89"/>
      <c r="L143" s="210">
        <v>14963</v>
      </c>
      <c r="M143" s="210">
        <v>15044</v>
      </c>
      <c r="N143" s="143">
        <v>15000</v>
      </c>
      <c r="O143" s="143">
        <v>15000</v>
      </c>
      <c r="P143" s="185">
        <v>15000</v>
      </c>
      <c r="Q143" s="185">
        <v>15000</v>
      </c>
      <c r="R143" s="185">
        <v>15000</v>
      </c>
      <c r="S143" s="185">
        <v>15000</v>
      </c>
      <c r="T143" s="185">
        <v>15000</v>
      </c>
    </row>
    <row r="144" spans="1:20" ht="24" customHeight="1">
      <c r="A144" s="1" t="s">
        <v>124</v>
      </c>
      <c r="B144" s="89"/>
      <c r="C144" s="89"/>
      <c r="D144" s="1" t="s">
        <v>11</v>
      </c>
      <c r="E144" s="89"/>
      <c r="F144" s="89"/>
      <c r="G144" s="89"/>
      <c r="H144" s="89"/>
      <c r="I144" s="89"/>
      <c r="J144" s="89"/>
      <c r="K144" s="89"/>
      <c r="L144" s="210">
        <v>7487</v>
      </c>
      <c r="M144" s="210">
        <v>4701</v>
      </c>
      <c r="N144" s="143">
        <v>4500</v>
      </c>
      <c r="O144" s="143">
        <v>4500</v>
      </c>
      <c r="P144" s="185">
        <v>4500</v>
      </c>
      <c r="Q144" s="185">
        <v>4500</v>
      </c>
      <c r="R144" s="185">
        <v>4500</v>
      </c>
      <c r="S144" s="185">
        <v>4500</v>
      </c>
      <c r="T144" s="185">
        <v>4500</v>
      </c>
    </row>
    <row r="145" spans="1:20" ht="24" customHeight="1">
      <c r="A145" s="1" t="s">
        <v>123</v>
      </c>
      <c r="B145" s="89"/>
      <c r="C145" s="89"/>
      <c r="D145" s="1" t="s">
        <v>12</v>
      </c>
      <c r="E145" s="89"/>
      <c r="F145" s="89"/>
      <c r="G145" s="89"/>
      <c r="H145" s="89"/>
      <c r="I145" s="89"/>
      <c r="J145" s="89"/>
      <c r="K145" s="89"/>
      <c r="L145" s="210">
        <v>31366</v>
      </c>
      <c r="M145" s="210">
        <v>41033</v>
      </c>
      <c r="N145" s="143">
        <v>17000</v>
      </c>
      <c r="O145" s="143">
        <v>17000</v>
      </c>
      <c r="P145" s="185">
        <v>17000</v>
      </c>
      <c r="Q145" s="185">
        <v>17000</v>
      </c>
      <c r="R145" s="185">
        <v>17000</v>
      </c>
      <c r="S145" s="185">
        <v>17000</v>
      </c>
      <c r="T145" s="185">
        <v>17000</v>
      </c>
    </row>
    <row r="146" spans="1:20" ht="24" customHeight="1">
      <c r="A146" s="1" t="s">
        <v>551</v>
      </c>
      <c r="B146" s="89"/>
      <c r="C146" s="89"/>
      <c r="D146" s="1" t="s">
        <v>552</v>
      </c>
      <c r="E146" s="89"/>
      <c r="F146" s="89"/>
      <c r="G146" s="89"/>
      <c r="H146" s="89"/>
      <c r="I146" s="89"/>
      <c r="J146" s="89"/>
      <c r="K146" s="89"/>
      <c r="L146" s="210">
        <v>2947</v>
      </c>
      <c r="M146" s="210">
        <v>3297</v>
      </c>
      <c r="N146" s="143">
        <v>3000</v>
      </c>
      <c r="O146" s="143">
        <v>3000</v>
      </c>
      <c r="P146" s="210">
        <v>3500</v>
      </c>
      <c r="Q146" s="210">
        <v>3500</v>
      </c>
      <c r="R146" s="210">
        <v>3500</v>
      </c>
      <c r="S146" s="210">
        <v>3500</v>
      </c>
      <c r="T146" s="210">
        <v>3500</v>
      </c>
    </row>
    <row r="147" spans="1:20" ht="24" customHeight="1">
      <c r="A147" s="1" t="s">
        <v>198</v>
      </c>
      <c r="B147" s="89"/>
      <c r="C147" s="89"/>
      <c r="D147" s="1" t="s">
        <v>1050</v>
      </c>
      <c r="E147" s="89"/>
      <c r="F147" s="89"/>
      <c r="G147" s="89"/>
      <c r="H147" s="89"/>
      <c r="I147" s="89"/>
      <c r="J147" s="89"/>
      <c r="K147" s="89"/>
      <c r="L147" s="210">
        <v>4440</v>
      </c>
      <c r="M147" s="210">
        <v>1920</v>
      </c>
      <c r="N147" s="143">
        <v>6450</v>
      </c>
      <c r="O147" s="143">
        <v>5760</v>
      </c>
      <c r="P147" s="210">
        <v>6400</v>
      </c>
      <c r="Q147" s="210">
        <v>3375</v>
      </c>
      <c r="R147" s="210">
        <v>4050</v>
      </c>
      <c r="S147" s="210">
        <v>2025</v>
      </c>
      <c r="T147" s="210">
        <v>6075</v>
      </c>
    </row>
    <row r="148" spans="1:20" ht="24" customHeight="1">
      <c r="A148" s="1" t="s">
        <v>122</v>
      </c>
      <c r="B148" s="89"/>
      <c r="C148" s="89"/>
      <c r="D148" s="1" t="s">
        <v>127</v>
      </c>
      <c r="E148" s="89"/>
      <c r="F148" s="89"/>
      <c r="G148" s="89"/>
      <c r="H148" s="89"/>
      <c r="I148" s="89"/>
      <c r="J148" s="89"/>
      <c r="K148" s="89"/>
      <c r="L148" s="210">
        <v>70454</v>
      </c>
      <c r="M148" s="210">
        <v>87289</v>
      </c>
      <c r="N148" s="143">
        <v>101650</v>
      </c>
      <c r="O148" s="143">
        <v>86500</v>
      </c>
      <c r="P148" s="210">
        <v>97720</v>
      </c>
      <c r="Q148" s="210">
        <v>99034</v>
      </c>
      <c r="R148" s="210">
        <v>105966</v>
      </c>
      <c r="S148" s="210">
        <v>113384</v>
      </c>
      <c r="T148" s="210">
        <v>121321</v>
      </c>
    </row>
    <row r="149" spans="1:20" ht="24" customHeight="1">
      <c r="A149" s="1" t="s">
        <v>121</v>
      </c>
      <c r="B149" s="89"/>
      <c r="C149" s="89"/>
      <c r="D149" s="1" t="s">
        <v>126</v>
      </c>
      <c r="E149" s="89"/>
      <c r="F149" s="89"/>
      <c r="G149" s="89"/>
      <c r="H149" s="89"/>
      <c r="I149" s="89"/>
      <c r="J149" s="89"/>
      <c r="K149" s="89"/>
      <c r="L149" s="230">
        <v>7730</v>
      </c>
      <c r="M149" s="230">
        <v>8921</v>
      </c>
      <c r="N149" s="146">
        <v>8000</v>
      </c>
      <c r="O149" s="146">
        <v>7931</v>
      </c>
      <c r="P149" s="197">
        <v>8000</v>
      </c>
      <c r="Q149" s="197">
        <v>8000</v>
      </c>
      <c r="R149" s="197">
        <v>8000</v>
      </c>
      <c r="S149" s="197">
        <v>8000</v>
      </c>
      <c r="T149" s="197">
        <v>8000</v>
      </c>
    </row>
    <row r="150" spans="1:20" s="89" customFormat="1" ht="24" customHeight="1">
      <c r="A150" s="1"/>
      <c r="B150" s="465" t="s">
        <v>1106</v>
      </c>
      <c r="C150" s="465"/>
      <c r="D150" s="465"/>
      <c r="E150" s="465"/>
      <c r="F150" s="465"/>
      <c r="G150" s="465"/>
      <c r="H150" s="465"/>
      <c r="I150" s="465"/>
      <c r="J150" s="465"/>
      <c r="K150" s="465"/>
      <c r="L150" s="293">
        <f t="shared" ref="L150:T150" si="6">SUM(L110:L149)</f>
        <v>6018903</v>
      </c>
      <c r="M150" s="293">
        <f t="shared" si="6"/>
        <v>6177039</v>
      </c>
      <c r="N150" s="294">
        <f t="shared" si="6"/>
        <v>6834912</v>
      </c>
      <c r="O150" s="400">
        <f t="shared" si="6"/>
        <v>6615214</v>
      </c>
      <c r="P150" s="293">
        <f t="shared" si="6"/>
        <v>7192653</v>
      </c>
      <c r="Q150" s="293">
        <f t="shared" si="6"/>
        <v>7503840</v>
      </c>
      <c r="R150" s="293">
        <f t="shared" si="6"/>
        <v>7899277</v>
      </c>
      <c r="S150" s="293">
        <f t="shared" si="6"/>
        <v>8273722</v>
      </c>
      <c r="T150" s="293">
        <f t="shared" si="6"/>
        <v>8476579</v>
      </c>
    </row>
    <row r="151" spans="1:20" ht="15" customHeight="1">
      <c r="A151" s="1"/>
      <c r="B151" s="89"/>
      <c r="C151" s="89"/>
      <c r="D151" s="1"/>
      <c r="E151" s="89"/>
      <c r="F151" s="89"/>
      <c r="G151" s="89"/>
      <c r="H151" s="89"/>
      <c r="I151" s="89"/>
      <c r="J151" s="89"/>
      <c r="K151" s="89"/>
      <c r="L151" s="193"/>
      <c r="M151" s="193"/>
      <c r="N151" s="143"/>
      <c r="O151" s="143"/>
      <c r="P151" s="185"/>
      <c r="Q151" s="185"/>
      <c r="R151" s="185"/>
      <c r="S151" s="185"/>
      <c r="T151" s="185"/>
    </row>
    <row r="152" spans="1:20" ht="24" customHeight="1">
      <c r="A152" s="95" t="s">
        <v>460</v>
      </c>
      <c r="B152" s="89"/>
      <c r="C152" s="89"/>
      <c r="D152" s="89"/>
      <c r="E152" s="89"/>
      <c r="F152" s="89"/>
      <c r="G152" s="89"/>
      <c r="H152" s="89"/>
      <c r="I152" s="89"/>
      <c r="J152" s="89"/>
      <c r="K152" s="89"/>
      <c r="L152" s="198"/>
      <c r="M152" s="198"/>
      <c r="N152" s="147"/>
      <c r="O152" s="147"/>
      <c r="P152" s="192"/>
      <c r="Q152" s="192"/>
      <c r="R152" s="192"/>
      <c r="S152" s="192"/>
      <c r="T152" s="192"/>
    </row>
    <row r="153" spans="1:20" ht="24" customHeight="1">
      <c r="A153" s="1" t="s">
        <v>128</v>
      </c>
      <c r="B153" s="93"/>
      <c r="C153" s="93"/>
      <c r="D153" s="1" t="s">
        <v>703</v>
      </c>
      <c r="E153" s="93"/>
      <c r="F153" s="93"/>
      <c r="G153" s="93"/>
      <c r="H153" s="93"/>
      <c r="I153" s="93"/>
      <c r="J153" s="93"/>
      <c r="K153" s="93"/>
      <c r="L153" s="285">
        <v>602702</v>
      </c>
      <c r="M153" s="285">
        <v>745841</v>
      </c>
      <c r="N153" s="286">
        <v>852944</v>
      </c>
      <c r="O153" s="286">
        <v>732000</v>
      </c>
      <c r="P153" s="285">
        <v>802901</v>
      </c>
      <c r="Q153" s="285">
        <v>832546</v>
      </c>
      <c r="R153" s="285">
        <v>878336</v>
      </c>
      <c r="S153" s="285">
        <v>904686</v>
      </c>
      <c r="T153" s="285">
        <v>931827</v>
      </c>
    </row>
    <row r="154" spans="1:20" ht="24" customHeight="1">
      <c r="A154" s="1" t="s">
        <v>130</v>
      </c>
      <c r="B154" s="93"/>
      <c r="C154" s="93"/>
      <c r="D154" s="1" t="s">
        <v>8</v>
      </c>
      <c r="E154" s="93"/>
      <c r="F154" s="93"/>
      <c r="G154" s="93"/>
      <c r="H154" s="93"/>
      <c r="I154" s="93"/>
      <c r="J154" s="93"/>
      <c r="K154" s="93"/>
      <c r="L154" s="195">
        <v>62128</v>
      </c>
      <c r="M154" s="195">
        <v>60301</v>
      </c>
      <c r="N154" s="144">
        <v>57351</v>
      </c>
      <c r="O154" s="144">
        <v>47500</v>
      </c>
      <c r="P154" s="195">
        <v>47403</v>
      </c>
      <c r="Q154" s="210">
        <v>49037</v>
      </c>
      <c r="R154" s="210">
        <v>53227</v>
      </c>
      <c r="S154" s="210">
        <v>56543</v>
      </c>
      <c r="T154" s="210">
        <v>59916</v>
      </c>
    </row>
    <row r="155" spans="1:20" ht="24" customHeight="1">
      <c r="A155" s="1" t="s">
        <v>129</v>
      </c>
      <c r="B155" s="89"/>
      <c r="C155" s="89"/>
      <c r="D155" s="1" t="s">
        <v>9</v>
      </c>
      <c r="E155" s="89"/>
      <c r="F155" s="89"/>
      <c r="G155" s="89"/>
      <c r="H155" s="89"/>
      <c r="I155" s="89"/>
      <c r="J155" s="89"/>
      <c r="K155" s="89"/>
      <c r="L155" s="195">
        <v>44979</v>
      </c>
      <c r="M155" s="195">
        <v>55514</v>
      </c>
      <c r="N155" s="144">
        <v>63790</v>
      </c>
      <c r="O155" s="144">
        <v>56000</v>
      </c>
      <c r="P155" s="195">
        <v>60043</v>
      </c>
      <c r="Q155" s="195">
        <v>63045</v>
      </c>
      <c r="R155" s="195">
        <v>66512</v>
      </c>
      <c r="S155" s="195">
        <v>68507</v>
      </c>
      <c r="T155" s="195">
        <v>70562</v>
      </c>
    </row>
    <row r="156" spans="1:20" ht="24" customHeight="1">
      <c r="A156" s="1" t="s">
        <v>430</v>
      </c>
      <c r="B156" s="89"/>
      <c r="C156" s="89"/>
      <c r="D156" s="1" t="s">
        <v>13</v>
      </c>
      <c r="E156" s="89"/>
      <c r="F156" s="89"/>
      <c r="G156" s="89"/>
      <c r="H156" s="89"/>
      <c r="I156" s="89"/>
      <c r="J156" s="89"/>
      <c r="K156" s="89"/>
      <c r="L156" s="195">
        <v>84594</v>
      </c>
      <c r="M156" s="195">
        <v>101800</v>
      </c>
      <c r="N156" s="144">
        <v>150781</v>
      </c>
      <c r="O156" s="144">
        <v>111330</v>
      </c>
      <c r="P156" s="195">
        <v>138471</v>
      </c>
      <c r="Q156" s="210">
        <v>148851</v>
      </c>
      <c r="R156" s="210">
        <v>160759</v>
      </c>
      <c r="S156" s="210">
        <v>173620</v>
      </c>
      <c r="T156" s="210">
        <v>187510</v>
      </c>
    </row>
    <row r="157" spans="1:20" ht="24" customHeight="1">
      <c r="A157" s="1" t="s">
        <v>431</v>
      </c>
      <c r="B157" s="89"/>
      <c r="C157" s="89"/>
      <c r="D157" s="1" t="s">
        <v>160</v>
      </c>
      <c r="E157" s="89"/>
      <c r="F157" s="89"/>
      <c r="G157" s="89"/>
      <c r="H157" s="89"/>
      <c r="I157" s="89"/>
      <c r="J157" s="89"/>
      <c r="K157" s="89"/>
      <c r="L157" s="195">
        <v>608</v>
      </c>
      <c r="M157" s="195">
        <v>899</v>
      </c>
      <c r="N157" s="144">
        <v>1071</v>
      </c>
      <c r="O157" s="144">
        <v>855</v>
      </c>
      <c r="P157" s="195">
        <v>916</v>
      </c>
      <c r="Q157" s="210">
        <v>925</v>
      </c>
      <c r="R157" s="210">
        <v>934</v>
      </c>
      <c r="S157" s="210">
        <v>943</v>
      </c>
      <c r="T157" s="210">
        <v>952</v>
      </c>
    </row>
    <row r="158" spans="1:20" ht="24" customHeight="1">
      <c r="A158" s="1" t="s">
        <v>432</v>
      </c>
      <c r="B158" s="89"/>
      <c r="C158" s="89"/>
      <c r="D158" s="1" t="s">
        <v>445</v>
      </c>
      <c r="E158" s="89"/>
      <c r="F158" s="89"/>
      <c r="G158" s="89"/>
      <c r="H158" s="89"/>
      <c r="I158" s="89"/>
      <c r="J158" s="89"/>
      <c r="K158" s="89"/>
      <c r="L158" s="195">
        <v>7088</v>
      </c>
      <c r="M158" s="195">
        <v>9550</v>
      </c>
      <c r="N158" s="144">
        <v>13477</v>
      </c>
      <c r="O158" s="144">
        <v>10519</v>
      </c>
      <c r="P158" s="195">
        <v>11321</v>
      </c>
      <c r="Q158" s="210">
        <v>10905</v>
      </c>
      <c r="R158" s="210">
        <v>11450</v>
      </c>
      <c r="S158" s="210">
        <v>12023</v>
      </c>
      <c r="T158" s="210">
        <v>12624</v>
      </c>
    </row>
    <row r="159" spans="1:20" ht="24" customHeight="1">
      <c r="A159" s="1" t="s">
        <v>450</v>
      </c>
      <c r="B159" s="89"/>
      <c r="C159" s="89"/>
      <c r="D159" s="1" t="s">
        <v>447</v>
      </c>
      <c r="E159" s="89"/>
      <c r="F159" s="89"/>
      <c r="G159" s="89"/>
      <c r="H159" s="89"/>
      <c r="I159" s="89"/>
      <c r="J159" s="89"/>
      <c r="K159" s="89"/>
      <c r="L159" s="195">
        <v>1131</v>
      </c>
      <c r="M159" s="195">
        <v>1431</v>
      </c>
      <c r="N159" s="143">
        <v>1855</v>
      </c>
      <c r="O159" s="144">
        <v>1509</v>
      </c>
      <c r="P159" s="210">
        <v>1464</v>
      </c>
      <c r="Q159" s="210">
        <v>1508</v>
      </c>
      <c r="R159" s="210">
        <v>1553</v>
      </c>
      <c r="S159" s="210">
        <v>1600</v>
      </c>
      <c r="T159" s="210">
        <v>1648</v>
      </c>
    </row>
    <row r="160" spans="1:20" ht="24" customHeight="1">
      <c r="A160" s="1" t="s">
        <v>137</v>
      </c>
      <c r="B160" s="93"/>
      <c r="C160" s="93"/>
      <c r="D160" s="1" t="s">
        <v>86</v>
      </c>
      <c r="E160" s="93"/>
      <c r="F160" s="93"/>
      <c r="G160" s="93"/>
      <c r="H160" s="93"/>
      <c r="I160" s="93"/>
      <c r="J160" s="93"/>
      <c r="K160" s="93"/>
      <c r="L160" s="210">
        <v>1605</v>
      </c>
      <c r="M160" s="210">
        <v>4074</v>
      </c>
      <c r="N160" s="143">
        <v>7850</v>
      </c>
      <c r="O160" s="143">
        <v>7850</v>
      </c>
      <c r="P160" s="210">
        <v>7850</v>
      </c>
      <c r="Q160" s="210">
        <v>7850</v>
      </c>
      <c r="R160" s="210">
        <v>7850</v>
      </c>
      <c r="S160" s="210">
        <v>7850</v>
      </c>
      <c r="T160" s="210">
        <v>7850</v>
      </c>
    </row>
    <row r="161" spans="1:20" ht="24" customHeight="1">
      <c r="A161" s="1" t="s">
        <v>136</v>
      </c>
      <c r="B161" s="89"/>
      <c r="C161" s="89"/>
      <c r="D161" s="1" t="s">
        <v>806</v>
      </c>
      <c r="E161" s="89"/>
      <c r="F161" s="89"/>
      <c r="G161" s="89"/>
      <c r="H161" s="89"/>
      <c r="I161" s="89"/>
      <c r="J161" s="89"/>
      <c r="K161" s="89"/>
      <c r="L161" s="210">
        <v>1426</v>
      </c>
      <c r="M161" s="210">
        <v>4852</v>
      </c>
      <c r="N161" s="143">
        <v>7000</v>
      </c>
      <c r="O161" s="143">
        <v>7000</v>
      </c>
      <c r="P161" s="210">
        <v>7000</v>
      </c>
      <c r="Q161" s="210">
        <v>7000</v>
      </c>
      <c r="R161" s="210">
        <v>7000</v>
      </c>
      <c r="S161" s="210">
        <v>7000</v>
      </c>
      <c r="T161" s="210">
        <v>7000</v>
      </c>
    </row>
    <row r="162" spans="1:20" ht="24" customHeight="1">
      <c r="A162" s="1" t="s">
        <v>986</v>
      </c>
      <c r="B162" s="89"/>
      <c r="C162" s="89"/>
      <c r="D162" s="1" t="s">
        <v>764</v>
      </c>
      <c r="E162" s="89"/>
      <c r="F162" s="89"/>
      <c r="G162" s="89"/>
      <c r="H162" s="89"/>
      <c r="I162" s="89"/>
      <c r="J162" s="89"/>
      <c r="K162" s="89"/>
      <c r="L162" s="210">
        <v>110395</v>
      </c>
      <c r="M162" s="210">
        <v>0</v>
      </c>
      <c r="N162" s="143">
        <v>0</v>
      </c>
      <c r="O162" s="143">
        <v>0</v>
      </c>
      <c r="P162" s="210">
        <v>0</v>
      </c>
      <c r="Q162" s="210">
        <v>0</v>
      </c>
      <c r="R162" s="210">
        <v>0</v>
      </c>
      <c r="S162" s="210">
        <v>0</v>
      </c>
      <c r="T162" s="210">
        <v>0</v>
      </c>
    </row>
    <row r="163" spans="1:20" ht="24" customHeight="1">
      <c r="A163" s="1" t="s">
        <v>999</v>
      </c>
      <c r="B163" s="89"/>
      <c r="C163" s="89"/>
      <c r="D163" s="1" t="s">
        <v>996</v>
      </c>
      <c r="E163" s="89"/>
      <c r="F163" s="89"/>
      <c r="G163" s="89"/>
      <c r="H163" s="89"/>
      <c r="I163" s="89"/>
      <c r="J163" s="89"/>
      <c r="K163" s="89"/>
      <c r="L163" s="195">
        <v>5910</v>
      </c>
      <c r="M163" s="195">
        <v>8428</v>
      </c>
      <c r="N163" s="144">
        <v>3577</v>
      </c>
      <c r="O163" s="144">
        <v>3936</v>
      </c>
      <c r="P163" s="195">
        <v>3150</v>
      </c>
      <c r="Q163" s="210">
        <v>6187</v>
      </c>
      <c r="R163" s="195">
        <v>3795</v>
      </c>
      <c r="S163" s="195">
        <v>3442</v>
      </c>
      <c r="T163" s="210">
        <v>6761</v>
      </c>
    </row>
    <row r="164" spans="1:20" ht="24" customHeight="1">
      <c r="A164" s="1" t="s">
        <v>135</v>
      </c>
      <c r="B164" s="93"/>
      <c r="C164" s="93"/>
      <c r="D164" s="1" t="s">
        <v>85</v>
      </c>
      <c r="E164" s="93"/>
      <c r="F164" s="93"/>
      <c r="G164" s="93"/>
      <c r="H164" s="93"/>
      <c r="I164" s="93"/>
      <c r="J164" s="93"/>
      <c r="K164" s="93"/>
      <c r="L164" s="210">
        <v>3522</v>
      </c>
      <c r="M164" s="210">
        <v>397</v>
      </c>
      <c r="N164" s="143">
        <v>2500</v>
      </c>
      <c r="O164" s="143">
        <v>2500</v>
      </c>
      <c r="P164" s="210">
        <v>2500</v>
      </c>
      <c r="Q164" s="210">
        <v>2500</v>
      </c>
      <c r="R164" s="210">
        <v>2500</v>
      </c>
      <c r="S164" s="210">
        <v>2500</v>
      </c>
      <c r="T164" s="210">
        <v>2500</v>
      </c>
    </row>
    <row r="165" spans="1:20" ht="24" customHeight="1">
      <c r="A165" s="1" t="s">
        <v>134</v>
      </c>
      <c r="B165" s="89"/>
      <c r="C165" s="89"/>
      <c r="D165" s="1" t="s">
        <v>807</v>
      </c>
      <c r="E165" s="89"/>
      <c r="F165" s="89"/>
      <c r="G165" s="89"/>
      <c r="H165" s="89"/>
      <c r="I165" s="89"/>
      <c r="J165" s="89"/>
      <c r="K165" s="89"/>
      <c r="L165" s="210">
        <v>835</v>
      </c>
      <c r="M165" s="210">
        <v>915</v>
      </c>
      <c r="N165" s="143">
        <v>3000</v>
      </c>
      <c r="O165" s="143">
        <v>1000</v>
      </c>
      <c r="P165" s="195">
        <v>3000</v>
      </c>
      <c r="Q165" s="210">
        <v>3000</v>
      </c>
      <c r="R165" s="210">
        <v>3000</v>
      </c>
      <c r="S165" s="210">
        <v>3000</v>
      </c>
      <c r="T165" s="210">
        <v>3000</v>
      </c>
    </row>
    <row r="166" spans="1:20" ht="24" customHeight="1">
      <c r="A166" s="1" t="s">
        <v>1372</v>
      </c>
      <c r="B166" s="89"/>
      <c r="C166" s="89"/>
      <c r="D166" s="1" t="s">
        <v>1370</v>
      </c>
      <c r="E166" s="89"/>
      <c r="F166" s="89"/>
      <c r="G166" s="89"/>
      <c r="H166" s="89"/>
      <c r="I166" s="89"/>
      <c r="J166" s="89"/>
      <c r="K166" s="89"/>
      <c r="L166" s="210">
        <v>0</v>
      </c>
      <c r="M166" s="210">
        <v>0</v>
      </c>
      <c r="N166" s="143">
        <v>0</v>
      </c>
      <c r="O166" s="143">
        <v>0</v>
      </c>
      <c r="P166" s="185">
        <v>0</v>
      </c>
      <c r="Q166" s="185">
        <v>0</v>
      </c>
      <c r="R166" s="185">
        <v>9893</v>
      </c>
      <c r="S166" s="185">
        <v>8813</v>
      </c>
      <c r="T166" s="185">
        <v>9166</v>
      </c>
    </row>
    <row r="167" spans="1:20" ht="24" customHeight="1">
      <c r="A167" s="1" t="s">
        <v>133</v>
      </c>
      <c r="B167" s="93"/>
      <c r="C167" s="93"/>
      <c r="D167" s="1" t="s">
        <v>203</v>
      </c>
      <c r="E167" s="93"/>
      <c r="F167" s="93"/>
      <c r="G167" s="93"/>
      <c r="H167" s="93"/>
      <c r="I167" s="93"/>
      <c r="J167" s="93"/>
      <c r="K167" s="93"/>
      <c r="L167" s="210">
        <v>3403</v>
      </c>
      <c r="M167" s="210">
        <v>3890</v>
      </c>
      <c r="N167" s="143">
        <v>7000</v>
      </c>
      <c r="O167" s="143">
        <v>7000</v>
      </c>
      <c r="P167" s="210">
        <v>7500</v>
      </c>
      <c r="Q167" s="210">
        <v>7500</v>
      </c>
      <c r="R167" s="210">
        <v>7500</v>
      </c>
      <c r="S167" s="210">
        <v>7500</v>
      </c>
      <c r="T167" s="210">
        <v>7500</v>
      </c>
    </row>
    <row r="168" spans="1:20" ht="24" customHeight="1">
      <c r="A168" s="1" t="s">
        <v>132</v>
      </c>
      <c r="B168" s="89"/>
      <c r="C168" s="89"/>
      <c r="D168" s="1" t="s">
        <v>84</v>
      </c>
      <c r="E168" s="89"/>
      <c r="F168" s="89"/>
      <c r="G168" s="89"/>
      <c r="H168" s="89"/>
      <c r="I168" s="89"/>
      <c r="J168" s="89"/>
      <c r="K168" s="89"/>
      <c r="L168" s="210">
        <v>123</v>
      </c>
      <c r="M168" s="210">
        <v>258</v>
      </c>
      <c r="N168" s="143">
        <v>500</v>
      </c>
      <c r="O168" s="143">
        <v>500</v>
      </c>
      <c r="P168" s="210">
        <v>500</v>
      </c>
      <c r="Q168" s="210">
        <v>500</v>
      </c>
      <c r="R168" s="210">
        <v>500</v>
      </c>
      <c r="S168" s="210">
        <v>500</v>
      </c>
      <c r="T168" s="210">
        <v>500</v>
      </c>
    </row>
    <row r="169" spans="1:20" ht="24" customHeight="1">
      <c r="A169" s="1" t="s">
        <v>205</v>
      </c>
      <c r="B169" s="89"/>
      <c r="C169" s="89"/>
      <c r="D169" s="1" t="s">
        <v>206</v>
      </c>
      <c r="E169" s="89"/>
      <c r="F169" s="89"/>
      <c r="G169" s="89"/>
      <c r="H169" s="89"/>
      <c r="I169" s="89"/>
      <c r="J169" s="89"/>
      <c r="K169" s="89"/>
      <c r="L169" s="210">
        <v>160270</v>
      </c>
      <c r="M169" s="210">
        <v>87120</v>
      </c>
      <c r="N169" s="143">
        <v>90000</v>
      </c>
      <c r="O169" s="143">
        <v>150000</v>
      </c>
      <c r="P169" s="210">
        <v>145000</v>
      </c>
      <c r="Q169" s="210">
        <v>125000</v>
      </c>
      <c r="R169" s="210">
        <v>125000</v>
      </c>
      <c r="S169" s="210">
        <v>125000</v>
      </c>
      <c r="T169" s="210">
        <v>125000</v>
      </c>
    </row>
    <row r="170" spans="1:20" ht="24" customHeight="1">
      <c r="A170" s="1" t="s">
        <v>186</v>
      </c>
      <c r="B170" s="93"/>
      <c r="C170" s="93"/>
      <c r="D170" s="1" t="s">
        <v>808</v>
      </c>
      <c r="E170" s="93"/>
      <c r="F170" s="93"/>
      <c r="G170" s="89"/>
      <c r="H170" s="89"/>
      <c r="I170" s="89"/>
      <c r="J170" s="89"/>
      <c r="K170" s="89"/>
      <c r="L170" s="210">
        <v>2112</v>
      </c>
      <c r="M170" s="210">
        <v>1290</v>
      </c>
      <c r="N170" s="143">
        <v>3500</v>
      </c>
      <c r="O170" s="143">
        <v>3500</v>
      </c>
      <c r="P170" s="210">
        <v>4000</v>
      </c>
      <c r="Q170" s="210">
        <v>4000</v>
      </c>
      <c r="R170" s="210">
        <v>4000</v>
      </c>
      <c r="S170" s="210">
        <v>4000</v>
      </c>
      <c r="T170" s="210">
        <v>4000</v>
      </c>
    </row>
    <row r="171" spans="1:20" ht="24" customHeight="1">
      <c r="A171" s="1" t="s">
        <v>131</v>
      </c>
      <c r="B171" s="89"/>
      <c r="C171" s="89"/>
      <c r="D171" s="1" t="s">
        <v>10</v>
      </c>
      <c r="E171" s="89"/>
      <c r="F171" s="89"/>
      <c r="G171" s="89"/>
      <c r="H171" s="89"/>
      <c r="I171" s="89"/>
      <c r="J171" s="89"/>
      <c r="K171" s="89"/>
      <c r="L171" s="210">
        <v>46690</v>
      </c>
      <c r="M171" s="210">
        <v>192143</v>
      </c>
      <c r="N171" s="143">
        <v>20000</v>
      </c>
      <c r="O171" s="143">
        <v>130000</v>
      </c>
      <c r="P171" s="210">
        <v>30000</v>
      </c>
      <c r="Q171" s="210">
        <v>20000</v>
      </c>
      <c r="R171" s="210">
        <v>20000</v>
      </c>
      <c r="S171" s="210">
        <v>95000</v>
      </c>
      <c r="T171" s="210">
        <v>95000</v>
      </c>
    </row>
    <row r="172" spans="1:20" ht="24" customHeight="1">
      <c r="A172" s="1" t="s">
        <v>499</v>
      </c>
      <c r="B172" s="93"/>
      <c r="C172" s="93"/>
      <c r="D172" s="1" t="s">
        <v>81</v>
      </c>
      <c r="E172" s="93"/>
      <c r="F172" s="93"/>
      <c r="G172" s="93"/>
      <c r="H172" s="93"/>
      <c r="I172" s="93"/>
      <c r="J172" s="93"/>
      <c r="K172" s="93"/>
      <c r="L172" s="210">
        <v>2269</v>
      </c>
      <c r="M172" s="210">
        <v>2269</v>
      </c>
      <c r="N172" s="143">
        <v>5500</v>
      </c>
      <c r="O172" s="143">
        <v>5500</v>
      </c>
      <c r="P172" s="195">
        <v>9000</v>
      </c>
      <c r="Q172" s="185">
        <v>9000</v>
      </c>
      <c r="R172" s="185">
        <v>9000</v>
      </c>
      <c r="S172" s="185">
        <v>9000</v>
      </c>
      <c r="T172" s="185">
        <v>9000</v>
      </c>
    </row>
    <row r="173" spans="1:20" ht="24" customHeight="1">
      <c r="A173" s="1" t="s">
        <v>1402</v>
      </c>
      <c r="B173" s="89"/>
      <c r="C173" s="89"/>
      <c r="D173" s="1" t="s">
        <v>82</v>
      </c>
      <c r="E173" s="89"/>
      <c r="F173" s="89"/>
      <c r="G173" s="89"/>
      <c r="H173" s="89"/>
      <c r="I173" s="89"/>
      <c r="J173" s="89"/>
      <c r="K173" s="89"/>
      <c r="L173" s="195">
        <v>0</v>
      </c>
      <c r="M173" s="195">
        <v>0</v>
      </c>
      <c r="N173" s="144">
        <v>11250</v>
      </c>
      <c r="O173" s="144">
        <v>3400</v>
      </c>
      <c r="P173" s="195">
        <v>2381</v>
      </c>
      <c r="Q173" s="195">
        <v>2522</v>
      </c>
      <c r="R173" s="195">
        <v>2648</v>
      </c>
      <c r="S173" s="195">
        <v>2780</v>
      </c>
      <c r="T173" s="195">
        <v>2919</v>
      </c>
    </row>
    <row r="174" spans="1:20" ht="24" customHeight="1">
      <c r="A174" s="1" t="s">
        <v>1074</v>
      </c>
      <c r="B174" s="93"/>
      <c r="C174" s="93"/>
      <c r="D174" s="1" t="s">
        <v>746</v>
      </c>
      <c r="E174" s="93"/>
      <c r="F174" s="93"/>
      <c r="G174" s="93"/>
      <c r="H174" s="93"/>
      <c r="I174" s="93"/>
      <c r="J174" s="93"/>
      <c r="K174" s="93"/>
      <c r="L174" s="210">
        <v>1927</v>
      </c>
      <c r="M174" s="210">
        <v>1324</v>
      </c>
      <c r="N174" s="143">
        <v>4725</v>
      </c>
      <c r="O174" s="143">
        <v>4725</v>
      </c>
      <c r="P174" s="210">
        <v>4725</v>
      </c>
      <c r="Q174" s="210">
        <v>4725</v>
      </c>
      <c r="R174" s="210">
        <v>4725</v>
      </c>
      <c r="S174" s="210">
        <v>4725</v>
      </c>
      <c r="T174" s="210">
        <v>4725</v>
      </c>
    </row>
    <row r="175" spans="1:20" ht="24" customHeight="1">
      <c r="A175" s="1" t="s">
        <v>139</v>
      </c>
      <c r="B175" s="93"/>
      <c r="C175" s="93"/>
      <c r="D175" s="1" t="s">
        <v>11</v>
      </c>
      <c r="E175" s="93"/>
      <c r="F175" s="93"/>
      <c r="G175" s="93"/>
      <c r="H175" s="93"/>
      <c r="I175" s="93"/>
      <c r="J175" s="93"/>
      <c r="K175" s="93"/>
      <c r="L175" s="210">
        <v>1675</v>
      </c>
      <c r="M175" s="210">
        <v>1785</v>
      </c>
      <c r="N175" s="143">
        <v>2000</v>
      </c>
      <c r="O175" s="143">
        <v>2500</v>
      </c>
      <c r="P175" s="210">
        <v>2500</v>
      </c>
      <c r="Q175" s="185">
        <v>2500</v>
      </c>
      <c r="R175" s="185">
        <v>2500</v>
      </c>
      <c r="S175" s="185">
        <v>2500</v>
      </c>
      <c r="T175" s="185">
        <v>2500</v>
      </c>
    </row>
    <row r="176" spans="1:20" ht="24" customHeight="1">
      <c r="A176" s="1" t="s">
        <v>138</v>
      </c>
      <c r="B176" s="89"/>
      <c r="C176" s="89"/>
      <c r="D176" s="1" t="s">
        <v>12</v>
      </c>
      <c r="E176" s="89"/>
      <c r="F176" s="89"/>
      <c r="G176" s="89"/>
      <c r="H176" s="89"/>
      <c r="I176" s="89"/>
      <c r="J176" s="89"/>
      <c r="K176" s="89"/>
      <c r="L176" s="210">
        <v>4533</v>
      </c>
      <c r="M176" s="210">
        <v>18342</v>
      </c>
      <c r="N176" s="143">
        <v>11000</v>
      </c>
      <c r="O176" s="143">
        <v>11000</v>
      </c>
      <c r="P176" s="210">
        <v>21000</v>
      </c>
      <c r="Q176" s="210">
        <v>11000</v>
      </c>
      <c r="R176" s="210">
        <v>11000</v>
      </c>
      <c r="S176" s="210">
        <v>11000</v>
      </c>
      <c r="T176" s="210">
        <v>11000</v>
      </c>
    </row>
    <row r="177" spans="1:20" ht="24" customHeight="1">
      <c r="A177" s="1" t="s">
        <v>517</v>
      </c>
      <c r="B177" s="93"/>
      <c r="C177" s="93"/>
      <c r="D177" s="1" t="s">
        <v>127</v>
      </c>
      <c r="E177" s="93"/>
      <c r="F177" s="93"/>
      <c r="G177" s="93"/>
      <c r="H177" s="93"/>
      <c r="I177" s="93"/>
      <c r="J177" s="93"/>
      <c r="K177" s="93"/>
      <c r="L177" s="230">
        <v>4967</v>
      </c>
      <c r="M177" s="230">
        <v>9583</v>
      </c>
      <c r="N177" s="146">
        <v>10700</v>
      </c>
      <c r="O177" s="146">
        <v>10000</v>
      </c>
      <c r="P177" s="230">
        <v>10700</v>
      </c>
      <c r="Q177" s="230">
        <v>11449</v>
      </c>
      <c r="R177" s="230">
        <v>12250</v>
      </c>
      <c r="S177" s="230">
        <v>13108</v>
      </c>
      <c r="T177" s="230">
        <v>14026</v>
      </c>
    </row>
    <row r="178" spans="1:20" s="89" customFormat="1" ht="24" customHeight="1">
      <c r="A178" s="1"/>
      <c r="B178" s="465" t="s">
        <v>1107</v>
      </c>
      <c r="C178" s="465"/>
      <c r="D178" s="465"/>
      <c r="E178" s="465"/>
      <c r="F178" s="465"/>
      <c r="G178" s="465"/>
      <c r="H178" s="465"/>
      <c r="I178" s="465"/>
      <c r="J178" s="465"/>
      <c r="K178" s="465"/>
      <c r="L178" s="293">
        <f t="shared" ref="L178:T178" si="7">SUM(L153:L177)</f>
        <v>1154892</v>
      </c>
      <c r="M178" s="293">
        <f t="shared" si="7"/>
        <v>1312006</v>
      </c>
      <c r="N178" s="294">
        <f t="shared" si="7"/>
        <v>1331371</v>
      </c>
      <c r="O178" s="400">
        <f t="shared" si="7"/>
        <v>1310124</v>
      </c>
      <c r="P178" s="293">
        <f t="shared" si="7"/>
        <v>1323325</v>
      </c>
      <c r="Q178" s="293">
        <f t="shared" si="7"/>
        <v>1331550</v>
      </c>
      <c r="R178" s="293">
        <f t="shared" si="7"/>
        <v>1405932</v>
      </c>
      <c r="S178" s="293">
        <f t="shared" si="7"/>
        <v>1525640</v>
      </c>
      <c r="T178" s="293">
        <f t="shared" si="7"/>
        <v>1577486</v>
      </c>
    </row>
    <row r="179" spans="1:20" ht="15" customHeight="1">
      <c r="A179" s="1"/>
      <c r="B179" s="93"/>
      <c r="C179" s="93"/>
      <c r="D179" s="1"/>
      <c r="E179" s="93"/>
      <c r="F179" s="93"/>
      <c r="G179" s="93"/>
      <c r="H179" s="93"/>
      <c r="I179" s="93"/>
      <c r="J179" s="93"/>
      <c r="K179" s="93"/>
      <c r="L179" s="193"/>
      <c r="M179" s="193"/>
      <c r="N179" s="143"/>
      <c r="O179" s="143"/>
      <c r="P179" s="185"/>
      <c r="Q179" s="185"/>
      <c r="R179" s="185"/>
      <c r="S179" s="185"/>
      <c r="T179" s="185"/>
    </row>
    <row r="180" spans="1:20" ht="24" customHeight="1">
      <c r="A180" s="95" t="s">
        <v>860</v>
      </c>
      <c r="B180" s="89"/>
      <c r="C180" s="89"/>
      <c r="D180" s="89"/>
      <c r="E180" s="89"/>
      <c r="F180" s="89"/>
      <c r="G180" s="89"/>
      <c r="H180" s="89"/>
      <c r="I180" s="89"/>
      <c r="J180" s="89"/>
      <c r="K180" s="89"/>
      <c r="L180" s="198"/>
      <c r="M180" s="198"/>
      <c r="N180" s="147"/>
      <c r="O180" s="147"/>
      <c r="P180" s="192"/>
      <c r="Q180" s="192"/>
      <c r="R180" s="192"/>
      <c r="S180" s="192"/>
      <c r="T180" s="192"/>
    </row>
    <row r="181" spans="1:20" ht="24" customHeight="1">
      <c r="A181" s="1" t="s">
        <v>141</v>
      </c>
      <c r="B181" s="93"/>
      <c r="C181" s="93"/>
      <c r="D181" s="1" t="s">
        <v>703</v>
      </c>
      <c r="E181" s="93"/>
      <c r="F181" s="93"/>
      <c r="G181" s="93"/>
      <c r="H181" s="93"/>
      <c r="I181" s="93"/>
      <c r="J181" s="93"/>
      <c r="K181" s="93"/>
      <c r="L181" s="285">
        <v>493536</v>
      </c>
      <c r="M181" s="285">
        <v>585881</v>
      </c>
      <c r="N181" s="286">
        <v>635220</v>
      </c>
      <c r="O181" s="286">
        <v>618000</v>
      </c>
      <c r="P181" s="285">
        <v>909659</v>
      </c>
      <c r="Q181" s="285">
        <v>955142</v>
      </c>
      <c r="R181" s="285">
        <v>1007675</v>
      </c>
      <c r="S181" s="285">
        <v>1037905</v>
      </c>
      <c r="T181" s="285">
        <v>1069042</v>
      </c>
    </row>
    <row r="182" spans="1:20" ht="24" customHeight="1">
      <c r="A182" s="1" t="s">
        <v>864</v>
      </c>
      <c r="B182" s="93"/>
      <c r="C182" s="93"/>
      <c r="D182" s="1" t="s">
        <v>66</v>
      </c>
      <c r="E182" s="93"/>
      <c r="F182" s="93"/>
      <c r="G182" s="93"/>
      <c r="H182" s="93"/>
      <c r="I182" s="93"/>
      <c r="J182" s="93"/>
      <c r="K182" s="93"/>
      <c r="L182" s="195">
        <v>3870</v>
      </c>
      <c r="M182" s="195">
        <v>0</v>
      </c>
      <c r="N182" s="144">
        <v>36000</v>
      </c>
      <c r="O182" s="144">
        <v>0</v>
      </c>
      <c r="P182" s="195">
        <v>40000</v>
      </c>
      <c r="Q182" s="195">
        <v>40000</v>
      </c>
      <c r="R182" s="195">
        <v>40000</v>
      </c>
      <c r="S182" s="195">
        <v>40000</v>
      </c>
      <c r="T182" s="195">
        <v>40000</v>
      </c>
    </row>
    <row r="183" spans="1:20" ht="24" customHeight="1">
      <c r="A183" s="1" t="s">
        <v>140</v>
      </c>
      <c r="B183" s="93"/>
      <c r="C183" s="93"/>
      <c r="D183" s="1" t="s">
        <v>14</v>
      </c>
      <c r="E183" s="93"/>
      <c r="F183" s="93"/>
      <c r="G183" s="93"/>
      <c r="H183" s="93"/>
      <c r="I183" s="93"/>
      <c r="J183" s="93"/>
      <c r="K183" s="93"/>
      <c r="L183" s="210">
        <v>27495</v>
      </c>
      <c r="M183" s="210">
        <v>15821</v>
      </c>
      <c r="N183" s="143">
        <v>30000</v>
      </c>
      <c r="O183" s="143">
        <v>30000</v>
      </c>
      <c r="P183" s="210">
        <v>30000</v>
      </c>
      <c r="Q183" s="210">
        <v>30000</v>
      </c>
      <c r="R183" s="210">
        <v>30000</v>
      </c>
      <c r="S183" s="210">
        <v>30000</v>
      </c>
      <c r="T183" s="210">
        <v>30000</v>
      </c>
    </row>
    <row r="184" spans="1:20" ht="24" customHeight="1">
      <c r="A184" s="1" t="s">
        <v>143</v>
      </c>
      <c r="B184" s="93"/>
      <c r="C184" s="93"/>
      <c r="D184" s="1" t="s">
        <v>8</v>
      </c>
      <c r="E184" s="93"/>
      <c r="F184" s="93"/>
      <c r="G184" s="93"/>
      <c r="H184" s="93"/>
      <c r="I184" s="93"/>
      <c r="J184" s="93"/>
      <c r="K184" s="93"/>
      <c r="L184" s="195">
        <v>52811</v>
      </c>
      <c r="M184" s="195">
        <v>48355</v>
      </c>
      <c r="N184" s="144">
        <v>44728</v>
      </c>
      <c r="O184" s="144">
        <v>42000</v>
      </c>
      <c r="P184" s="195">
        <v>55477</v>
      </c>
      <c r="Q184" s="210">
        <v>58025</v>
      </c>
      <c r="R184" s="210">
        <v>62883</v>
      </c>
      <c r="S184" s="210">
        <v>66744</v>
      </c>
      <c r="T184" s="210">
        <v>70668</v>
      </c>
    </row>
    <row r="185" spans="1:20" ht="24" customHeight="1">
      <c r="A185" s="1" t="s">
        <v>142</v>
      </c>
      <c r="B185" s="89"/>
      <c r="C185" s="89"/>
      <c r="D185" s="1" t="s">
        <v>9</v>
      </c>
      <c r="E185" s="89"/>
      <c r="F185" s="89"/>
      <c r="G185" s="89"/>
      <c r="H185" s="89"/>
      <c r="I185" s="89"/>
      <c r="J185" s="89"/>
      <c r="K185" s="89"/>
      <c r="L185" s="195">
        <v>38377</v>
      </c>
      <c r="M185" s="195">
        <v>45443</v>
      </c>
      <c r="N185" s="144">
        <v>52357</v>
      </c>
      <c r="O185" s="144">
        <v>50000</v>
      </c>
      <c r="P185" s="195">
        <v>72699</v>
      </c>
      <c r="Q185" s="195">
        <v>76334</v>
      </c>
      <c r="R185" s="195">
        <v>80532</v>
      </c>
      <c r="S185" s="195">
        <v>82948</v>
      </c>
      <c r="T185" s="195">
        <v>85436</v>
      </c>
    </row>
    <row r="186" spans="1:20" ht="24" customHeight="1">
      <c r="A186" s="1" t="s">
        <v>433</v>
      </c>
      <c r="B186" s="89"/>
      <c r="C186" s="89"/>
      <c r="D186" s="1" t="s">
        <v>13</v>
      </c>
      <c r="E186" s="89"/>
      <c r="F186" s="89"/>
      <c r="G186" s="89"/>
      <c r="H186" s="89"/>
      <c r="I186" s="89"/>
      <c r="J186" s="89"/>
      <c r="K186" s="89"/>
      <c r="L186" s="195">
        <v>118132</v>
      </c>
      <c r="M186" s="195">
        <v>138437</v>
      </c>
      <c r="N186" s="144">
        <v>134167</v>
      </c>
      <c r="O186" s="144">
        <v>129983</v>
      </c>
      <c r="P186" s="195">
        <v>220948</v>
      </c>
      <c r="Q186" s="195">
        <v>247137</v>
      </c>
      <c r="R186" s="195">
        <v>266908</v>
      </c>
      <c r="S186" s="195">
        <v>288261</v>
      </c>
      <c r="T186" s="195">
        <v>311322</v>
      </c>
    </row>
    <row r="187" spans="1:20" ht="24" customHeight="1">
      <c r="A187" s="1" t="s">
        <v>434</v>
      </c>
      <c r="B187" s="89"/>
      <c r="C187" s="89"/>
      <c r="D187" s="1" t="s">
        <v>160</v>
      </c>
      <c r="E187" s="89"/>
      <c r="F187" s="89"/>
      <c r="G187" s="89"/>
      <c r="H187" s="89"/>
      <c r="I187" s="89"/>
      <c r="J187" s="89"/>
      <c r="K187" s="89"/>
      <c r="L187" s="195">
        <v>1049</v>
      </c>
      <c r="M187" s="195">
        <v>1037</v>
      </c>
      <c r="N187" s="144">
        <v>774</v>
      </c>
      <c r="O187" s="144">
        <v>899</v>
      </c>
      <c r="P187" s="210">
        <v>1099</v>
      </c>
      <c r="Q187" s="195">
        <v>1140</v>
      </c>
      <c r="R187" s="210">
        <v>1151</v>
      </c>
      <c r="S187" s="210">
        <v>1163</v>
      </c>
      <c r="T187" s="210">
        <v>1175</v>
      </c>
    </row>
    <row r="188" spans="1:20" ht="24" customHeight="1">
      <c r="A188" s="1" t="s">
        <v>435</v>
      </c>
      <c r="B188" s="89"/>
      <c r="C188" s="89"/>
      <c r="D188" s="1" t="s">
        <v>445</v>
      </c>
      <c r="E188" s="89"/>
      <c r="F188" s="89"/>
      <c r="G188" s="89"/>
      <c r="H188" s="89"/>
      <c r="I188" s="89"/>
      <c r="J188" s="89"/>
      <c r="K188" s="89"/>
      <c r="L188" s="195">
        <v>8534</v>
      </c>
      <c r="M188" s="195">
        <v>10387</v>
      </c>
      <c r="N188" s="144">
        <v>10157</v>
      </c>
      <c r="O188" s="144">
        <v>10157</v>
      </c>
      <c r="P188" s="195">
        <v>17032</v>
      </c>
      <c r="Q188" s="210">
        <v>16929</v>
      </c>
      <c r="R188" s="210">
        <v>17775</v>
      </c>
      <c r="S188" s="210">
        <v>18664</v>
      </c>
      <c r="T188" s="210">
        <v>19597</v>
      </c>
    </row>
    <row r="189" spans="1:20" ht="24" customHeight="1">
      <c r="A189" s="1" t="s">
        <v>451</v>
      </c>
      <c r="B189" s="89"/>
      <c r="C189" s="89"/>
      <c r="D189" s="1" t="s">
        <v>447</v>
      </c>
      <c r="E189" s="89"/>
      <c r="F189" s="89"/>
      <c r="G189" s="89"/>
      <c r="H189" s="89"/>
      <c r="I189" s="89"/>
      <c r="J189" s="89"/>
      <c r="K189" s="89"/>
      <c r="L189" s="195">
        <v>1258</v>
      </c>
      <c r="M189" s="195">
        <v>1454</v>
      </c>
      <c r="N189" s="143">
        <v>1526</v>
      </c>
      <c r="O189" s="144">
        <v>1393</v>
      </c>
      <c r="P189" s="210">
        <v>2294</v>
      </c>
      <c r="Q189" s="210">
        <v>2441</v>
      </c>
      <c r="R189" s="210">
        <v>2514</v>
      </c>
      <c r="S189" s="210">
        <v>2589</v>
      </c>
      <c r="T189" s="210">
        <v>2667</v>
      </c>
    </row>
    <row r="190" spans="1:20" ht="24" customHeight="1">
      <c r="A190" s="1" t="s">
        <v>147</v>
      </c>
      <c r="B190" s="93"/>
      <c r="C190" s="93"/>
      <c r="D190" s="1" t="s">
        <v>86</v>
      </c>
      <c r="E190" s="93"/>
      <c r="F190" s="93"/>
      <c r="G190" s="93"/>
      <c r="H190" s="93"/>
      <c r="I190" s="93"/>
      <c r="J190" s="93"/>
      <c r="K190" s="93"/>
      <c r="L190" s="210">
        <v>0</v>
      </c>
      <c r="M190" s="210">
        <v>1311</v>
      </c>
      <c r="N190" s="143">
        <v>6000</v>
      </c>
      <c r="O190" s="143">
        <v>6000</v>
      </c>
      <c r="P190" s="210">
        <v>10000</v>
      </c>
      <c r="Q190" s="210">
        <v>10000</v>
      </c>
      <c r="R190" s="210">
        <v>10000</v>
      </c>
      <c r="S190" s="210">
        <v>10000</v>
      </c>
      <c r="T190" s="210">
        <v>10000</v>
      </c>
    </row>
    <row r="191" spans="1:20" ht="24" customHeight="1">
      <c r="A191" s="1" t="s">
        <v>919</v>
      </c>
      <c r="B191" s="93"/>
      <c r="C191" s="93"/>
      <c r="D191" s="1" t="s">
        <v>806</v>
      </c>
      <c r="E191" s="93"/>
      <c r="F191" s="93"/>
      <c r="G191" s="93"/>
      <c r="H191" s="93"/>
      <c r="I191" s="93"/>
      <c r="J191" s="93"/>
      <c r="K191" s="93"/>
      <c r="L191" s="210">
        <v>8</v>
      </c>
      <c r="M191" s="210">
        <v>725</v>
      </c>
      <c r="N191" s="143">
        <v>3000</v>
      </c>
      <c r="O191" s="143">
        <v>3000</v>
      </c>
      <c r="P191" s="210">
        <v>3000</v>
      </c>
      <c r="Q191" s="210">
        <v>3000</v>
      </c>
      <c r="R191" s="210">
        <v>3000</v>
      </c>
      <c r="S191" s="210">
        <v>3000</v>
      </c>
      <c r="T191" s="210">
        <v>3000</v>
      </c>
    </row>
    <row r="192" spans="1:20" ht="24" customHeight="1">
      <c r="A192" s="1" t="s">
        <v>767</v>
      </c>
      <c r="B192" s="93"/>
      <c r="C192" s="93"/>
      <c r="D192" s="1" t="s">
        <v>764</v>
      </c>
      <c r="E192" s="93"/>
      <c r="F192" s="93"/>
      <c r="G192" s="93"/>
      <c r="H192" s="93"/>
      <c r="I192" s="93"/>
      <c r="J192" s="93"/>
      <c r="K192" s="93"/>
      <c r="L192" s="210">
        <v>108000</v>
      </c>
      <c r="M192" s="210">
        <v>549408</v>
      </c>
      <c r="N192" s="143">
        <v>1113569</v>
      </c>
      <c r="O192" s="143">
        <v>1113569</v>
      </c>
      <c r="P192" s="210">
        <v>941887</v>
      </c>
      <c r="Q192" s="210">
        <v>102563</v>
      </c>
      <c r="R192" s="210">
        <v>737396</v>
      </c>
      <c r="S192" s="210">
        <v>604896</v>
      </c>
      <c r="T192" s="210">
        <v>695981</v>
      </c>
    </row>
    <row r="193" spans="1:20" ht="24" customHeight="1">
      <c r="A193" s="1" t="s">
        <v>1000</v>
      </c>
      <c r="B193" s="89"/>
      <c r="C193" s="89"/>
      <c r="D193" s="1" t="s">
        <v>996</v>
      </c>
      <c r="E193" s="89"/>
      <c r="F193" s="89"/>
      <c r="G193" s="89"/>
      <c r="H193" s="89"/>
      <c r="I193" s="89"/>
      <c r="J193" s="89"/>
      <c r="K193" s="89"/>
      <c r="L193" s="195">
        <v>453</v>
      </c>
      <c r="M193" s="195">
        <v>6866</v>
      </c>
      <c r="N193" s="144">
        <v>0</v>
      </c>
      <c r="O193" s="144">
        <v>0</v>
      </c>
      <c r="P193" s="195">
        <v>2802</v>
      </c>
      <c r="Q193" s="195">
        <v>9043</v>
      </c>
      <c r="R193" s="195">
        <v>0</v>
      </c>
      <c r="S193" s="195">
        <v>3061</v>
      </c>
      <c r="T193" s="195">
        <v>9882</v>
      </c>
    </row>
    <row r="194" spans="1:20" ht="24" customHeight="1">
      <c r="A194" s="1" t="s">
        <v>755</v>
      </c>
      <c r="B194" s="93"/>
      <c r="C194" s="93"/>
      <c r="D194" s="1" t="s">
        <v>756</v>
      </c>
      <c r="E194" s="93"/>
      <c r="F194" s="93"/>
      <c r="G194" s="93"/>
      <c r="H194" s="93"/>
      <c r="I194" s="93"/>
      <c r="J194" s="93"/>
      <c r="K194" s="93"/>
      <c r="L194" s="210">
        <v>16406</v>
      </c>
      <c r="M194" s="210">
        <v>42176</v>
      </c>
      <c r="N194" s="143">
        <v>100000</v>
      </c>
      <c r="O194" s="143">
        <v>70000</v>
      </c>
      <c r="P194" s="210">
        <v>60000</v>
      </c>
      <c r="Q194" s="210">
        <v>30000</v>
      </c>
      <c r="R194" s="210">
        <v>30000</v>
      </c>
      <c r="S194" s="210">
        <v>30000</v>
      </c>
      <c r="T194" s="210">
        <v>30000</v>
      </c>
    </row>
    <row r="195" spans="1:20" ht="24" customHeight="1">
      <c r="A195" s="1" t="s">
        <v>1373</v>
      </c>
      <c r="B195" s="89"/>
      <c r="C195" s="89"/>
      <c r="D195" s="1" t="s">
        <v>1370</v>
      </c>
      <c r="E195" s="89"/>
      <c r="F195" s="89"/>
      <c r="G195" s="89"/>
      <c r="H195" s="89"/>
      <c r="I195" s="89"/>
      <c r="J195" s="89"/>
      <c r="K195" s="89"/>
      <c r="L195" s="210">
        <v>0</v>
      </c>
      <c r="M195" s="210">
        <v>0</v>
      </c>
      <c r="N195" s="143">
        <v>0</v>
      </c>
      <c r="O195" s="143">
        <v>0</v>
      </c>
      <c r="P195" s="210">
        <v>0</v>
      </c>
      <c r="Q195" s="210">
        <v>0</v>
      </c>
      <c r="R195" s="210">
        <v>39565</v>
      </c>
      <c r="S195" s="210">
        <v>35253</v>
      </c>
      <c r="T195" s="210">
        <v>36666</v>
      </c>
    </row>
    <row r="196" spans="1:20" ht="24" customHeight="1">
      <c r="A196" s="1" t="s">
        <v>146</v>
      </c>
      <c r="B196" s="89"/>
      <c r="C196" s="89"/>
      <c r="D196" s="1" t="s">
        <v>203</v>
      </c>
      <c r="E196" s="89"/>
      <c r="F196" s="89"/>
      <c r="G196" s="89"/>
      <c r="H196" s="89"/>
      <c r="I196" s="89"/>
      <c r="J196" s="89"/>
      <c r="K196" s="89"/>
      <c r="L196" s="210">
        <v>4866</v>
      </c>
      <c r="M196" s="210">
        <v>5208</v>
      </c>
      <c r="N196" s="143">
        <v>7600</v>
      </c>
      <c r="O196" s="143">
        <v>6000</v>
      </c>
      <c r="P196" s="210">
        <v>13700</v>
      </c>
      <c r="Q196" s="210">
        <v>13700</v>
      </c>
      <c r="R196" s="210">
        <v>13700</v>
      </c>
      <c r="S196" s="210">
        <v>13700</v>
      </c>
      <c r="T196" s="210">
        <v>13700</v>
      </c>
    </row>
    <row r="197" spans="1:20" ht="24" customHeight="1">
      <c r="A197" s="1" t="s">
        <v>211</v>
      </c>
      <c r="B197" s="89"/>
      <c r="C197" s="89"/>
      <c r="D197" s="1" t="s">
        <v>151</v>
      </c>
      <c r="E197" s="89"/>
      <c r="F197" s="89"/>
      <c r="G197" s="89"/>
      <c r="H197" s="89"/>
      <c r="I197" s="89"/>
      <c r="J197" s="89"/>
      <c r="K197" s="89"/>
      <c r="L197" s="210">
        <v>0</v>
      </c>
      <c r="M197" s="210">
        <v>7404</v>
      </c>
      <c r="N197" s="143">
        <v>7404</v>
      </c>
      <c r="O197" s="143">
        <v>7404</v>
      </c>
      <c r="P197" s="210">
        <v>7774</v>
      </c>
      <c r="Q197" s="210">
        <v>8163</v>
      </c>
      <c r="R197" s="210">
        <v>8571</v>
      </c>
      <c r="S197" s="210">
        <v>9000</v>
      </c>
      <c r="T197" s="210">
        <v>9450</v>
      </c>
    </row>
    <row r="198" spans="1:20" ht="24" customHeight="1">
      <c r="A198" s="1" t="s">
        <v>207</v>
      </c>
      <c r="B198" s="89"/>
      <c r="C198" s="89"/>
      <c r="D198" s="1" t="s">
        <v>895</v>
      </c>
      <c r="E198" s="93"/>
      <c r="F198" s="93"/>
      <c r="G198" s="93"/>
      <c r="H198" s="93"/>
      <c r="I198" s="93"/>
      <c r="J198" s="93"/>
      <c r="K198" s="93"/>
      <c r="L198" s="210">
        <v>12750</v>
      </c>
      <c r="M198" s="210">
        <v>17974</v>
      </c>
      <c r="N198" s="143">
        <v>30000</v>
      </c>
      <c r="O198" s="143">
        <v>22000</v>
      </c>
      <c r="P198" s="210">
        <v>30000</v>
      </c>
      <c r="Q198" s="210">
        <v>30000</v>
      </c>
      <c r="R198" s="210">
        <v>30000</v>
      </c>
      <c r="S198" s="210">
        <v>30000</v>
      </c>
      <c r="T198" s="210">
        <v>30000</v>
      </c>
    </row>
    <row r="199" spans="1:20" ht="24" customHeight="1">
      <c r="A199" s="1" t="s">
        <v>145</v>
      </c>
      <c r="B199" s="89"/>
      <c r="C199" s="89"/>
      <c r="D199" s="1" t="s">
        <v>10</v>
      </c>
      <c r="E199" s="89"/>
      <c r="F199" s="89"/>
      <c r="G199" s="89"/>
      <c r="H199" s="89"/>
      <c r="I199" s="89"/>
      <c r="J199" s="89"/>
      <c r="K199" s="89"/>
      <c r="L199" s="210">
        <v>11753</v>
      </c>
      <c r="M199" s="210">
        <v>9503</v>
      </c>
      <c r="N199" s="143">
        <v>12000</v>
      </c>
      <c r="O199" s="143">
        <v>12000</v>
      </c>
      <c r="P199" s="210">
        <v>30000</v>
      </c>
      <c r="Q199" s="210">
        <v>30000</v>
      </c>
      <c r="R199" s="210">
        <v>30000</v>
      </c>
      <c r="S199" s="210">
        <v>30000</v>
      </c>
      <c r="T199" s="210">
        <v>30000</v>
      </c>
    </row>
    <row r="200" spans="1:20" ht="24" customHeight="1">
      <c r="A200" s="1" t="s">
        <v>991</v>
      </c>
      <c r="B200" s="89"/>
      <c r="C200" s="89"/>
      <c r="D200" s="1" t="s">
        <v>283</v>
      </c>
      <c r="E200" s="89"/>
      <c r="F200" s="89"/>
      <c r="G200" s="89"/>
      <c r="H200" s="89"/>
      <c r="I200" s="89"/>
      <c r="J200" s="89"/>
      <c r="K200" s="89"/>
      <c r="L200" s="268">
        <v>4002</v>
      </c>
      <c r="M200" s="268">
        <v>3439</v>
      </c>
      <c r="N200" s="154">
        <v>4500</v>
      </c>
      <c r="O200" s="154">
        <v>4500</v>
      </c>
      <c r="P200" s="268">
        <v>4500</v>
      </c>
      <c r="Q200" s="268">
        <v>4500</v>
      </c>
      <c r="R200" s="268">
        <v>4500</v>
      </c>
      <c r="S200" s="268">
        <v>4500</v>
      </c>
      <c r="T200" s="268">
        <v>4500</v>
      </c>
    </row>
    <row r="201" spans="1:20" ht="24" customHeight="1">
      <c r="A201" s="1" t="s">
        <v>144</v>
      </c>
      <c r="B201" s="93"/>
      <c r="C201" s="93"/>
      <c r="D201" s="1" t="s">
        <v>81</v>
      </c>
      <c r="E201" s="89"/>
      <c r="F201" s="89"/>
      <c r="G201" s="89"/>
      <c r="H201" s="89"/>
      <c r="I201" s="89"/>
      <c r="J201" s="89"/>
      <c r="K201" s="89"/>
      <c r="L201" s="268">
        <v>3379</v>
      </c>
      <c r="M201" s="268">
        <v>10059</v>
      </c>
      <c r="N201" s="144">
        <v>35000</v>
      </c>
      <c r="O201" s="144">
        <v>10000</v>
      </c>
      <c r="P201" s="195">
        <v>10000</v>
      </c>
      <c r="Q201" s="268">
        <v>10000</v>
      </c>
      <c r="R201" s="268">
        <v>10000</v>
      </c>
      <c r="S201" s="268">
        <v>10000</v>
      </c>
      <c r="T201" s="268">
        <v>10000</v>
      </c>
    </row>
    <row r="202" spans="1:20" ht="24" customHeight="1">
      <c r="A202" s="1" t="s">
        <v>945</v>
      </c>
      <c r="B202" s="89"/>
      <c r="C202" s="89"/>
      <c r="D202" s="1" t="s">
        <v>82</v>
      </c>
      <c r="E202" s="89"/>
      <c r="F202" s="89"/>
      <c r="G202" s="89"/>
      <c r="H202" s="89"/>
      <c r="I202" s="89"/>
      <c r="J202" s="89"/>
      <c r="K202" s="89"/>
      <c r="L202" s="195">
        <v>1270</v>
      </c>
      <c r="M202" s="195">
        <v>1260</v>
      </c>
      <c r="N202" s="144">
        <v>1355</v>
      </c>
      <c r="O202" s="144">
        <v>1550</v>
      </c>
      <c r="P202" s="195">
        <v>1801</v>
      </c>
      <c r="Q202" s="195">
        <v>1897</v>
      </c>
      <c r="R202" s="195">
        <v>9000</v>
      </c>
      <c r="S202" s="195">
        <v>9450</v>
      </c>
      <c r="T202" s="195">
        <v>9923</v>
      </c>
    </row>
    <row r="203" spans="1:20" ht="24" customHeight="1">
      <c r="A203" s="1" t="s">
        <v>745</v>
      </c>
      <c r="B203" s="93"/>
      <c r="C203" s="93"/>
      <c r="D203" s="1" t="s">
        <v>746</v>
      </c>
      <c r="E203" s="93"/>
      <c r="F203" s="93"/>
      <c r="G203" s="93"/>
      <c r="H203" s="93"/>
      <c r="I203" s="93"/>
      <c r="J203" s="93"/>
      <c r="K203" s="93"/>
      <c r="L203" s="269">
        <v>73825</v>
      </c>
      <c r="M203" s="269">
        <v>104338</v>
      </c>
      <c r="N203" s="155">
        <v>80000</v>
      </c>
      <c r="O203" s="155">
        <v>80000</v>
      </c>
      <c r="P203" s="269">
        <v>80000</v>
      </c>
      <c r="Q203" s="269">
        <v>65000</v>
      </c>
      <c r="R203" s="269">
        <v>43550</v>
      </c>
      <c r="S203" s="269">
        <v>32500</v>
      </c>
      <c r="T203" s="269">
        <v>32500</v>
      </c>
    </row>
    <row r="204" spans="1:20" ht="24" customHeight="1">
      <c r="A204" s="1" t="s">
        <v>150</v>
      </c>
      <c r="B204" s="93"/>
      <c r="C204" s="93"/>
      <c r="D204" s="1" t="s">
        <v>89</v>
      </c>
      <c r="E204" s="93"/>
      <c r="F204" s="93"/>
      <c r="G204" s="93"/>
      <c r="H204" s="93"/>
      <c r="I204" s="93"/>
      <c r="J204" s="93"/>
      <c r="K204" s="93"/>
      <c r="L204" s="210">
        <v>5077</v>
      </c>
      <c r="M204" s="210">
        <v>11212</v>
      </c>
      <c r="N204" s="143">
        <v>8000</v>
      </c>
      <c r="O204" s="143">
        <v>8000</v>
      </c>
      <c r="P204" s="210">
        <v>8000</v>
      </c>
      <c r="Q204" s="210">
        <v>8000</v>
      </c>
      <c r="R204" s="210">
        <v>8000</v>
      </c>
      <c r="S204" s="210">
        <v>8000</v>
      </c>
      <c r="T204" s="210">
        <v>8000</v>
      </c>
    </row>
    <row r="205" spans="1:20" ht="24" customHeight="1">
      <c r="A205" s="1" t="s">
        <v>149</v>
      </c>
      <c r="B205" s="93"/>
      <c r="C205" s="93"/>
      <c r="D205" s="1" t="s">
        <v>12</v>
      </c>
      <c r="E205" s="93"/>
      <c r="F205" s="93"/>
      <c r="G205" s="93"/>
      <c r="H205" s="93"/>
      <c r="I205" s="93"/>
      <c r="J205" s="93"/>
      <c r="K205" s="93"/>
      <c r="L205" s="210">
        <v>19760</v>
      </c>
      <c r="M205" s="210">
        <v>11101</v>
      </c>
      <c r="N205" s="143">
        <v>21000</v>
      </c>
      <c r="O205" s="143">
        <v>21000</v>
      </c>
      <c r="P205" s="210">
        <v>20000</v>
      </c>
      <c r="Q205" s="210">
        <v>20000</v>
      </c>
      <c r="R205" s="210">
        <v>20000</v>
      </c>
      <c r="S205" s="210">
        <v>20000</v>
      </c>
      <c r="T205" s="210">
        <v>20000</v>
      </c>
    </row>
    <row r="206" spans="1:20" ht="24" customHeight="1">
      <c r="A206" s="1" t="s">
        <v>747</v>
      </c>
      <c r="B206" s="93"/>
      <c r="C206" s="93"/>
      <c r="D206" s="1" t="s">
        <v>748</v>
      </c>
      <c r="E206" s="93"/>
      <c r="F206" s="93"/>
      <c r="G206" s="93"/>
      <c r="H206" s="93"/>
      <c r="I206" s="93"/>
      <c r="J206" s="93"/>
      <c r="K206" s="93"/>
      <c r="L206" s="210">
        <v>39293</v>
      </c>
      <c r="M206" s="210">
        <v>26382</v>
      </c>
      <c r="N206" s="143">
        <v>35000</v>
      </c>
      <c r="O206" s="143">
        <v>35000</v>
      </c>
      <c r="P206" s="210">
        <v>35000</v>
      </c>
      <c r="Q206" s="185">
        <v>35000</v>
      </c>
      <c r="R206" s="185">
        <v>35000</v>
      </c>
      <c r="S206" s="185">
        <v>35000</v>
      </c>
      <c r="T206" s="185">
        <v>35000</v>
      </c>
    </row>
    <row r="207" spans="1:20" ht="24" customHeight="1">
      <c r="A207" s="1" t="s">
        <v>204</v>
      </c>
      <c r="B207" s="93"/>
      <c r="C207" s="93"/>
      <c r="D207" s="1" t="s">
        <v>16</v>
      </c>
      <c r="E207" s="93"/>
      <c r="F207" s="93"/>
      <c r="G207" s="93"/>
      <c r="H207" s="93"/>
      <c r="I207" s="93"/>
      <c r="J207" s="93"/>
      <c r="K207" s="93"/>
      <c r="L207" s="210">
        <v>8921</v>
      </c>
      <c r="M207" s="210">
        <v>13957</v>
      </c>
      <c r="N207" s="143">
        <v>15000</v>
      </c>
      <c r="O207" s="143">
        <v>15000</v>
      </c>
      <c r="P207" s="210">
        <v>25000</v>
      </c>
      <c r="Q207" s="210">
        <v>10000</v>
      </c>
      <c r="R207" s="210">
        <v>10000</v>
      </c>
      <c r="S207" s="210">
        <v>10000</v>
      </c>
      <c r="T207" s="210">
        <v>10000</v>
      </c>
    </row>
    <row r="208" spans="1:20" ht="24" customHeight="1">
      <c r="A208" s="1" t="s">
        <v>194</v>
      </c>
      <c r="B208" s="93"/>
      <c r="C208" s="93"/>
      <c r="D208" s="1" t="s">
        <v>809</v>
      </c>
      <c r="E208" s="93"/>
      <c r="F208" s="93"/>
      <c r="G208" s="93"/>
      <c r="H208" s="93"/>
      <c r="I208" s="93"/>
      <c r="J208" s="93"/>
      <c r="K208" s="93"/>
      <c r="L208" s="210">
        <v>11782</v>
      </c>
      <c r="M208" s="210">
        <v>9212</v>
      </c>
      <c r="N208" s="143">
        <v>45000</v>
      </c>
      <c r="O208" s="143">
        <v>45000</v>
      </c>
      <c r="P208" s="210">
        <v>45000</v>
      </c>
      <c r="Q208" s="185">
        <v>45000</v>
      </c>
      <c r="R208" s="185">
        <v>45000</v>
      </c>
      <c r="S208" s="185">
        <v>45000</v>
      </c>
      <c r="T208" s="185">
        <v>45000</v>
      </c>
    </row>
    <row r="209" spans="1:20" ht="24" customHeight="1">
      <c r="A209" s="1" t="s">
        <v>993</v>
      </c>
      <c r="B209" s="89"/>
      <c r="C209" s="89"/>
      <c r="D209" s="1" t="s">
        <v>828</v>
      </c>
      <c r="E209" s="89"/>
      <c r="F209" s="89"/>
      <c r="G209" s="89"/>
      <c r="H209" s="89"/>
      <c r="I209" s="89"/>
      <c r="J209" s="89"/>
      <c r="K209" s="89"/>
      <c r="L209" s="210">
        <v>650</v>
      </c>
      <c r="M209" s="210">
        <v>1005</v>
      </c>
      <c r="N209" s="154">
        <v>1200</v>
      </c>
      <c r="O209" s="154">
        <v>1200</v>
      </c>
      <c r="P209" s="268">
        <v>1200</v>
      </c>
      <c r="Q209" s="207">
        <v>1200</v>
      </c>
      <c r="R209" s="207">
        <v>1200</v>
      </c>
      <c r="S209" s="207">
        <v>1200</v>
      </c>
      <c r="T209" s="207">
        <v>1200</v>
      </c>
    </row>
    <row r="210" spans="1:20" ht="24" customHeight="1">
      <c r="A210" s="1" t="s">
        <v>148</v>
      </c>
      <c r="B210" s="93"/>
      <c r="C210" s="93"/>
      <c r="D210" s="1" t="s">
        <v>127</v>
      </c>
      <c r="E210" s="93"/>
      <c r="F210" s="93"/>
      <c r="G210" s="93"/>
      <c r="H210" s="93"/>
      <c r="I210" s="93"/>
      <c r="J210" s="93"/>
      <c r="K210" s="93"/>
      <c r="L210" s="230">
        <v>28156</v>
      </c>
      <c r="M210" s="230">
        <v>38572</v>
      </c>
      <c r="N210" s="146">
        <v>34347</v>
      </c>
      <c r="O210" s="146">
        <v>30000</v>
      </c>
      <c r="P210" s="230">
        <v>32100</v>
      </c>
      <c r="Q210" s="230">
        <v>34347</v>
      </c>
      <c r="R210" s="230">
        <v>36751</v>
      </c>
      <c r="S210" s="230">
        <v>39324</v>
      </c>
      <c r="T210" s="230">
        <v>42077</v>
      </c>
    </row>
    <row r="211" spans="1:20" s="89" customFormat="1" ht="24" customHeight="1">
      <c r="A211" s="1"/>
      <c r="B211" s="488" t="s">
        <v>1176</v>
      </c>
      <c r="C211" s="488"/>
      <c r="D211" s="488"/>
      <c r="E211" s="488"/>
      <c r="F211" s="488"/>
      <c r="G211" s="488"/>
      <c r="H211" s="488"/>
      <c r="I211" s="488"/>
      <c r="J211" s="488"/>
      <c r="K211" s="488"/>
      <c r="L211" s="291">
        <f t="shared" ref="L211:T211" si="8">SUM(L181:L210)</f>
        <v>1095413</v>
      </c>
      <c r="M211" s="291">
        <f t="shared" si="8"/>
        <v>1717927</v>
      </c>
      <c r="N211" s="288">
        <f t="shared" si="8"/>
        <v>2504904</v>
      </c>
      <c r="O211" s="399">
        <f t="shared" si="8"/>
        <v>2373655</v>
      </c>
      <c r="P211" s="291">
        <f t="shared" si="8"/>
        <v>2710972</v>
      </c>
      <c r="Q211" s="291">
        <f t="shared" si="8"/>
        <v>1898561</v>
      </c>
      <c r="R211" s="291">
        <f t="shared" si="8"/>
        <v>2634671</v>
      </c>
      <c r="S211" s="291">
        <f t="shared" si="8"/>
        <v>2552158</v>
      </c>
      <c r="T211" s="291">
        <f t="shared" si="8"/>
        <v>2716786</v>
      </c>
    </row>
    <row r="212" spans="1:20" s="89" customFormat="1" ht="15" customHeight="1">
      <c r="A212" s="1"/>
      <c r="B212" s="265"/>
      <c r="C212" s="265"/>
      <c r="D212" s="1"/>
      <c r="E212" s="265"/>
      <c r="F212" s="265"/>
      <c r="G212" s="265"/>
      <c r="H212" s="265"/>
      <c r="I212" s="265"/>
      <c r="J212" s="265"/>
      <c r="K212" s="265"/>
      <c r="L212" s="202"/>
      <c r="M212" s="202"/>
      <c r="N212" s="152"/>
      <c r="O212" s="152"/>
      <c r="P212" s="202"/>
      <c r="Q212" s="202"/>
      <c r="R212" s="202"/>
      <c r="S212" s="202"/>
      <c r="T212" s="202"/>
    </row>
    <row r="213" spans="1:20" ht="24" customHeight="1">
      <c r="A213" s="95" t="s">
        <v>861</v>
      </c>
      <c r="B213" s="89"/>
      <c r="C213" s="89"/>
      <c r="D213" s="89"/>
      <c r="E213" s="89"/>
      <c r="F213" s="89"/>
      <c r="G213" s="89"/>
      <c r="H213" s="89"/>
      <c r="I213" s="89"/>
      <c r="J213" s="89"/>
      <c r="K213" s="89"/>
      <c r="L213" s="198"/>
      <c r="M213" s="198"/>
      <c r="N213" s="147"/>
      <c r="O213" s="147"/>
      <c r="P213" s="192"/>
      <c r="Q213" s="192"/>
      <c r="R213" s="192"/>
      <c r="S213" s="192"/>
      <c r="T213" s="192"/>
    </row>
    <row r="214" spans="1:20" ht="24" customHeight="1">
      <c r="A214" s="89" t="s">
        <v>546</v>
      </c>
      <c r="B214" s="89"/>
      <c r="C214" s="89"/>
      <c r="D214" s="1" t="s">
        <v>547</v>
      </c>
      <c r="E214" s="89"/>
      <c r="F214" s="89"/>
      <c r="G214" s="89"/>
      <c r="H214" s="89"/>
      <c r="I214" s="89"/>
      <c r="J214" s="89"/>
      <c r="K214" s="89"/>
      <c r="L214" s="285">
        <v>43794</v>
      </c>
      <c r="M214" s="285">
        <v>42457</v>
      </c>
      <c r="N214" s="286">
        <v>46049</v>
      </c>
      <c r="O214" s="286">
        <v>47000</v>
      </c>
      <c r="P214" s="285">
        <v>50290</v>
      </c>
      <c r="Q214" s="285">
        <v>53810</v>
      </c>
      <c r="R214" s="285">
        <v>57577</v>
      </c>
      <c r="S214" s="285">
        <v>61607</v>
      </c>
      <c r="T214" s="285">
        <v>65919</v>
      </c>
    </row>
    <row r="215" spans="1:20" ht="24" customHeight="1">
      <c r="A215" s="1" t="s">
        <v>154</v>
      </c>
      <c r="B215" s="93"/>
      <c r="C215" s="93"/>
      <c r="D215" s="1" t="s">
        <v>156</v>
      </c>
      <c r="E215" s="93"/>
      <c r="F215" s="93"/>
      <c r="G215" s="93"/>
      <c r="H215" s="93"/>
      <c r="I215" s="93"/>
      <c r="J215" s="93"/>
      <c r="K215" s="93"/>
      <c r="L215" s="210">
        <v>1427471</v>
      </c>
      <c r="M215" s="210">
        <v>1565018</v>
      </c>
      <c r="N215" s="143">
        <v>1669200</v>
      </c>
      <c r="O215" s="286">
        <v>1686000</v>
      </c>
      <c r="P215" s="210">
        <v>1804020</v>
      </c>
      <c r="Q215" s="210">
        <v>1930301</v>
      </c>
      <c r="R215" s="210">
        <v>2065422</v>
      </c>
      <c r="S215" s="210">
        <v>2210002</v>
      </c>
      <c r="T215" s="210">
        <v>2364702</v>
      </c>
    </row>
    <row r="216" spans="1:20" ht="24" customHeight="1">
      <c r="A216" s="1" t="s">
        <v>153</v>
      </c>
      <c r="B216" s="89"/>
      <c r="C216" s="89"/>
      <c r="D216" s="1" t="s">
        <v>155</v>
      </c>
      <c r="E216" s="89"/>
      <c r="F216" s="89"/>
      <c r="G216" s="89"/>
      <c r="H216" s="89"/>
      <c r="I216" s="89"/>
      <c r="J216" s="89"/>
      <c r="K216" s="89"/>
      <c r="L216" s="230">
        <v>5893</v>
      </c>
      <c r="M216" s="230">
        <v>7620</v>
      </c>
      <c r="N216" s="146">
        <v>8382</v>
      </c>
      <c r="O216" s="146">
        <v>8000</v>
      </c>
      <c r="P216" s="230">
        <v>8280</v>
      </c>
      <c r="Q216" s="230">
        <v>8570</v>
      </c>
      <c r="R216" s="230">
        <v>9427</v>
      </c>
      <c r="S216" s="230">
        <v>9757</v>
      </c>
      <c r="T216" s="230">
        <v>10098</v>
      </c>
    </row>
    <row r="217" spans="1:20" s="89" customFormat="1" ht="24" customHeight="1">
      <c r="A217" s="465" t="s">
        <v>1174</v>
      </c>
      <c r="B217" s="465"/>
      <c r="C217" s="465"/>
      <c r="D217" s="465"/>
      <c r="E217" s="465"/>
      <c r="F217" s="465"/>
      <c r="G217" s="465"/>
      <c r="H217" s="465"/>
      <c r="I217" s="465"/>
      <c r="J217" s="465"/>
      <c r="K217" s="465"/>
      <c r="L217" s="293">
        <f t="shared" ref="L217:T217" si="9">SUM(L214:L216)</f>
        <v>1477158</v>
      </c>
      <c r="M217" s="293">
        <f t="shared" si="9"/>
        <v>1615095</v>
      </c>
      <c r="N217" s="294">
        <f t="shared" si="9"/>
        <v>1723631</v>
      </c>
      <c r="O217" s="400">
        <f t="shared" si="9"/>
        <v>1741000</v>
      </c>
      <c r="P217" s="350">
        <f t="shared" si="9"/>
        <v>1862590</v>
      </c>
      <c r="Q217" s="350">
        <f t="shared" si="9"/>
        <v>1992681</v>
      </c>
      <c r="R217" s="350">
        <f t="shared" si="9"/>
        <v>2132426</v>
      </c>
      <c r="S217" s="350">
        <f t="shared" si="9"/>
        <v>2281366</v>
      </c>
      <c r="T217" s="350">
        <f t="shared" si="9"/>
        <v>2440719</v>
      </c>
    </row>
    <row r="218" spans="1:20" s="89" customFormat="1" ht="6.9" customHeight="1">
      <c r="A218" s="1"/>
      <c r="D218" s="1"/>
      <c r="L218" s="205"/>
      <c r="M218" s="205"/>
      <c r="N218" s="153"/>
      <c r="O218" s="153"/>
      <c r="P218" s="205"/>
      <c r="Q218" s="205"/>
      <c r="R218" s="205"/>
      <c r="S218" s="205"/>
      <c r="T218" s="205"/>
    </row>
    <row r="219" spans="1:20" s="89" customFormat="1" ht="24" customHeight="1">
      <c r="A219" s="465" t="s">
        <v>1177</v>
      </c>
      <c r="B219" s="465"/>
      <c r="C219" s="465"/>
      <c r="D219" s="465"/>
      <c r="E219" s="465"/>
      <c r="F219" s="465"/>
      <c r="G219" s="465"/>
      <c r="H219" s="465"/>
      <c r="I219" s="465"/>
      <c r="J219" s="465"/>
      <c r="K219" s="465"/>
      <c r="L219" s="293">
        <f t="shared" ref="L219:T219" si="10">L211+L217</f>
        <v>2572571</v>
      </c>
      <c r="M219" s="293">
        <f t="shared" si="10"/>
        <v>3333022</v>
      </c>
      <c r="N219" s="294">
        <f t="shared" si="10"/>
        <v>4228535</v>
      </c>
      <c r="O219" s="400">
        <f t="shared" si="10"/>
        <v>4114655</v>
      </c>
      <c r="P219" s="293">
        <f t="shared" si="10"/>
        <v>4573562</v>
      </c>
      <c r="Q219" s="293">
        <f t="shared" si="10"/>
        <v>3891242</v>
      </c>
      <c r="R219" s="293">
        <f t="shared" si="10"/>
        <v>4767097</v>
      </c>
      <c r="S219" s="293">
        <f t="shared" si="10"/>
        <v>4833524</v>
      </c>
      <c r="T219" s="293">
        <f t="shared" si="10"/>
        <v>5157505</v>
      </c>
    </row>
    <row r="220" spans="1:20" ht="15" customHeight="1">
      <c r="A220" s="1"/>
      <c r="B220" s="89"/>
      <c r="C220" s="89"/>
      <c r="D220" s="1"/>
      <c r="E220" s="89"/>
      <c r="F220" s="397"/>
      <c r="G220" s="397"/>
      <c r="H220" s="397"/>
      <c r="I220" s="397"/>
      <c r="J220" s="397"/>
      <c r="K220" s="397"/>
      <c r="L220" s="205"/>
      <c r="M220" s="205"/>
      <c r="N220" s="156"/>
      <c r="O220" s="156"/>
      <c r="P220" s="209"/>
      <c r="Q220" s="209"/>
      <c r="R220" s="209"/>
      <c r="S220" s="209"/>
      <c r="T220" s="209"/>
    </row>
    <row r="221" spans="1:20" ht="24" customHeight="1">
      <c r="A221" s="6" t="s">
        <v>458</v>
      </c>
      <c r="B221" s="89"/>
      <c r="C221" s="89"/>
      <c r="D221" s="1"/>
      <c r="E221" s="89"/>
      <c r="F221" s="89"/>
      <c r="G221" s="89"/>
      <c r="H221" s="89"/>
      <c r="I221" s="89"/>
      <c r="J221" s="89"/>
      <c r="K221" s="89"/>
      <c r="L221" s="193"/>
      <c r="M221" s="193"/>
      <c r="N221" s="143"/>
      <c r="O221" s="143"/>
      <c r="P221" s="185"/>
      <c r="Q221" s="185"/>
      <c r="R221" s="185"/>
      <c r="S221" s="185"/>
      <c r="T221" s="185"/>
    </row>
    <row r="222" spans="1:20" ht="24" customHeight="1">
      <c r="A222" s="1" t="s">
        <v>215</v>
      </c>
      <c r="B222" s="93"/>
      <c r="C222" s="93"/>
      <c r="D222" s="1" t="s">
        <v>216</v>
      </c>
      <c r="E222" s="93"/>
      <c r="F222" s="93"/>
      <c r="G222" s="93"/>
      <c r="H222" s="93"/>
      <c r="I222" s="93"/>
      <c r="J222" s="93"/>
      <c r="K222" s="93"/>
      <c r="L222" s="285">
        <v>4703</v>
      </c>
      <c r="M222" s="285">
        <v>7220</v>
      </c>
      <c r="N222" s="286">
        <v>10000</v>
      </c>
      <c r="O222" s="286">
        <v>10000</v>
      </c>
      <c r="P222" s="295">
        <v>10000</v>
      </c>
      <c r="Q222" s="295">
        <v>10000</v>
      </c>
      <c r="R222" s="295">
        <v>10000</v>
      </c>
      <c r="S222" s="295">
        <v>10000</v>
      </c>
      <c r="T222" s="295">
        <v>10000</v>
      </c>
    </row>
    <row r="223" spans="1:20" ht="24" customHeight="1">
      <c r="A223" s="1" t="s">
        <v>158</v>
      </c>
      <c r="B223" s="93"/>
      <c r="C223" s="93"/>
      <c r="D223" s="1" t="s">
        <v>159</v>
      </c>
      <c r="E223" s="93"/>
      <c r="F223" s="93"/>
      <c r="G223" s="93"/>
      <c r="H223" s="93"/>
      <c r="I223" s="93"/>
      <c r="J223" s="93"/>
      <c r="K223" s="93"/>
      <c r="L223" s="210">
        <v>15312</v>
      </c>
      <c r="M223" s="210">
        <v>21197</v>
      </c>
      <c r="N223" s="143">
        <v>16000</v>
      </c>
      <c r="O223" s="143">
        <v>23000</v>
      </c>
      <c r="P223" s="210">
        <v>25000</v>
      </c>
      <c r="Q223" s="210">
        <v>25000</v>
      </c>
      <c r="R223" s="210">
        <v>25000</v>
      </c>
      <c r="S223" s="210">
        <v>25000</v>
      </c>
      <c r="T223" s="210">
        <v>25000</v>
      </c>
    </row>
    <row r="224" spans="1:20" ht="24" customHeight="1">
      <c r="A224" s="1" t="s">
        <v>157</v>
      </c>
      <c r="B224" s="89"/>
      <c r="C224" s="89"/>
      <c r="D224" s="1" t="s">
        <v>208</v>
      </c>
      <c r="E224" s="89"/>
      <c r="F224" s="89"/>
      <c r="G224" s="89"/>
      <c r="H224" s="89"/>
      <c r="I224" s="89"/>
      <c r="J224" s="89"/>
      <c r="K224" s="1"/>
      <c r="L224" s="210">
        <v>369608</v>
      </c>
      <c r="M224" s="210">
        <v>408518</v>
      </c>
      <c r="N224" s="143">
        <v>461392</v>
      </c>
      <c r="O224" s="143">
        <v>428898</v>
      </c>
      <c r="P224" s="210">
        <v>470987</v>
      </c>
      <c r="Q224" s="210">
        <v>499246</v>
      </c>
      <c r="R224" s="185">
        <v>529201</v>
      </c>
      <c r="S224" s="185">
        <v>560953</v>
      </c>
      <c r="T224" s="185">
        <v>594610</v>
      </c>
    </row>
    <row r="225" spans="1:20" ht="24" customHeight="1">
      <c r="A225" s="1" t="s">
        <v>559</v>
      </c>
      <c r="B225" s="89"/>
      <c r="C225" s="89"/>
      <c r="D225" s="94" t="s">
        <v>562</v>
      </c>
      <c r="E225" s="89"/>
      <c r="F225" s="89"/>
      <c r="G225" s="89"/>
      <c r="H225" s="89"/>
      <c r="I225" s="89"/>
      <c r="J225" s="89"/>
      <c r="K225" s="89"/>
      <c r="L225" s="195">
        <v>41950</v>
      </c>
      <c r="M225" s="195">
        <v>22464</v>
      </c>
      <c r="N225" s="143">
        <v>34340</v>
      </c>
      <c r="O225" s="144">
        <v>34340</v>
      </c>
      <c r="P225" s="210">
        <v>33790</v>
      </c>
      <c r="Q225" s="210">
        <v>33790</v>
      </c>
      <c r="R225" s="210">
        <v>33790</v>
      </c>
      <c r="S225" s="210">
        <v>33790</v>
      </c>
      <c r="T225" s="210">
        <v>33790</v>
      </c>
    </row>
    <row r="226" spans="1:20" ht="24" customHeight="1">
      <c r="A226" s="1" t="s">
        <v>560</v>
      </c>
      <c r="B226" s="89"/>
      <c r="C226" s="89"/>
      <c r="D226" s="94" t="s">
        <v>563</v>
      </c>
      <c r="E226" s="89"/>
      <c r="F226" s="89"/>
      <c r="G226" s="89"/>
      <c r="H226" s="89"/>
      <c r="I226" s="89"/>
      <c r="J226" s="89"/>
      <c r="K226" s="89"/>
      <c r="L226" s="195">
        <v>1838</v>
      </c>
      <c r="M226" s="195">
        <v>60</v>
      </c>
      <c r="N226" s="143">
        <v>0</v>
      </c>
      <c r="O226" s="143">
        <v>0</v>
      </c>
      <c r="P226" s="210">
        <v>0</v>
      </c>
      <c r="Q226" s="210">
        <v>0</v>
      </c>
      <c r="R226" s="210">
        <v>0</v>
      </c>
      <c r="S226" s="210">
        <v>0</v>
      </c>
      <c r="T226" s="210">
        <v>0</v>
      </c>
    </row>
    <row r="227" spans="1:20" ht="24" customHeight="1">
      <c r="A227" s="1" t="s">
        <v>561</v>
      </c>
      <c r="B227" s="89"/>
      <c r="C227" s="89"/>
      <c r="D227" s="94" t="s">
        <v>564</v>
      </c>
      <c r="E227" s="89"/>
      <c r="F227" s="89"/>
      <c r="G227" s="89"/>
      <c r="H227" s="89"/>
      <c r="I227" s="89"/>
      <c r="J227" s="89"/>
      <c r="K227" s="89"/>
      <c r="L227" s="195">
        <v>74</v>
      </c>
      <c r="M227" s="195">
        <v>19</v>
      </c>
      <c r="N227" s="143">
        <v>0</v>
      </c>
      <c r="O227" s="143">
        <v>0</v>
      </c>
      <c r="P227" s="210">
        <v>0</v>
      </c>
      <c r="Q227" s="210">
        <v>0</v>
      </c>
      <c r="R227" s="210">
        <v>0</v>
      </c>
      <c r="S227" s="210">
        <v>0</v>
      </c>
      <c r="T227" s="210">
        <v>0</v>
      </c>
    </row>
    <row r="228" spans="1:20" ht="24" customHeight="1">
      <c r="A228" s="1" t="s">
        <v>936</v>
      </c>
      <c r="B228" s="89"/>
      <c r="C228" s="89"/>
      <c r="D228" s="94" t="s">
        <v>937</v>
      </c>
      <c r="E228" s="89"/>
      <c r="F228" s="89"/>
      <c r="G228" s="89"/>
      <c r="H228" s="89"/>
      <c r="I228" s="89"/>
      <c r="J228" s="89"/>
      <c r="K228" s="89"/>
      <c r="L228" s="210">
        <v>37114</v>
      </c>
      <c r="M228" s="210">
        <v>11065</v>
      </c>
      <c r="N228" s="143">
        <v>0</v>
      </c>
      <c r="O228" s="143">
        <v>0</v>
      </c>
      <c r="P228" s="210">
        <v>0</v>
      </c>
      <c r="Q228" s="210">
        <v>0</v>
      </c>
      <c r="R228" s="210">
        <v>0</v>
      </c>
      <c r="S228" s="210">
        <v>0</v>
      </c>
      <c r="T228" s="210">
        <v>0</v>
      </c>
    </row>
    <row r="229" spans="1:20" ht="24" customHeight="1">
      <c r="A229" s="1" t="s">
        <v>982</v>
      </c>
      <c r="B229" s="89"/>
      <c r="C229" s="89"/>
      <c r="D229" s="94" t="s">
        <v>1006</v>
      </c>
      <c r="E229" s="89"/>
      <c r="F229" s="89"/>
      <c r="G229" s="89"/>
      <c r="H229" s="89"/>
      <c r="I229" s="89"/>
      <c r="J229" s="89"/>
      <c r="K229" s="89"/>
      <c r="L229" s="210">
        <v>64461</v>
      </c>
      <c r="M229" s="210">
        <v>69286</v>
      </c>
      <c r="N229" s="143">
        <v>70277</v>
      </c>
      <c r="O229" s="143">
        <v>69708</v>
      </c>
      <c r="P229" s="210">
        <v>71081</v>
      </c>
      <c r="Q229" s="210">
        <v>72485</v>
      </c>
      <c r="R229" s="210">
        <v>73819</v>
      </c>
      <c r="S229" s="210">
        <v>75183</v>
      </c>
      <c r="T229" s="210">
        <v>76578</v>
      </c>
    </row>
    <row r="230" spans="1:20" ht="24" customHeight="1">
      <c r="A230" s="1" t="s">
        <v>961</v>
      </c>
      <c r="B230" s="265"/>
      <c r="C230" s="265"/>
      <c r="D230" s="1" t="s">
        <v>950</v>
      </c>
      <c r="E230" s="265"/>
      <c r="F230" s="265"/>
      <c r="G230" s="265"/>
      <c r="H230" s="265"/>
      <c r="I230" s="265"/>
      <c r="J230" s="265"/>
      <c r="K230" s="265"/>
      <c r="L230" s="210">
        <v>9960</v>
      </c>
      <c r="M230" s="210">
        <v>10242</v>
      </c>
      <c r="N230" s="143">
        <v>11266</v>
      </c>
      <c r="O230" s="143">
        <v>11352</v>
      </c>
      <c r="P230" s="210">
        <v>11730</v>
      </c>
      <c r="Q230" s="210">
        <v>12903</v>
      </c>
      <c r="R230" s="210">
        <v>14194</v>
      </c>
      <c r="S230" s="210">
        <v>15613</v>
      </c>
      <c r="T230" s="210">
        <v>17174</v>
      </c>
    </row>
    <row r="231" spans="1:20" ht="24" customHeight="1">
      <c r="A231" s="1" t="s">
        <v>904</v>
      </c>
      <c r="B231" s="89"/>
      <c r="C231" s="89"/>
      <c r="D231" s="94" t="s">
        <v>905</v>
      </c>
      <c r="E231" s="89"/>
      <c r="F231" s="89"/>
      <c r="G231" s="89"/>
      <c r="H231" s="89"/>
      <c r="I231" s="89"/>
      <c r="J231" s="89"/>
      <c r="K231" s="89"/>
      <c r="L231" s="210">
        <v>8627</v>
      </c>
      <c r="M231" s="210">
        <v>0</v>
      </c>
      <c r="N231" s="143">
        <v>0</v>
      </c>
      <c r="O231" s="143">
        <v>0</v>
      </c>
      <c r="P231" s="210">
        <v>0</v>
      </c>
      <c r="Q231" s="210">
        <v>0</v>
      </c>
      <c r="R231" s="210">
        <v>0</v>
      </c>
      <c r="S231" s="210">
        <v>0</v>
      </c>
      <c r="T231" s="210">
        <v>0</v>
      </c>
    </row>
    <row r="232" spans="1:20" ht="24" customHeight="1">
      <c r="A232" s="1" t="s">
        <v>1363</v>
      </c>
      <c r="B232" s="89"/>
      <c r="C232" s="89"/>
      <c r="D232" s="94" t="s">
        <v>1364</v>
      </c>
      <c r="E232" s="89"/>
      <c r="F232" s="89"/>
      <c r="G232" s="89"/>
      <c r="H232" s="89"/>
      <c r="I232" s="89"/>
      <c r="J232" s="89"/>
      <c r="K232" s="89"/>
      <c r="L232" s="210">
        <v>0</v>
      </c>
      <c r="M232" s="210">
        <v>0</v>
      </c>
      <c r="N232" s="143">
        <v>50000</v>
      </c>
      <c r="O232" s="143">
        <v>0</v>
      </c>
      <c r="P232" s="210">
        <v>151247</v>
      </c>
      <c r="Q232" s="210">
        <v>128937</v>
      </c>
      <c r="R232" s="210">
        <v>132738</v>
      </c>
      <c r="S232" s="210">
        <v>136654</v>
      </c>
      <c r="T232" s="210">
        <v>141211</v>
      </c>
    </row>
    <row r="233" spans="1:20" ht="24" customHeight="1">
      <c r="A233" s="1" t="s">
        <v>768</v>
      </c>
      <c r="B233" s="89"/>
      <c r="C233" s="89"/>
      <c r="D233" s="1" t="s">
        <v>769</v>
      </c>
      <c r="E233" s="89"/>
      <c r="F233" s="89"/>
      <c r="G233" s="89"/>
      <c r="H233" s="89"/>
      <c r="I233" s="89"/>
      <c r="J233" s="89"/>
      <c r="K233" s="1"/>
      <c r="L233" s="210">
        <v>25564</v>
      </c>
      <c r="M233" s="210">
        <v>32836</v>
      </c>
      <c r="N233" s="143">
        <v>25500</v>
      </c>
      <c r="O233" s="143">
        <v>15752</v>
      </c>
      <c r="P233" s="210">
        <v>0</v>
      </c>
      <c r="Q233" s="210">
        <v>0</v>
      </c>
      <c r="R233" s="210">
        <v>0</v>
      </c>
      <c r="S233" s="210">
        <v>0</v>
      </c>
      <c r="T233" s="210">
        <v>0</v>
      </c>
    </row>
    <row r="234" spans="1:20" ht="24" customHeight="1">
      <c r="A234" s="1" t="s">
        <v>504</v>
      </c>
      <c r="B234" s="89"/>
      <c r="C234" s="89"/>
      <c r="D234" s="1" t="s">
        <v>503</v>
      </c>
      <c r="E234" s="89"/>
      <c r="F234" s="89"/>
      <c r="G234" s="89"/>
      <c r="H234" s="89"/>
      <c r="I234" s="89"/>
      <c r="J234" s="89"/>
      <c r="K234" s="1"/>
      <c r="L234" s="210">
        <v>194516</v>
      </c>
      <c r="M234" s="210">
        <v>240925</v>
      </c>
      <c r="N234" s="143">
        <v>243815</v>
      </c>
      <c r="O234" s="143">
        <v>216686</v>
      </c>
      <c r="P234" s="210">
        <v>244649</v>
      </c>
      <c r="Q234" s="210">
        <v>259065</v>
      </c>
      <c r="R234" s="210">
        <v>274333</v>
      </c>
      <c r="S234" s="210">
        <v>290504</v>
      </c>
      <c r="T234" s="210">
        <v>307630</v>
      </c>
    </row>
    <row r="235" spans="1:20" ht="24" customHeight="1">
      <c r="A235" s="1" t="s">
        <v>507</v>
      </c>
      <c r="B235" s="265"/>
      <c r="C235" s="265"/>
      <c r="D235" s="94" t="s">
        <v>508</v>
      </c>
      <c r="E235" s="265"/>
      <c r="F235" s="265"/>
      <c r="G235" s="265"/>
      <c r="H235" s="265"/>
      <c r="I235" s="265"/>
      <c r="J235" s="265"/>
      <c r="K235" s="265"/>
      <c r="L235" s="210">
        <v>173138</v>
      </c>
      <c r="M235" s="210">
        <v>288383</v>
      </c>
      <c r="N235" s="143">
        <v>400000</v>
      </c>
      <c r="O235" s="143">
        <v>310000</v>
      </c>
      <c r="P235" s="210">
        <v>475000</v>
      </c>
      <c r="Q235" s="210">
        <v>457500</v>
      </c>
      <c r="R235" s="210">
        <v>300000</v>
      </c>
      <c r="S235" s="210">
        <v>300000</v>
      </c>
      <c r="T235" s="210">
        <v>300000</v>
      </c>
    </row>
    <row r="236" spans="1:20" ht="24" customHeight="1">
      <c r="A236" s="1" t="s">
        <v>1235</v>
      </c>
      <c r="B236" s="265"/>
      <c r="C236" s="265"/>
      <c r="D236" s="94" t="s">
        <v>1232</v>
      </c>
      <c r="E236" s="265"/>
      <c r="F236" s="265"/>
      <c r="G236" s="265"/>
      <c r="H236" s="265"/>
      <c r="I236" s="265"/>
      <c r="J236" s="265"/>
      <c r="K236" s="265"/>
      <c r="L236" s="210">
        <v>86745</v>
      </c>
      <c r="M236" s="210">
        <v>154526</v>
      </c>
      <c r="N236" s="143">
        <v>218320</v>
      </c>
      <c r="O236" s="143">
        <v>166122</v>
      </c>
      <c r="P236" s="210">
        <v>266358</v>
      </c>
      <c r="Q236" s="210">
        <v>292906</v>
      </c>
      <c r="R236" s="210">
        <v>278685</v>
      </c>
      <c r="S236" s="210">
        <v>432269</v>
      </c>
      <c r="T236" s="210">
        <v>249518</v>
      </c>
    </row>
    <row r="237" spans="1:20" ht="24" customHeight="1">
      <c r="A237" s="1" t="s">
        <v>187</v>
      </c>
      <c r="B237" s="265"/>
      <c r="C237" s="265"/>
      <c r="D237" s="1" t="s">
        <v>170</v>
      </c>
      <c r="E237" s="265"/>
      <c r="F237" s="265"/>
      <c r="G237" s="265"/>
      <c r="H237" s="265"/>
      <c r="I237" s="265"/>
      <c r="J237" s="265"/>
      <c r="K237" s="265"/>
      <c r="L237" s="210">
        <v>60657</v>
      </c>
      <c r="M237" s="210">
        <v>109642</v>
      </c>
      <c r="N237" s="143">
        <v>110000</v>
      </c>
      <c r="O237" s="143">
        <v>150000</v>
      </c>
      <c r="P237" s="210">
        <v>135000</v>
      </c>
      <c r="Q237" s="210">
        <v>135000</v>
      </c>
      <c r="R237" s="210">
        <v>135000</v>
      </c>
      <c r="S237" s="210">
        <v>135000</v>
      </c>
      <c r="T237" s="210">
        <v>135000</v>
      </c>
    </row>
    <row r="238" spans="1:20" ht="24" customHeight="1">
      <c r="A238" s="1" t="s">
        <v>166</v>
      </c>
      <c r="B238" s="265"/>
      <c r="C238" s="265"/>
      <c r="D238" s="1" t="s">
        <v>169</v>
      </c>
      <c r="E238" s="265"/>
      <c r="F238" s="265"/>
      <c r="G238" s="265"/>
      <c r="H238" s="265"/>
      <c r="I238" s="265"/>
      <c r="J238" s="265"/>
      <c r="K238" s="265"/>
      <c r="L238" s="210">
        <v>61263</v>
      </c>
      <c r="M238" s="210">
        <v>46992</v>
      </c>
      <c r="N238" s="143">
        <v>100000</v>
      </c>
      <c r="O238" s="143">
        <v>70000</v>
      </c>
      <c r="P238" s="210">
        <v>75000</v>
      </c>
      <c r="Q238" s="210">
        <v>75000</v>
      </c>
      <c r="R238" s="210">
        <v>75000</v>
      </c>
      <c r="S238" s="210">
        <v>75000</v>
      </c>
      <c r="T238" s="210">
        <v>75000</v>
      </c>
    </row>
    <row r="239" spans="1:20" ht="24" customHeight="1">
      <c r="A239" s="1" t="s">
        <v>1045</v>
      </c>
      <c r="B239" s="265"/>
      <c r="C239" s="265"/>
      <c r="D239" s="1" t="s">
        <v>10</v>
      </c>
      <c r="E239" s="265"/>
      <c r="F239" s="265"/>
      <c r="G239" s="265"/>
      <c r="H239" s="265"/>
      <c r="I239" s="265"/>
      <c r="J239" s="265"/>
      <c r="K239" s="265"/>
      <c r="L239" s="210">
        <v>34761</v>
      </c>
      <c r="M239" s="210">
        <v>33273</v>
      </c>
      <c r="N239" s="143">
        <v>38450</v>
      </c>
      <c r="O239" s="143">
        <v>38450</v>
      </c>
      <c r="P239" s="210">
        <v>38500</v>
      </c>
      <c r="Q239" s="210">
        <v>38550</v>
      </c>
      <c r="R239" s="210">
        <v>38600</v>
      </c>
      <c r="S239" s="210">
        <v>38650</v>
      </c>
      <c r="T239" s="210">
        <v>38700</v>
      </c>
    </row>
    <row r="240" spans="1:20" ht="24" customHeight="1">
      <c r="A240" s="1" t="s">
        <v>165</v>
      </c>
      <c r="B240" s="265"/>
      <c r="C240" s="265"/>
      <c r="D240" s="1" t="s">
        <v>168</v>
      </c>
      <c r="E240" s="265"/>
      <c r="F240" s="265"/>
      <c r="G240" s="265"/>
      <c r="H240" s="265"/>
      <c r="I240" s="265"/>
      <c r="J240" s="265"/>
      <c r="K240" s="265"/>
      <c r="L240" s="210">
        <v>12391</v>
      </c>
      <c r="M240" s="210">
        <v>8554</v>
      </c>
      <c r="N240" s="143">
        <v>35000</v>
      </c>
      <c r="O240" s="143">
        <v>15000</v>
      </c>
      <c r="P240" s="210">
        <v>30000</v>
      </c>
      <c r="Q240" s="210">
        <v>30000</v>
      </c>
      <c r="R240" s="210">
        <v>30000</v>
      </c>
      <c r="S240" s="210">
        <v>30000</v>
      </c>
      <c r="T240" s="210">
        <v>30000</v>
      </c>
    </row>
    <row r="241" spans="1:20" ht="24" customHeight="1">
      <c r="A241" s="1" t="s">
        <v>222</v>
      </c>
      <c r="B241" s="265"/>
      <c r="C241" s="265"/>
      <c r="D241" s="1" t="s">
        <v>223</v>
      </c>
      <c r="E241" s="265"/>
      <c r="F241" s="265"/>
      <c r="G241" s="265"/>
      <c r="H241" s="265"/>
      <c r="I241" s="265"/>
      <c r="J241" s="265"/>
      <c r="K241" s="265"/>
      <c r="L241" s="210">
        <v>410303</v>
      </c>
      <c r="M241" s="210">
        <v>399880</v>
      </c>
      <c r="N241" s="143">
        <v>450000</v>
      </c>
      <c r="O241" s="143">
        <v>400000</v>
      </c>
      <c r="P241" s="210">
        <v>425000</v>
      </c>
      <c r="Q241" s="210">
        <v>430000</v>
      </c>
      <c r="R241" s="210">
        <v>435000</v>
      </c>
      <c r="S241" s="210">
        <v>440000</v>
      </c>
      <c r="T241" s="210">
        <v>450000</v>
      </c>
    </row>
    <row r="242" spans="1:20" ht="24" customHeight="1">
      <c r="A242" s="1" t="s">
        <v>940</v>
      </c>
      <c r="B242" s="89"/>
      <c r="C242" s="89"/>
      <c r="D242" s="1" t="s">
        <v>848</v>
      </c>
      <c r="E242" s="89"/>
      <c r="F242" s="89"/>
      <c r="G242" s="89"/>
      <c r="H242" s="89"/>
      <c r="I242" s="89"/>
      <c r="J242" s="89"/>
      <c r="K242" s="89"/>
      <c r="L242" s="195">
        <v>35325</v>
      </c>
      <c r="M242" s="195">
        <v>23550</v>
      </c>
      <c r="N242" s="144">
        <v>29438</v>
      </c>
      <c r="O242" s="144">
        <v>24728</v>
      </c>
      <c r="P242" s="195">
        <v>27201</v>
      </c>
      <c r="Q242" s="195">
        <v>29921</v>
      </c>
      <c r="R242" s="195">
        <v>32913</v>
      </c>
      <c r="S242" s="195">
        <v>36204</v>
      </c>
      <c r="T242" s="195">
        <v>39824</v>
      </c>
    </row>
    <row r="243" spans="1:20" ht="24" customHeight="1">
      <c r="A243" s="1" t="s">
        <v>1352</v>
      </c>
      <c r="B243" s="265"/>
      <c r="C243" s="265"/>
      <c r="D243" s="1" t="s">
        <v>1353</v>
      </c>
      <c r="E243" s="265"/>
      <c r="F243" s="265"/>
      <c r="G243" s="265"/>
      <c r="H243" s="265"/>
      <c r="I243" s="265"/>
      <c r="J243" s="265"/>
      <c r="K243" s="265"/>
      <c r="L243" s="210">
        <v>0</v>
      </c>
      <c r="M243" s="210">
        <v>0</v>
      </c>
      <c r="N243" s="143">
        <v>0</v>
      </c>
      <c r="O243" s="143">
        <v>0</v>
      </c>
      <c r="P243" s="210">
        <v>200000</v>
      </c>
      <c r="Q243" s="210">
        <v>0</v>
      </c>
      <c r="R243" s="210">
        <v>0</v>
      </c>
      <c r="S243" s="210">
        <v>0</v>
      </c>
      <c r="T243" s="210">
        <v>0</v>
      </c>
    </row>
    <row r="244" spans="1:20" ht="24" customHeight="1">
      <c r="A244" s="1" t="s">
        <v>188</v>
      </c>
      <c r="B244" s="265"/>
      <c r="C244" s="265"/>
      <c r="D244" s="1" t="s">
        <v>532</v>
      </c>
      <c r="E244" s="265"/>
      <c r="F244" s="265"/>
      <c r="G244" s="265"/>
      <c r="H244" s="265"/>
      <c r="I244" s="265"/>
      <c r="J244" s="265"/>
      <c r="K244" s="265"/>
      <c r="L244" s="210">
        <v>124574</v>
      </c>
      <c r="M244" s="210">
        <v>137264</v>
      </c>
      <c r="N244" s="143">
        <v>126000</v>
      </c>
      <c r="O244" s="143">
        <v>153000</v>
      </c>
      <c r="P244" s="210">
        <v>153000</v>
      </c>
      <c r="Q244" s="210">
        <v>153000</v>
      </c>
      <c r="R244" s="210">
        <v>153000</v>
      </c>
      <c r="S244" s="210">
        <v>153000</v>
      </c>
      <c r="T244" s="210">
        <v>153000</v>
      </c>
    </row>
    <row r="245" spans="1:20" ht="24" customHeight="1">
      <c r="A245" s="1" t="s">
        <v>941</v>
      </c>
      <c r="B245" s="89"/>
      <c r="C245" s="89"/>
      <c r="D245" s="1" t="s">
        <v>15</v>
      </c>
      <c r="E245" s="89"/>
      <c r="F245" s="89"/>
      <c r="G245" s="93"/>
      <c r="H245" s="93"/>
      <c r="I245" s="93"/>
      <c r="J245" s="93"/>
      <c r="K245" s="93"/>
      <c r="L245" s="210">
        <v>167135</v>
      </c>
      <c r="M245" s="210">
        <v>172820</v>
      </c>
      <c r="N245" s="143">
        <v>183855</v>
      </c>
      <c r="O245" s="143">
        <v>180350</v>
      </c>
      <c r="P245" s="210">
        <v>189368</v>
      </c>
      <c r="Q245" s="210">
        <v>195049</v>
      </c>
      <c r="R245" s="210">
        <v>200900</v>
      </c>
      <c r="S245" s="210">
        <v>206927</v>
      </c>
      <c r="T245" s="210">
        <v>213135</v>
      </c>
    </row>
    <row r="246" spans="1:20" ht="24" customHeight="1">
      <c r="A246" s="1" t="s">
        <v>164</v>
      </c>
      <c r="B246" s="265"/>
      <c r="C246" s="265"/>
      <c r="D246" s="1" t="s">
        <v>218</v>
      </c>
      <c r="E246" s="265"/>
      <c r="F246" s="265"/>
      <c r="G246" s="265"/>
      <c r="H246" s="265"/>
      <c r="I246" s="265"/>
      <c r="J246" s="265"/>
      <c r="K246" s="265"/>
      <c r="L246" s="210">
        <v>1328</v>
      </c>
      <c r="M246" s="210">
        <v>1370</v>
      </c>
      <c r="N246" s="143">
        <v>1418</v>
      </c>
      <c r="O246" s="143">
        <v>1501</v>
      </c>
      <c r="P246" s="210">
        <v>1576</v>
      </c>
      <c r="Q246" s="210">
        <v>1655</v>
      </c>
      <c r="R246" s="210">
        <v>1738</v>
      </c>
      <c r="S246" s="210">
        <v>0</v>
      </c>
      <c r="T246" s="210">
        <v>0</v>
      </c>
    </row>
    <row r="247" spans="1:20" ht="24" customHeight="1">
      <c r="A247" s="1" t="s">
        <v>163</v>
      </c>
      <c r="B247" s="265"/>
      <c r="C247" s="265"/>
      <c r="D247" s="1" t="s">
        <v>167</v>
      </c>
      <c r="E247" s="265"/>
      <c r="F247" s="265"/>
      <c r="G247" s="265"/>
      <c r="H247" s="265"/>
      <c r="I247" s="265"/>
      <c r="J247" s="265"/>
      <c r="K247" s="265"/>
      <c r="L247" s="210">
        <v>1155467</v>
      </c>
      <c r="M247" s="210">
        <v>1038657</v>
      </c>
      <c r="N247" s="143">
        <v>1222000</v>
      </c>
      <c r="O247" s="143">
        <v>1125000</v>
      </c>
      <c r="P247" s="210">
        <v>1215000</v>
      </c>
      <c r="Q247" s="210">
        <v>1121450</v>
      </c>
      <c r="R247" s="210">
        <v>700000</v>
      </c>
      <c r="S247" s="210">
        <v>675000</v>
      </c>
      <c r="T247" s="210">
        <v>0</v>
      </c>
    </row>
    <row r="248" spans="1:20" ht="24" customHeight="1">
      <c r="A248" s="1" t="s">
        <v>162</v>
      </c>
      <c r="B248" s="265"/>
      <c r="C248" s="265"/>
      <c r="D248" s="1" t="s">
        <v>789</v>
      </c>
      <c r="E248" s="265"/>
      <c r="F248" s="265"/>
      <c r="G248" s="265"/>
      <c r="H248" s="265"/>
      <c r="I248" s="265"/>
      <c r="J248" s="265"/>
      <c r="K248" s="265"/>
      <c r="L248" s="210">
        <v>536698</v>
      </c>
      <c r="M248" s="210">
        <v>582036</v>
      </c>
      <c r="N248" s="143">
        <v>607600</v>
      </c>
      <c r="O248" s="143">
        <v>581140</v>
      </c>
      <c r="P248" s="210">
        <v>595703</v>
      </c>
      <c r="Q248" s="210">
        <v>610459</v>
      </c>
      <c r="R248" s="210">
        <v>620512</v>
      </c>
      <c r="S248" s="210">
        <v>630766</v>
      </c>
      <c r="T248" s="210">
        <v>107800</v>
      </c>
    </row>
    <row r="249" spans="1:20" ht="24" customHeight="1">
      <c r="A249" s="1" t="s">
        <v>161</v>
      </c>
      <c r="B249" s="265"/>
      <c r="C249" s="265"/>
      <c r="D249" s="1" t="s">
        <v>217</v>
      </c>
      <c r="E249" s="265"/>
      <c r="F249" s="265"/>
      <c r="G249" s="265"/>
      <c r="H249" s="265"/>
      <c r="I249" s="265"/>
      <c r="J249" s="265"/>
      <c r="K249" s="265"/>
      <c r="L249" s="210">
        <v>148662</v>
      </c>
      <c r="M249" s="210">
        <v>208296</v>
      </c>
      <c r="N249" s="143">
        <v>200000</v>
      </c>
      <c r="O249" s="143">
        <v>223356</v>
      </c>
      <c r="P249" s="210">
        <v>220000</v>
      </c>
      <c r="Q249" s="210">
        <v>220000</v>
      </c>
      <c r="R249" s="210">
        <v>213539</v>
      </c>
      <c r="S249" s="210">
        <v>0</v>
      </c>
      <c r="T249" s="210">
        <v>0</v>
      </c>
    </row>
    <row r="250" spans="1:20" ht="24" customHeight="1">
      <c r="A250" s="1" t="s">
        <v>171</v>
      </c>
      <c r="B250" s="89"/>
      <c r="C250" s="89"/>
      <c r="D250" s="1" t="s">
        <v>18</v>
      </c>
      <c r="E250" s="89"/>
      <c r="F250" s="89"/>
      <c r="G250" s="89"/>
      <c r="H250" s="89"/>
      <c r="I250" s="89"/>
      <c r="J250" s="89"/>
      <c r="K250" s="89"/>
      <c r="L250" s="210">
        <v>284</v>
      </c>
      <c r="M250" s="210">
        <v>0</v>
      </c>
      <c r="N250" s="143">
        <v>1000</v>
      </c>
      <c r="O250" s="143">
        <v>5000</v>
      </c>
      <c r="P250" s="210">
        <v>5000</v>
      </c>
      <c r="Q250" s="210">
        <v>5000</v>
      </c>
      <c r="R250" s="210">
        <v>5000</v>
      </c>
      <c r="S250" s="210">
        <v>5000</v>
      </c>
      <c r="T250" s="210">
        <v>5000</v>
      </c>
    </row>
    <row r="251" spans="1:20" ht="24" customHeight="1">
      <c r="A251" s="1" t="s">
        <v>219</v>
      </c>
      <c r="B251" s="265"/>
      <c r="C251" s="265"/>
      <c r="D251" s="1" t="s">
        <v>220</v>
      </c>
      <c r="E251" s="89"/>
      <c r="F251" s="265"/>
      <c r="G251" s="265"/>
      <c r="H251" s="265"/>
      <c r="I251" s="265"/>
      <c r="J251" s="265"/>
      <c r="K251" s="265"/>
      <c r="L251" s="210">
        <v>0</v>
      </c>
      <c r="M251" s="210">
        <v>2131</v>
      </c>
      <c r="N251" s="143">
        <v>10000</v>
      </c>
      <c r="O251" s="143">
        <v>5312</v>
      </c>
      <c r="P251" s="210">
        <v>5000</v>
      </c>
      <c r="Q251" s="210">
        <v>5000</v>
      </c>
      <c r="R251" s="210">
        <v>5000</v>
      </c>
      <c r="S251" s="210">
        <v>5000</v>
      </c>
      <c r="T251" s="210">
        <v>5000</v>
      </c>
    </row>
    <row r="252" spans="1:20" ht="24" customHeight="1">
      <c r="A252" s="1" t="s">
        <v>1077</v>
      </c>
      <c r="B252" s="93"/>
      <c r="C252" s="93"/>
      <c r="D252" s="1" t="s">
        <v>1076</v>
      </c>
      <c r="E252" s="93"/>
      <c r="F252" s="93"/>
      <c r="G252" s="93"/>
      <c r="H252" s="93"/>
      <c r="I252" s="93"/>
      <c r="J252" s="93"/>
      <c r="K252" s="93"/>
      <c r="L252" s="230">
        <v>0</v>
      </c>
      <c r="M252" s="230">
        <v>0</v>
      </c>
      <c r="N252" s="146">
        <v>75000</v>
      </c>
      <c r="O252" s="146">
        <v>100000</v>
      </c>
      <c r="P252" s="230">
        <v>75000</v>
      </c>
      <c r="Q252" s="230">
        <v>75000</v>
      </c>
      <c r="R252" s="230">
        <v>75000</v>
      </c>
      <c r="S252" s="230">
        <v>75000</v>
      </c>
      <c r="T252" s="230">
        <v>75000</v>
      </c>
    </row>
    <row r="253" spans="1:20" ht="24" customHeight="1">
      <c r="A253" s="1"/>
      <c r="B253" s="465" t="s">
        <v>1175</v>
      </c>
      <c r="C253" s="465"/>
      <c r="D253" s="465"/>
      <c r="E253" s="465"/>
      <c r="F253" s="465"/>
      <c r="G253" s="465"/>
      <c r="H253" s="465"/>
      <c r="I253" s="465"/>
      <c r="J253" s="465"/>
      <c r="K253" s="465"/>
      <c r="L253" s="291">
        <f t="shared" ref="L253:T253" si="11">SUM(L222:L252)</f>
        <v>3782458</v>
      </c>
      <c r="M253" s="291">
        <f t="shared" si="11"/>
        <v>4031206</v>
      </c>
      <c r="N253" s="288">
        <f t="shared" si="11"/>
        <v>4730671</v>
      </c>
      <c r="O253" s="399">
        <f t="shared" si="11"/>
        <v>4358695</v>
      </c>
      <c r="P253" s="291">
        <f t="shared" si="11"/>
        <v>5150190</v>
      </c>
      <c r="Q253" s="291">
        <f t="shared" si="11"/>
        <v>4916916</v>
      </c>
      <c r="R253" s="291">
        <f t="shared" si="11"/>
        <v>4392962</v>
      </c>
      <c r="S253" s="291">
        <f t="shared" si="11"/>
        <v>4385513</v>
      </c>
      <c r="T253" s="291">
        <f t="shared" si="11"/>
        <v>3082970</v>
      </c>
    </row>
    <row r="254" spans="1:20" ht="6.9" customHeight="1">
      <c r="A254" s="1"/>
      <c r="B254" s="296"/>
      <c r="C254" s="296"/>
      <c r="D254" s="296"/>
      <c r="E254" s="296"/>
      <c r="F254" s="296"/>
      <c r="G254" s="296"/>
      <c r="H254" s="296"/>
      <c r="I254" s="296"/>
      <c r="J254" s="296"/>
      <c r="K254" s="296"/>
      <c r="L254" s="210"/>
      <c r="M254" s="210"/>
      <c r="N254" s="143"/>
      <c r="O254" s="143"/>
      <c r="P254" s="210"/>
      <c r="Q254" s="210"/>
      <c r="R254" s="210"/>
      <c r="S254" s="210"/>
      <c r="T254" s="210"/>
    </row>
    <row r="255" spans="1:20" ht="24" customHeight="1">
      <c r="A255" s="1" t="s">
        <v>1028</v>
      </c>
      <c r="B255" s="89"/>
      <c r="C255" s="89"/>
      <c r="D255" s="1" t="s">
        <v>911</v>
      </c>
      <c r="E255" s="89"/>
      <c r="F255" s="89"/>
      <c r="G255" s="89"/>
      <c r="H255" s="89"/>
      <c r="I255" s="89"/>
      <c r="J255" s="89"/>
      <c r="K255" s="89"/>
      <c r="L255" s="285">
        <v>1091989</v>
      </c>
      <c r="M255" s="285">
        <v>2902227</v>
      </c>
      <c r="N255" s="286">
        <v>603012</v>
      </c>
      <c r="O255" s="286">
        <v>1843512</v>
      </c>
      <c r="P255" s="285">
        <v>449642</v>
      </c>
      <c r="Q255" s="285">
        <v>166538</v>
      </c>
      <c r="R255" s="285">
        <v>972436</v>
      </c>
      <c r="S255" s="285">
        <v>1002544</v>
      </c>
      <c r="T255" s="285">
        <v>852777</v>
      </c>
    </row>
    <row r="256" spans="1:20" ht="24" customHeight="1">
      <c r="A256" s="1" t="s">
        <v>1214</v>
      </c>
      <c r="B256" s="89"/>
      <c r="C256" s="89"/>
      <c r="D256" s="1" t="s">
        <v>1215</v>
      </c>
      <c r="E256" s="89"/>
      <c r="F256" s="89"/>
      <c r="G256" s="89"/>
      <c r="H256" s="89"/>
      <c r="I256" s="89"/>
      <c r="J256" s="89"/>
      <c r="K256" s="89"/>
      <c r="L256" s="235">
        <v>3324556</v>
      </c>
      <c r="M256" s="235">
        <v>803877</v>
      </c>
      <c r="N256" s="383">
        <v>100170</v>
      </c>
      <c r="O256" s="383">
        <v>799779</v>
      </c>
      <c r="P256" s="235">
        <v>387344</v>
      </c>
      <c r="Q256" s="235">
        <v>912911</v>
      </c>
      <c r="R256" s="235">
        <v>1406549</v>
      </c>
      <c r="S256" s="235">
        <v>894171</v>
      </c>
      <c r="T256" s="235">
        <v>2114772</v>
      </c>
    </row>
    <row r="257" spans="1:20" ht="24" customHeight="1">
      <c r="A257" s="1" t="s">
        <v>176</v>
      </c>
      <c r="B257" s="93"/>
      <c r="C257" s="93"/>
      <c r="D257" s="1" t="s">
        <v>189</v>
      </c>
      <c r="E257" s="93"/>
      <c r="F257" s="93"/>
      <c r="G257" s="93"/>
      <c r="H257" s="93"/>
      <c r="I257" s="93"/>
      <c r="J257" s="93"/>
      <c r="K257" s="93"/>
      <c r="L257" s="210">
        <v>320425</v>
      </c>
      <c r="M257" s="210">
        <v>321373</v>
      </c>
      <c r="N257" s="143">
        <v>0</v>
      </c>
      <c r="O257" s="143">
        <v>0</v>
      </c>
      <c r="P257" s="210">
        <v>0</v>
      </c>
      <c r="Q257" s="210">
        <v>0</v>
      </c>
      <c r="R257" s="210">
        <v>0</v>
      </c>
      <c r="S257" s="210">
        <v>0</v>
      </c>
      <c r="T257" s="210">
        <v>0</v>
      </c>
    </row>
    <row r="258" spans="1:20" ht="24" customHeight="1">
      <c r="A258" s="1" t="s">
        <v>177</v>
      </c>
      <c r="B258" s="93"/>
      <c r="C258" s="93"/>
      <c r="D258" s="1" t="s">
        <v>191</v>
      </c>
      <c r="E258" s="93"/>
      <c r="F258" s="93"/>
      <c r="G258" s="93"/>
      <c r="H258" s="93"/>
      <c r="I258" s="93"/>
      <c r="J258" s="93"/>
      <c r="K258" s="93"/>
      <c r="L258" s="210">
        <v>519749</v>
      </c>
      <c r="M258" s="210">
        <v>1600356</v>
      </c>
      <c r="N258" s="143">
        <v>1065723</v>
      </c>
      <c r="O258" s="143">
        <v>1065859</v>
      </c>
      <c r="P258" s="210">
        <v>1069096</v>
      </c>
      <c r="Q258" s="210">
        <v>1077162</v>
      </c>
      <c r="R258" s="210">
        <v>0</v>
      </c>
      <c r="S258" s="210">
        <v>0</v>
      </c>
      <c r="T258" s="210">
        <v>0</v>
      </c>
    </row>
    <row r="259" spans="1:20" ht="24" customHeight="1">
      <c r="A259" s="1" t="s">
        <v>178</v>
      </c>
      <c r="B259" s="93"/>
      <c r="C259" s="93"/>
      <c r="D259" s="1" t="s">
        <v>709</v>
      </c>
      <c r="E259" s="93"/>
      <c r="F259" s="93"/>
      <c r="G259" s="93"/>
      <c r="H259" s="93"/>
      <c r="I259" s="93"/>
      <c r="J259" s="93"/>
      <c r="K259" s="93"/>
      <c r="L259" s="210">
        <v>1515511</v>
      </c>
      <c r="M259" s="210">
        <v>2232541</v>
      </c>
      <c r="N259" s="143">
        <v>2440844</v>
      </c>
      <c r="O259" s="143">
        <v>2440844</v>
      </c>
      <c r="P259" s="210">
        <v>2357728</v>
      </c>
      <c r="Q259" s="210">
        <v>3025760</v>
      </c>
      <c r="R259" s="210">
        <v>3083176</v>
      </c>
      <c r="S259" s="210">
        <v>3230894</v>
      </c>
      <c r="T259" s="210">
        <v>3401117</v>
      </c>
    </row>
    <row r="260" spans="1:20" ht="24" customHeight="1">
      <c r="A260" s="1" t="s">
        <v>412</v>
      </c>
      <c r="B260" s="93"/>
      <c r="C260" s="93"/>
      <c r="D260" s="1" t="s">
        <v>413</v>
      </c>
      <c r="E260" s="93"/>
      <c r="F260" s="93"/>
      <c r="G260" s="93"/>
      <c r="H260" s="93"/>
      <c r="I260" s="93"/>
      <c r="J260" s="93"/>
      <c r="K260" s="93"/>
      <c r="L260" s="230">
        <v>24809</v>
      </c>
      <c r="M260" s="230">
        <v>29489</v>
      </c>
      <c r="N260" s="146">
        <v>31335</v>
      </c>
      <c r="O260" s="146">
        <v>25050</v>
      </c>
      <c r="P260" s="230">
        <v>28302</v>
      </c>
      <c r="Q260" s="230">
        <v>29910</v>
      </c>
      <c r="R260" s="230">
        <v>31615</v>
      </c>
      <c r="S260" s="230">
        <v>33422</v>
      </c>
      <c r="T260" s="230">
        <v>35337</v>
      </c>
    </row>
    <row r="261" spans="1:20" ht="24" customHeight="1">
      <c r="A261" s="1"/>
      <c r="B261" s="465" t="s">
        <v>583</v>
      </c>
      <c r="C261" s="465"/>
      <c r="D261" s="465"/>
      <c r="E261" s="465"/>
      <c r="F261" s="465"/>
      <c r="G261" s="465"/>
      <c r="H261" s="465"/>
      <c r="I261" s="465"/>
      <c r="J261" s="465"/>
      <c r="K261" s="465"/>
      <c r="L261" s="291">
        <f t="shared" ref="L261:T261" si="12">SUM(L255:L260)</f>
        <v>6797039</v>
      </c>
      <c r="M261" s="291">
        <f t="shared" si="12"/>
        <v>7889863</v>
      </c>
      <c r="N261" s="288">
        <f t="shared" si="12"/>
        <v>4241084</v>
      </c>
      <c r="O261" s="399">
        <f t="shared" si="12"/>
        <v>6175044</v>
      </c>
      <c r="P261" s="291">
        <f t="shared" si="12"/>
        <v>4292112</v>
      </c>
      <c r="Q261" s="291">
        <f t="shared" si="12"/>
        <v>5212281</v>
      </c>
      <c r="R261" s="291">
        <f t="shared" si="12"/>
        <v>5493776</v>
      </c>
      <c r="S261" s="291">
        <f t="shared" si="12"/>
        <v>5161031</v>
      </c>
      <c r="T261" s="291">
        <f t="shared" si="12"/>
        <v>6404003</v>
      </c>
    </row>
    <row r="262" spans="1:20" s="89" customFormat="1" ht="15" customHeight="1">
      <c r="A262" s="297"/>
      <c r="B262" s="298"/>
      <c r="C262" s="298"/>
      <c r="D262" s="297"/>
      <c r="E262" s="298"/>
      <c r="F262" s="298"/>
      <c r="G262" s="298"/>
      <c r="H262" s="298"/>
      <c r="I262" s="298"/>
      <c r="J262" s="298"/>
      <c r="K262" s="298"/>
      <c r="L262" s="299"/>
      <c r="M262" s="299"/>
      <c r="N262" s="300"/>
      <c r="O262" s="300"/>
      <c r="P262" s="299"/>
      <c r="Q262" s="299"/>
      <c r="R262" s="299"/>
      <c r="S262" s="299"/>
      <c r="T262" s="299"/>
    </row>
    <row r="263" spans="1:20" s="95" customFormat="1" ht="24" customHeight="1">
      <c r="A263" s="277"/>
      <c r="B263" s="466" t="s">
        <v>1108</v>
      </c>
      <c r="C263" s="466"/>
      <c r="D263" s="466"/>
      <c r="E263" s="466"/>
      <c r="F263" s="466"/>
      <c r="G263" s="466"/>
      <c r="H263" s="466"/>
      <c r="I263" s="466"/>
      <c r="J263" s="466"/>
      <c r="K263" s="466"/>
      <c r="L263" s="290">
        <f t="shared" ref="L263:T263" si="13">L85+L107+L150+L178+L219+L253</f>
        <v>14887393</v>
      </c>
      <c r="M263" s="290">
        <f t="shared" si="13"/>
        <v>16270246</v>
      </c>
      <c r="N263" s="290">
        <f t="shared" si="13"/>
        <v>18776881</v>
      </c>
      <c r="O263" s="290">
        <f t="shared" si="13"/>
        <v>17951258</v>
      </c>
      <c r="P263" s="290">
        <f t="shared" si="13"/>
        <v>19977679</v>
      </c>
      <c r="Q263" s="290">
        <f t="shared" si="13"/>
        <v>19450739</v>
      </c>
      <c r="R263" s="290">
        <f t="shared" si="13"/>
        <v>20351508</v>
      </c>
      <c r="S263" s="290">
        <f t="shared" si="13"/>
        <v>20975051</v>
      </c>
      <c r="T263" s="290">
        <f t="shared" si="13"/>
        <v>20318409</v>
      </c>
    </row>
    <row r="264" spans="1:20" s="95" customFormat="1" ht="15" customHeight="1">
      <c r="A264" s="301"/>
      <c r="B264" s="277"/>
      <c r="C264" s="277"/>
      <c r="D264" s="277"/>
      <c r="E264" s="277"/>
      <c r="F264" s="277"/>
      <c r="G264" s="277"/>
      <c r="H264" s="277"/>
      <c r="I264" s="277"/>
      <c r="J264" s="277"/>
      <c r="K264" s="277"/>
      <c r="L264" s="148"/>
      <c r="M264" s="148"/>
      <c r="N264" s="148"/>
      <c r="O264" s="148"/>
      <c r="P264" s="148"/>
      <c r="Q264" s="148"/>
      <c r="R264" s="148"/>
      <c r="S264" s="148"/>
      <c r="T264" s="148"/>
    </row>
    <row r="265" spans="1:20" s="95" customFormat="1" ht="24" customHeight="1">
      <c r="A265" s="301"/>
      <c r="B265" s="471" t="s">
        <v>816</v>
      </c>
      <c r="C265" s="471"/>
      <c r="D265" s="471"/>
      <c r="E265" s="471"/>
      <c r="F265" s="471"/>
      <c r="G265" s="471"/>
      <c r="H265" s="471"/>
      <c r="I265" s="471"/>
      <c r="J265" s="471"/>
      <c r="K265" s="471"/>
      <c r="L265" s="309">
        <f t="shared" ref="L265:T265" si="14">L55</f>
        <v>21231</v>
      </c>
      <c r="M265" s="309">
        <f t="shared" si="14"/>
        <v>0</v>
      </c>
      <c r="N265" s="309">
        <f t="shared" si="14"/>
        <v>0</v>
      </c>
      <c r="O265" s="309">
        <f t="shared" si="14"/>
        <v>0</v>
      </c>
      <c r="P265" s="309">
        <f t="shared" si="14"/>
        <v>0</v>
      </c>
      <c r="Q265" s="309">
        <f t="shared" si="14"/>
        <v>0</v>
      </c>
      <c r="R265" s="309">
        <f t="shared" si="14"/>
        <v>0</v>
      </c>
      <c r="S265" s="309">
        <f t="shared" si="14"/>
        <v>0</v>
      </c>
      <c r="T265" s="309">
        <f t="shared" si="14"/>
        <v>0</v>
      </c>
    </row>
    <row r="266" spans="1:20" s="95" customFormat="1" ht="24" customHeight="1">
      <c r="A266" s="302"/>
      <c r="B266" s="469" t="s">
        <v>1109</v>
      </c>
      <c r="C266" s="469"/>
      <c r="D266" s="469"/>
      <c r="E266" s="469"/>
      <c r="F266" s="469"/>
      <c r="G266" s="469"/>
      <c r="H266" s="469"/>
      <c r="I266" s="469"/>
      <c r="J266" s="469"/>
      <c r="K266" s="469"/>
      <c r="L266" s="307">
        <f t="shared" ref="L266:T266" si="15">-L261</f>
        <v>-6797039</v>
      </c>
      <c r="M266" s="307">
        <f t="shared" si="15"/>
        <v>-7889863</v>
      </c>
      <c r="N266" s="307">
        <f t="shared" si="15"/>
        <v>-4241084</v>
      </c>
      <c r="O266" s="307">
        <f t="shared" si="15"/>
        <v>-6175044</v>
      </c>
      <c r="P266" s="307">
        <f t="shared" si="15"/>
        <v>-4292112</v>
      </c>
      <c r="Q266" s="307">
        <f t="shared" si="15"/>
        <v>-5212281</v>
      </c>
      <c r="R266" s="307">
        <f t="shared" si="15"/>
        <v>-5493776</v>
      </c>
      <c r="S266" s="307">
        <f t="shared" si="15"/>
        <v>-5161031</v>
      </c>
      <c r="T266" s="307">
        <f t="shared" si="15"/>
        <v>-6404003</v>
      </c>
    </row>
    <row r="267" spans="1:20" s="95" customFormat="1" ht="24" customHeight="1">
      <c r="A267" s="277"/>
      <c r="B267" s="466" t="s">
        <v>1110</v>
      </c>
      <c r="C267" s="466"/>
      <c r="D267" s="466"/>
      <c r="E267" s="466"/>
      <c r="F267" s="466"/>
      <c r="G267" s="466"/>
      <c r="H267" s="466"/>
      <c r="I267" s="466"/>
      <c r="J267" s="466"/>
      <c r="K267" s="466"/>
      <c r="L267" s="290">
        <f t="shared" ref="L267:T267" si="16">L265+L266</f>
        <v>-6775808</v>
      </c>
      <c r="M267" s="290">
        <f t="shared" si="16"/>
        <v>-7889863</v>
      </c>
      <c r="N267" s="290">
        <f t="shared" si="16"/>
        <v>-4241084</v>
      </c>
      <c r="O267" s="247">
        <f t="shared" si="16"/>
        <v>-6175044</v>
      </c>
      <c r="P267" s="290">
        <f t="shared" si="16"/>
        <v>-4292112</v>
      </c>
      <c r="Q267" s="290">
        <f t="shared" si="16"/>
        <v>-5212281</v>
      </c>
      <c r="R267" s="290">
        <f t="shared" si="16"/>
        <v>-5493776</v>
      </c>
      <c r="S267" s="290">
        <f t="shared" si="16"/>
        <v>-5161031</v>
      </c>
      <c r="T267" s="290">
        <f t="shared" si="16"/>
        <v>-6404003</v>
      </c>
    </row>
    <row r="268" spans="1:20" s="95" customFormat="1" ht="15" customHeight="1">
      <c r="A268" s="301"/>
      <c r="B268" s="277"/>
      <c r="C268" s="277"/>
      <c r="D268" s="277"/>
      <c r="E268" s="277"/>
      <c r="F268" s="277"/>
      <c r="G268" s="277"/>
      <c r="H268" s="277"/>
      <c r="I268" s="277"/>
      <c r="J268" s="277"/>
      <c r="K268" s="277"/>
      <c r="L268" s="148"/>
      <c r="M268" s="148"/>
      <c r="N268" s="148"/>
      <c r="O268" s="148"/>
      <c r="P268" s="148"/>
      <c r="Q268" s="148"/>
      <c r="R268" s="148"/>
      <c r="S268" s="148"/>
      <c r="T268" s="148"/>
    </row>
    <row r="269" spans="1:20" s="95" customFormat="1" ht="24" customHeight="1">
      <c r="A269" s="303"/>
      <c r="B269" s="277"/>
      <c r="C269" s="277"/>
      <c r="D269" s="277"/>
      <c r="E269" s="277"/>
      <c r="F269" s="277"/>
      <c r="G269" s="277"/>
      <c r="H269" s="277"/>
      <c r="I269" s="277"/>
      <c r="J269" s="277"/>
      <c r="K269" s="277" t="s">
        <v>409</v>
      </c>
      <c r="L269" s="247">
        <f t="shared" ref="L269:T269" si="17">L51-L263+L267</f>
        <v>1454746</v>
      </c>
      <c r="M269" s="247">
        <f t="shared" si="17"/>
        <v>369505</v>
      </c>
      <c r="N269" s="247">
        <f t="shared" si="17"/>
        <v>0</v>
      </c>
      <c r="O269" s="247">
        <f t="shared" si="17"/>
        <v>0</v>
      </c>
      <c r="P269" s="247">
        <f t="shared" si="17"/>
        <v>0</v>
      </c>
      <c r="Q269" s="247">
        <f t="shared" si="17"/>
        <v>0</v>
      </c>
      <c r="R269" s="247">
        <f t="shared" si="17"/>
        <v>0</v>
      </c>
      <c r="S269" s="247">
        <f t="shared" si="17"/>
        <v>0</v>
      </c>
      <c r="T269" s="247">
        <f t="shared" si="17"/>
        <v>0</v>
      </c>
    </row>
    <row r="270" spans="1:20" s="95" customFormat="1" ht="15" customHeight="1">
      <c r="A270" s="303"/>
      <c r="B270" s="277"/>
      <c r="C270" s="277"/>
      <c r="D270" s="277"/>
      <c r="E270" s="277"/>
      <c r="F270" s="277"/>
      <c r="G270" s="277"/>
      <c r="H270" s="277"/>
      <c r="I270" s="277"/>
      <c r="J270" s="277"/>
      <c r="K270" s="277"/>
      <c r="L270" s="148"/>
      <c r="M270" s="148"/>
      <c r="N270" s="148"/>
      <c r="O270" s="150"/>
      <c r="P270" s="150"/>
      <c r="Q270" s="150"/>
      <c r="R270" s="150"/>
      <c r="S270" s="150"/>
      <c r="T270" s="150"/>
    </row>
    <row r="271" spans="1:20" s="96" customFormat="1" ht="24" customHeight="1">
      <c r="A271" s="304"/>
      <c r="B271" s="304"/>
      <c r="C271" s="304"/>
      <c r="D271" s="304"/>
      <c r="E271" s="304"/>
      <c r="F271" s="304"/>
      <c r="G271" s="304"/>
      <c r="H271" s="304"/>
      <c r="I271" s="304"/>
      <c r="J271" s="304"/>
      <c r="K271" s="304" t="s">
        <v>411</v>
      </c>
      <c r="L271" s="290">
        <v>10627100</v>
      </c>
      <c r="M271" s="290">
        <v>10996607</v>
      </c>
      <c r="N271" s="290">
        <v>10627100</v>
      </c>
      <c r="O271" s="288">
        <f>M271+O269</f>
        <v>10996607</v>
      </c>
      <c r="P271" s="288">
        <f>O271+P269</f>
        <v>10996607</v>
      </c>
      <c r="Q271" s="288">
        <f>P271+Q269</f>
        <v>10996607</v>
      </c>
      <c r="R271" s="288">
        <f>Q271+R269</f>
        <v>10996607</v>
      </c>
      <c r="S271" s="288">
        <f>R271+S269</f>
        <v>10996607</v>
      </c>
      <c r="T271" s="288">
        <f>S271+T269</f>
        <v>10996607</v>
      </c>
    </row>
    <row r="272" spans="1:20" s="97" customFormat="1" ht="24" customHeight="1">
      <c r="A272" s="305"/>
      <c r="B272" s="305"/>
      <c r="C272" s="305"/>
      <c r="D272" s="305"/>
      <c r="E272" s="305"/>
      <c r="F272" s="305"/>
      <c r="G272" s="305"/>
      <c r="H272" s="305"/>
      <c r="I272" s="305"/>
      <c r="J272" s="305"/>
      <c r="K272" s="311" t="s">
        <v>1111</v>
      </c>
      <c r="L272" s="158">
        <f t="shared" ref="L272:T272" si="18">L271/(L263+L261)</f>
        <v>0.49007970326361328</v>
      </c>
      <c r="M272" s="158">
        <f t="shared" si="18"/>
        <v>0.45515552102848544</v>
      </c>
      <c r="N272" s="158">
        <f t="shared" si="18"/>
        <v>0.46168720823061465</v>
      </c>
      <c r="O272" s="158">
        <f t="shared" si="18"/>
        <v>0.45579330806685581</v>
      </c>
      <c r="P272" s="158">
        <f t="shared" si="18"/>
        <v>0.45309854543040773</v>
      </c>
      <c r="Q272" s="158">
        <f t="shared" si="18"/>
        <v>0.44587430898567976</v>
      </c>
      <c r="R272" s="158">
        <f t="shared" si="18"/>
        <v>0.42547828067975574</v>
      </c>
      <c r="S272" s="158">
        <f t="shared" si="18"/>
        <v>0.42074427988097068</v>
      </c>
      <c r="T272" s="158">
        <f t="shared" si="18"/>
        <v>0.41151251616059209</v>
      </c>
    </row>
    <row r="273" spans="1:20" s="86" customFormat="1" ht="15" customHeight="1">
      <c r="A273" s="111"/>
      <c r="B273" s="111"/>
      <c r="C273" s="111"/>
      <c r="D273" s="111"/>
      <c r="E273" s="111"/>
      <c r="F273" s="111"/>
      <c r="G273" s="111"/>
      <c r="H273" s="111"/>
      <c r="I273" s="111"/>
      <c r="J273" s="111"/>
      <c r="K273" s="111"/>
      <c r="L273" s="218"/>
      <c r="M273" s="218"/>
      <c r="N273" s="160"/>
      <c r="O273" s="160"/>
      <c r="P273" s="262"/>
      <c r="Q273" s="262"/>
      <c r="R273" s="217"/>
      <c r="S273" s="217"/>
      <c r="T273" s="217"/>
    </row>
    <row r="274" spans="1:20" s="86" customFormat="1" ht="24" customHeight="1">
      <c r="A274" s="98" t="s">
        <v>1181</v>
      </c>
      <c r="B274" s="95"/>
      <c r="C274" s="95"/>
      <c r="D274" s="95"/>
      <c r="E274" s="95"/>
      <c r="F274" s="95"/>
      <c r="G274" s="95"/>
      <c r="H274" s="95"/>
      <c r="I274" s="95"/>
      <c r="J274" s="95"/>
      <c r="K274" s="95"/>
      <c r="L274" s="219"/>
      <c r="M274" s="219"/>
      <c r="N274" s="161"/>
      <c r="O274" s="161"/>
      <c r="P274" s="220"/>
      <c r="Q274" s="220"/>
      <c r="R274" s="220"/>
      <c r="S274" s="220"/>
    </row>
    <row r="275" spans="1:20" s="86" customFormat="1" ht="15" customHeight="1">
      <c r="A275" s="95"/>
      <c r="B275" s="95"/>
      <c r="C275" s="95"/>
      <c r="D275" s="95"/>
      <c r="E275" s="95"/>
      <c r="F275" s="95"/>
      <c r="G275" s="95"/>
      <c r="H275" s="95"/>
      <c r="I275" s="95"/>
      <c r="J275" s="95"/>
      <c r="K275" s="95"/>
      <c r="L275" s="219"/>
      <c r="M275" s="219"/>
      <c r="N275" s="161"/>
      <c r="O275" s="161"/>
      <c r="P275" s="220"/>
      <c r="Q275" s="220"/>
      <c r="R275" s="220"/>
      <c r="S275" s="220"/>
      <c r="T275" s="220"/>
    </row>
    <row r="276" spans="1:20" s="86" customFormat="1" ht="24" customHeight="1">
      <c r="A276" s="89" t="s">
        <v>834</v>
      </c>
      <c r="B276" s="89"/>
      <c r="C276" s="89"/>
      <c r="D276" s="89" t="s">
        <v>835</v>
      </c>
      <c r="E276" s="89"/>
      <c r="F276" s="89"/>
      <c r="G276" s="89"/>
      <c r="H276" s="89"/>
      <c r="I276" s="89"/>
      <c r="J276" s="89"/>
      <c r="K276" s="89"/>
      <c r="L276" s="316">
        <v>16034</v>
      </c>
      <c r="M276" s="316">
        <v>21501</v>
      </c>
      <c r="N276" s="327">
        <v>24000</v>
      </c>
      <c r="O276" s="327">
        <v>24017</v>
      </c>
      <c r="P276" s="318">
        <v>24000</v>
      </c>
      <c r="Q276" s="318">
        <v>24000</v>
      </c>
      <c r="R276" s="318">
        <v>24000</v>
      </c>
      <c r="S276" s="318">
        <v>24000</v>
      </c>
      <c r="T276" s="318">
        <v>24000</v>
      </c>
    </row>
    <row r="277" spans="1:20" s="86" customFormat="1" ht="15" customHeight="1">
      <c r="A277" s="89"/>
      <c r="B277" s="89"/>
      <c r="C277" s="89"/>
      <c r="D277" s="89"/>
      <c r="E277" s="89"/>
      <c r="F277" s="89"/>
      <c r="G277" s="89"/>
      <c r="H277" s="89"/>
      <c r="I277" s="89"/>
      <c r="J277" s="89"/>
      <c r="K277" s="89"/>
      <c r="L277" s="193"/>
      <c r="M277" s="193"/>
      <c r="N277" s="286"/>
      <c r="O277" s="286"/>
      <c r="P277" s="295"/>
      <c r="Q277" s="295"/>
      <c r="R277" s="295"/>
      <c r="S277" s="295"/>
      <c r="T277" s="295"/>
    </row>
    <row r="278" spans="1:20" s="95" customFormat="1" ht="24" customHeight="1">
      <c r="A278" s="465" t="s">
        <v>1115</v>
      </c>
      <c r="B278" s="465"/>
      <c r="C278" s="465"/>
      <c r="D278" s="465"/>
      <c r="E278" s="465"/>
      <c r="F278" s="465"/>
      <c r="G278" s="465"/>
      <c r="H278" s="465"/>
      <c r="I278" s="465"/>
      <c r="J278" s="465"/>
      <c r="K278" s="465"/>
      <c r="L278" s="199">
        <f t="shared" ref="L278:T278" si="19">SUM(L276:L277)</f>
        <v>16034</v>
      </c>
      <c r="M278" s="199">
        <f t="shared" si="19"/>
        <v>21501</v>
      </c>
      <c r="N278" s="290">
        <f t="shared" si="19"/>
        <v>24000</v>
      </c>
      <c r="O278" s="290">
        <f t="shared" si="19"/>
        <v>24017</v>
      </c>
      <c r="P278" s="289">
        <f t="shared" si="19"/>
        <v>24000</v>
      </c>
      <c r="Q278" s="289">
        <f t="shared" si="19"/>
        <v>24000</v>
      </c>
      <c r="R278" s="289">
        <f t="shared" si="19"/>
        <v>24000</v>
      </c>
      <c r="S278" s="289">
        <f t="shared" si="19"/>
        <v>24000</v>
      </c>
      <c r="T278" s="289">
        <f t="shared" si="19"/>
        <v>24000</v>
      </c>
    </row>
    <row r="279" spans="1:20" s="86" customFormat="1" ht="15" customHeight="1">
      <c r="A279" s="95"/>
      <c r="B279" s="95"/>
      <c r="C279" s="95"/>
      <c r="D279" s="95"/>
      <c r="E279" s="95"/>
      <c r="F279" s="95"/>
      <c r="G279" s="95"/>
      <c r="H279" s="95"/>
      <c r="I279" s="95"/>
      <c r="J279" s="95"/>
      <c r="K279" s="95"/>
      <c r="L279" s="202"/>
      <c r="M279" s="202"/>
      <c r="N279" s="162"/>
      <c r="O279" s="162"/>
      <c r="P279" s="221"/>
      <c r="Q279" s="221"/>
      <c r="R279" s="221"/>
      <c r="S279" s="221"/>
      <c r="T279" s="221"/>
    </row>
    <row r="280" spans="1:20" s="86" customFormat="1" ht="24" customHeight="1">
      <c r="A280" s="1" t="s">
        <v>226</v>
      </c>
      <c r="B280" s="93"/>
      <c r="C280" s="93"/>
      <c r="D280" s="1" t="s">
        <v>810</v>
      </c>
      <c r="E280" s="93"/>
      <c r="F280" s="93"/>
      <c r="G280" s="93"/>
      <c r="H280" s="93"/>
      <c r="I280" s="93"/>
      <c r="J280" s="93"/>
      <c r="K280" s="93"/>
      <c r="L280" s="318">
        <v>4688</v>
      </c>
      <c r="M280" s="318">
        <v>6043</v>
      </c>
      <c r="N280" s="327">
        <v>60640</v>
      </c>
      <c r="O280" s="327">
        <v>13640</v>
      </c>
      <c r="P280" s="318">
        <v>60640</v>
      </c>
      <c r="Q280" s="416">
        <v>13640</v>
      </c>
      <c r="R280" s="416">
        <v>15368</v>
      </c>
      <c r="S280" s="416">
        <v>15368</v>
      </c>
      <c r="T280" s="416">
        <v>50368</v>
      </c>
    </row>
    <row r="281" spans="1:20" s="86" customFormat="1" ht="15" customHeight="1">
      <c r="A281" s="1"/>
      <c r="B281" s="93"/>
      <c r="C281" s="93"/>
      <c r="D281" s="1"/>
      <c r="E281" s="93"/>
      <c r="F281" s="93"/>
      <c r="G281" s="93"/>
      <c r="H281" s="93"/>
      <c r="I281" s="93"/>
      <c r="J281" s="93"/>
      <c r="K281" s="93"/>
      <c r="L281" s="208"/>
      <c r="M281" s="208"/>
      <c r="N281" s="155"/>
      <c r="O281" s="155"/>
      <c r="P281" s="330"/>
      <c r="Q281" s="184"/>
      <c r="R281" s="184"/>
      <c r="S281" s="184"/>
      <c r="T281" s="184"/>
    </row>
    <row r="282" spans="1:20" s="95" customFormat="1" ht="24" customHeight="1">
      <c r="A282" s="465" t="s">
        <v>1116</v>
      </c>
      <c r="B282" s="465"/>
      <c r="C282" s="465"/>
      <c r="D282" s="465"/>
      <c r="E282" s="465"/>
      <c r="F282" s="465"/>
      <c r="G282" s="465"/>
      <c r="H282" s="465"/>
      <c r="I282" s="465"/>
      <c r="J282" s="465"/>
      <c r="K282" s="465"/>
      <c r="L282" s="289">
        <f t="shared" ref="L282:T282" si="20">SUM(L280:L281)</f>
        <v>4688</v>
      </c>
      <c r="M282" s="289">
        <f t="shared" si="20"/>
        <v>6043</v>
      </c>
      <c r="N282" s="290">
        <f t="shared" si="20"/>
        <v>60640</v>
      </c>
      <c r="O282" s="290">
        <f t="shared" si="20"/>
        <v>13640</v>
      </c>
      <c r="P282" s="289">
        <f t="shared" si="20"/>
        <v>60640</v>
      </c>
      <c r="Q282" s="289">
        <f t="shared" si="20"/>
        <v>13640</v>
      </c>
      <c r="R282" s="289">
        <f t="shared" si="20"/>
        <v>15368</v>
      </c>
      <c r="S282" s="289">
        <f t="shared" si="20"/>
        <v>15368</v>
      </c>
      <c r="T282" s="289">
        <f t="shared" si="20"/>
        <v>50368</v>
      </c>
    </row>
    <row r="283" spans="1:20" s="95" customFormat="1" ht="15" customHeight="1">
      <c r="L283" s="289"/>
      <c r="M283" s="289"/>
      <c r="N283" s="290"/>
      <c r="O283" s="290"/>
      <c r="P283" s="289"/>
      <c r="Q283" s="289"/>
      <c r="R283" s="289"/>
      <c r="S283" s="289"/>
      <c r="T283" s="289"/>
    </row>
    <row r="284" spans="1:20" s="95" customFormat="1" ht="24" customHeight="1">
      <c r="K284" s="95" t="s">
        <v>409</v>
      </c>
      <c r="L284" s="211">
        <f t="shared" ref="L284:T284" si="21">L278-L282</f>
        <v>11346</v>
      </c>
      <c r="M284" s="211">
        <f t="shared" si="21"/>
        <v>15458</v>
      </c>
      <c r="N284" s="247">
        <f t="shared" si="21"/>
        <v>-36640</v>
      </c>
      <c r="O284" s="247">
        <f t="shared" si="21"/>
        <v>10377</v>
      </c>
      <c r="P284" s="211">
        <f t="shared" si="21"/>
        <v>-36640</v>
      </c>
      <c r="Q284" s="211">
        <f t="shared" si="21"/>
        <v>10360</v>
      </c>
      <c r="R284" s="211">
        <f t="shared" si="21"/>
        <v>8632</v>
      </c>
      <c r="S284" s="211">
        <f t="shared" si="21"/>
        <v>8632</v>
      </c>
      <c r="T284" s="211">
        <f t="shared" si="21"/>
        <v>-26368</v>
      </c>
    </row>
    <row r="285" spans="1:20" s="95" customFormat="1" ht="15" customHeight="1">
      <c r="L285" s="289"/>
      <c r="M285" s="289"/>
      <c r="N285" s="290"/>
      <c r="O285" s="290"/>
      <c r="P285" s="289"/>
      <c r="Q285" s="289"/>
      <c r="R285" s="289"/>
      <c r="S285" s="289"/>
      <c r="T285" s="289"/>
    </row>
    <row r="286" spans="1:20" s="95" customFormat="1" ht="24" customHeight="1">
      <c r="K286" s="142" t="s">
        <v>411</v>
      </c>
      <c r="L286" s="289">
        <v>21576</v>
      </c>
      <c r="M286" s="289">
        <v>37034</v>
      </c>
      <c r="N286" s="290">
        <v>-3563</v>
      </c>
      <c r="O286" s="290">
        <f>M286+O284</f>
        <v>47411</v>
      </c>
      <c r="P286" s="289">
        <f>O286+P284</f>
        <v>10771</v>
      </c>
      <c r="Q286" s="289">
        <f>P286+Q284</f>
        <v>21131</v>
      </c>
      <c r="R286" s="289">
        <f>Q286+R284</f>
        <v>29763</v>
      </c>
      <c r="S286" s="289">
        <f>R286+S284</f>
        <v>38395</v>
      </c>
      <c r="T286" s="289">
        <f>S286+T284</f>
        <v>12027</v>
      </c>
    </row>
    <row r="287" spans="1:20" s="97" customFormat="1" ht="24" customHeight="1">
      <c r="L287" s="213">
        <f t="shared" ref="L287:T287" si="22">L286/L282</f>
        <v>4.6023890784982937</v>
      </c>
      <c r="M287" s="213">
        <f t="shared" si="22"/>
        <v>6.1284130398808543</v>
      </c>
      <c r="N287" s="158">
        <f t="shared" si="22"/>
        <v>-5.8756596306068602E-2</v>
      </c>
      <c r="O287" s="158">
        <f t="shared" si="22"/>
        <v>3.4758797653958946</v>
      </c>
      <c r="P287" s="213">
        <f t="shared" si="22"/>
        <v>0.17762203166226914</v>
      </c>
      <c r="Q287" s="213">
        <f t="shared" si="22"/>
        <v>1.5491935483870967</v>
      </c>
      <c r="R287" s="213">
        <f t="shared" si="22"/>
        <v>1.9366866215512755</v>
      </c>
      <c r="S287" s="213">
        <f t="shared" si="22"/>
        <v>2.4983732431025509</v>
      </c>
      <c r="T287" s="213">
        <f t="shared" si="22"/>
        <v>0.23878256035578144</v>
      </c>
    </row>
    <row r="288" spans="1:20" ht="15" customHeight="1">
      <c r="A288" s="89"/>
      <c r="B288" s="89"/>
      <c r="C288" s="89"/>
      <c r="D288" s="89"/>
      <c r="E288" s="89"/>
      <c r="F288" s="89"/>
      <c r="G288" s="89"/>
      <c r="H288" s="89"/>
      <c r="I288" s="89"/>
      <c r="J288" s="89"/>
      <c r="K288" s="89"/>
      <c r="L288" s="223"/>
      <c r="M288" s="223"/>
      <c r="N288" s="164"/>
      <c r="O288" s="164"/>
      <c r="P288" s="224"/>
      <c r="Q288" s="224"/>
      <c r="R288" s="224"/>
      <c r="S288" s="224"/>
      <c r="T288" s="224"/>
    </row>
    <row r="289" spans="1:20" ht="24" customHeight="1">
      <c r="A289" s="98" t="s">
        <v>1182</v>
      </c>
      <c r="B289" s="89"/>
      <c r="C289" s="89"/>
      <c r="D289" s="89"/>
      <c r="E289" s="89"/>
      <c r="F289" s="89"/>
      <c r="G289" s="89"/>
      <c r="H289" s="89"/>
      <c r="I289" s="89"/>
      <c r="J289" s="89"/>
      <c r="K289" s="89"/>
      <c r="L289" s="223"/>
      <c r="M289" s="223"/>
      <c r="N289" s="164"/>
      <c r="O289" s="164"/>
      <c r="P289" s="224"/>
      <c r="Q289" s="224"/>
      <c r="R289" s="224"/>
      <c r="S289" s="220"/>
      <c r="T289" s="224"/>
    </row>
    <row r="290" spans="1:20" ht="15" customHeight="1">
      <c r="A290" s="89"/>
      <c r="B290" s="89"/>
      <c r="C290" s="89"/>
      <c r="D290" s="89"/>
      <c r="E290" s="89"/>
      <c r="F290" s="89"/>
      <c r="G290" s="89"/>
      <c r="H290" s="89"/>
      <c r="I290" s="89"/>
      <c r="J290" s="89"/>
      <c r="K290" s="89"/>
      <c r="L290" s="223"/>
      <c r="M290" s="223"/>
      <c r="N290" s="164"/>
      <c r="O290" s="164"/>
      <c r="P290" s="224"/>
      <c r="Q290" s="224"/>
      <c r="R290" s="224"/>
      <c r="S290" s="224"/>
      <c r="T290" s="224"/>
    </row>
    <row r="291" spans="1:20" ht="24" customHeight="1">
      <c r="A291" s="89" t="s">
        <v>832</v>
      </c>
      <c r="B291" s="89"/>
      <c r="C291" s="89"/>
      <c r="D291" s="89" t="s">
        <v>833</v>
      </c>
      <c r="E291" s="89"/>
      <c r="F291" s="89"/>
      <c r="G291" s="89"/>
      <c r="H291" s="89"/>
      <c r="I291" s="89"/>
      <c r="J291" s="89"/>
      <c r="K291" s="89"/>
      <c r="L291" s="318">
        <v>20363</v>
      </c>
      <c r="M291" s="318">
        <v>21000</v>
      </c>
      <c r="N291" s="327">
        <v>21000</v>
      </c>
      <c r="O291" s="327">
        <v>21015</v>
      </c>
      <c r="P291" s="318">
        <v>21000</v>
      </c>
      <c r="Q291" s="318">
        <v>21000</v>
      </c>
      <c r="R291" s="318">
        <v>21000</v>
      </c>
      <c r="S291" s="318">
        <v>21000</v>
      </c>
      <c r="T291" s="318">
        <v>21000</v>
      </c>
    </row>
    <row r="292" spans="1:20" ht="15" customHeight="1">
      <c r="A292" s="89"/>
      <c r="B292" s="89"/>
      <c r="C292" s="89"/>
      <c r="D292" s="89"/>
      <c r="E292" s="89"/>
      <c r="F292" s="89"/>
      <c r="G292" s="89"/>
      <c r="H292" s="89"/>
      <c r="I292" s="89"/>
      <c r="J292" s="89"/>
      <c r="K292" s="89"/>
      <c r="L292" s="292"/>
      <c r="M292" s="292"/>
      <c r="N292" s="286"/>
      <c r="O292" s="286"/>
      <c r="P292" s="295"/>
      <c r="Q292" s="295"/>
      <c r="R292" s="295"/>
      <c r="S292" s="295"/>
      <c r="T292" s="295"/>
    </row>
    <row r="293" spans="1:20" s="89" customFormat="1" ht="24" customHeight="1">
      <c r="A293" s="465" t="s">
        <v>1117</v>
      </c>
      <c r="B293" s="465"/>
      <c r="C293" s="465"/>
      <c r="D293" s="465"/>
      <c r="E293" s="465"/>
      <c r="F293" s="465"/>
      <c r="G293" s="465"/>
      <c r="H293" s="465"/>
      <c r="I293" s="465"/>
      <c r="J293" s="465"/>
      <c r="K293" s="465"/>
      <c r="L293" s="306">
        <f t="shared" ref="L293:T293" si="23">SUM(L291:L292)</f>
        <v>20363</v>
      </c>
      <c r="M293" s="306">
        <f t="shared" si="23"/>
        <v>21000</v>
      </c>
      <c r="N293" s="290">
        <f t="shared" si="23"/>
        <v>21000</v>
      </c>
      <c r="O293" s="290">
        <f t="shared" si="23"/>
        <v>21015</v>
      </c>
      <c r="P293" s="289">
        <f t="shared" si="23"/>
        <v>21000</v>
      </c>
      <c r="Q293" s="289">
        <f t="shared" si="23"/>
        <v>21000</v>
      </c>
      <c r="R293" s="289">
        <f t="shared" si="23"/>
        <v>21000</v>
      </c>
      <c r="S293" s="289">
        <f t="shared" si="23"/>
        <v>21000</v>
      </c>
      <c r="T293" s="289">
        <f t="shared" si="23"/>
        <v>21000</v>
      </c>
    </row>
    <row r="294" spans="1:20" ht="15" customHeight="1">
      <c r="A294" s="89"/>
      <c r="B294" s="89"/>
      <c r="C294" s="89"/>
      <c r="D294" s="89"/>
      <c r="E294" s="89"/>
      <c r="F294" s="89"/>
      <c r="G294" s="89"/>
      <c r="H294" s="89"/>
      <c r="I294" s="89"/>
      <c r="J294" s="89"/>
      <c r="K294" s="95"/>
      <c r="L294" s="199"/>
      <c r="M294" s="199"/>
      <c r="N294" s="162"/>
      <c r="O294" s="162"/>
      <c r="P294" s="221"/>
      <c r="Q294" s="221"/>
      <c r="R294" s="221"/>
      <c r="S294" s="221"/>
      <c r="T294" s="221"/>
    </row>
    <row r="295" spans="1:20" ht="24" customHeight="1">
      <c r="A295" s="1" t="s">
        <v>761</v>
      </c>
      <c r="B295" s="99"/>
      <c r="C295" s="99"/>
      <c r="D295" s="94" t="s">
        <v>762</v>
      </c>
      <c r="E295" s="99"/>
      <c r="F295" s="99"/>
      <c r="G295" s="99"/>
      <c r="H295" s="99"/>
      <c r="I295" s="99"/>
      <c r="J295" s="99"/>
      <c r="K295" s="99"/>
      <c r="L295" s="317">
        <v>3268</v>
      </c>
      <c r="M295" s="317">
        <v>5160</v>
      </c>
      <c r="N295" s="329">
        <v>5000</v>
      </c>
      <c r="O295" s="329">
        <v>5000</v>
      </c>
      <c r="P295" s="330">
        <v>5000</v>
      </c>
      <c r="Q295" s="330">
        <v>5000</v>
      </c>
      <c r="R295" s="330">
        <v>5000</v>
      </c>
      <c r="S295" s="330">
        <v>5000</v>
      </c>
      <c r="T295" s="330">
        <v>5000</v>
      </c>
    </row>
    <row r="296" spans="1:20" ht="24" customHeight="1">
      <c r="A296" s="1" t="s">
        <v>225</v>
      </c>
      <c r="B296" s="93"/>
      <c r="C296" s="93"/>
      <c r="D296" s="1" t="s">
        <v>810</v>
      </c>
      <c r="E296" s="93"/>
      <c r="F296" s="93"/>
      <c r="G296" s="93"/>
      <c r="H296" s="93"/>
      <c r="I296" s="93"/>
      <c r="J296" s="93"/>
      <c r="K296" s="93"/>
      <c r="L296" s="266">
        <v>6301</v>
      </c>
      <c r="M296" s="266">
        <v>6440</v>
      </c>
      <c r="N296" s="163">
        <v>13640</v>
      </c>
      <c r="O296" s="163">
        <v>16000</v>
      </c>
      <c r="P296" s="416">
        <v>18640</v>
      </c>
      <c r="Q296" s="222">
        <v>13640</v>
      </c>
      <c r="R296" s="416">
        <v>15368</v>
      </c>
      <c r="S296" s="416">
        <v>15368</v>
      </c>
      <c r="T296" s="222">
        <v>15368</v>
      </c>
    </row>
    <row r="297" spans="1:20" ht="15" customHeight="1">
      <c r="A297" s="1"/>
      <c r="B297" s="93"/>
      <c r="C297" s="93"/>
      <c r="D297" s="1"/>
      <c r="E297" s="93"/>
      <c r="F297" s="93"/>
      <c r="G297" s="93"/>
      <c r="H297" s="93"/>
      <c r="I297" s="93"/>
      <c r="J297" s="93"/>
      <c r="K297" s="93"/>
      <c r="L297" s="208"/>
      <c r="M297" s="208"/>
      <c r="N297" s="155"/>
      <c r="O297" s="155"/>
      <c r="P297" s="184"/>
      <c r="Q297" s="184"/>
      <c r="R297" s="184"/>
      <c r="S297" s="184"/>
      <c r="T297" s="184"/>
    </row>
    <row r="298" spans="1:20" s="89" customFormat="1" ht="24" customHeight="1">
      <c r="A298" s="465" t="s">
        <v>1118</v>
      </c>
      <c r="B298" s="465"/>
      <c r="C298" s="465"/>
      <c r="D298" s="465"/>
      <c r="E298" s="465"/>
      <c r="F298" s="465"/>
      <c r="G298" s="465"/>
      <c r="H298" s="465"/>
      <c r="I298" s="465"/>
      <c r="J298" s="465"/>
      <c r="K298" s="465"/>
      <c r="L298" s="289">
        <f t="shared" ref="L298:T298" si="24">SUM(L295:L297)</f>
        <v>9569</v>
      </c>
      <c r="M298" s="289">
        <f t="shared" si="24"/>
        <v>11600</v>
      </c>
      <c r="N298" s="290">
        <f t="shared" si="24"/>
        <v>18640</v>
      </c>
      <c r="O298" s="290">
        <f t="shared" si="24"/>
        <v>21000</v>
      </c>
      <c r="P298" s="289">
        <f t="shared" si="24"/>
        <v>23640</v>
      </c>
      <c r="Q298" s="289">
        <f t="shared" si="24"/>
        <v>18640</v>
      </c>
      <c r="R298" s="289">
        <f t="shared" si="24"/>
        <v>20368</v>
      </c>
      <c r="S298" s="289">
        <f t="shared" si="24"/>
        <v>20368</v>
      </c>
      <c r="T298" s="289">
        <f t="shared" si="24"/>
        <v>20368</v>
      </c>
    </row>
    <row r="299" spans="1:20" s="89" customFormat="1" ht="15" customHeight="1">
      <c r="L299" s="319"/>
      <c r="M299" s="319"/>
      <c r="N299" s="309"/>
      <c r="O299" s="309"/>
      <c r="P299" s="319"/>
      <c r="Q299" s="319"/>
      <c r="R299" s="319"/>
      <c r="S299" s="319"/>
      <c r="T299" s="319"/>
    </row>
    <row r="300" spans="1:20" s="89" customFormat="1" ht="24" customHeight="1">
      <c r="K300" s="95" t="s">
        <v>409</v>
      </c>
      <c r="L300" s="211">
        <f t="shared" ref="L300:T300" si="25">L293-L298</f>
        <v>10794</v>
      </c>
      <c r="M300" s="211">
        <f t="shared" si="25"/>
        <v>9400</v>
      </c>
      <c r="N300" s="247">
        <f t="shared" si="25"/>
        <v>2360</v>
      </c>
      <c r="O300" s="247">
        <f t="shared" si="25"/>
        <v>15</v>
      </c>
      <c r="P300" s="211">
        <f t="shared" si="25"/>
        <v>-2640</v>
      </c>
      <c r="Q300" s="211">
        <f t="shared" si="25"/>
        <v>2360</v>
      </c>
      <c r="R300" s="211">
        <f t="shared" si="25"/>
        <v>632</v>
      </c>
      <c r="S300" s="211">
        <f t="shared" si="25"/>
        <v>632</v>
      </c>
      <c r="T300" s="211">
        <f t="shared" si="25"/>
        <v>632</v>
      </c>
    </row>
    <row r="301" spans="1:20" s="89" customFormat="1" ht="15" customHeight="1">
      <c r="L301" s="289"/>
      <c r="M301" s="289"/>
      <c r="N301" s="290"/>
      <c r="O301" s="290"/>
      <c r="P301" s="289"/>
      <c r="Q301" s="289"/>
      <c r="R301" s="289"/>
      <c r="S301" s="289"/>
      <c r="T301" s="289"/>
    </row>
    <row r="302" spans="1:20" s="89" customFormat="1" ht="24" customHeight="1">
      <c r="K302" s="142" t="s">
        <v>411</v>
      </c>
      <c r="L302" s="289">
        <v>2386</v>
      </c>
      <c r="M302" s="289">
        <v>11786</v>
      </c>
      <c r="N302" s="290">
        <v>10746</v>
      </c>
      <c r="O302" s="290">
        <f>M302+O300</f>
        <v>11801</v>
      </c>
      <c r="P302" s="289">
        <f>O302+P300</f>
        <v>9161</v>
      </c>
      <c r="Q302" s="289">
        <f>P302+Q300</f>
        <v>11521</v>
      </c>
      <c r="R302" s="289">
        <f>Q302+R300</f>
        <v>12153</v>
      </c>
      <c r="S302" s="289">
        <f>R302+S300</f>
        <v>12785</v>
      </c>
      <c r="T302" s="289">
        <f>S302+T300</f>
        <v>13417</v>
      </c>
    </row>
    <row r="303" spans="1:20" s="100" customFormat="1" ht="24" customHeight="1">
      <c r="L303" s="213">
        <f t="shared" ref="L303:T303" si="26">L302/L298</f>
        <v>0.24934684920054342</v>
      </c>
      <c r="M303" s="213">
        <f t="shared" si="26"/>
        <v>1.0160344827586207</v>
      </c>
      <c r="N303" s="158">
        <f t="shared" si="26"/>
        <v>0.57650214592274673</v>
      </c>
      <c r="O303" s="158">
        <f t="shared" si="26"/>
        <v>0.56195238095238098</v>
      </c>
      <c r="P303" s="213">
        <f t="shared" si="26"/>
        <v>0.38752115059221659</v>
      </c>
      <c r="Q303" s="213">
        <f t="shared" si="26"/>
        <v>0.6180793991416309</v>
      </c>
      <c r="R303" s="213">
        <f t="shared" si="26"/>
        <v>0.59667124901806756</v>
      </c>
      <c r="S303" s="213">
        <f t="shared" si="26"/>
        <v>0.62770031421838179</v>
      </c>
      <c r="T303" s="213">
        <f t="shared" si="26"/>
        <v>0.65872937941869603</v>
      </c>
    </row>
    <row r="304" spans="1:20" ht="15" customHeight="1">
      <c r="A304" s="89"/>
      <c r="B304" s="89"/>
      <c r="C304" s="89"/>
      <c r="D304" s="89"/>
      <c r="E304" s="89"/>
      <c r="F304" s="89"/>
      <c r="G304" s="89"/>
      <c r="H304" s="89"/>
      <c r="I304" s="89"/>
      <c r="J304" s="89"/>
      <c r="K304" s="89"/>
      <c r="L304" s="223"/>
      <c r="M304" s="223"/>
      <c r="N304" s="164"/>
      <c r="O304" s="164"/>
      <c r="P304" s="224"/>
      <c r="Q304" s="224"/>
      <c r="R304" s="224"/>
      <c r="S304" s="224"/>
      <c r="T304" s="224"/>
    </row>
    <row r="305" spans="1:20" ht="24" customHeight="1">
      <c r="A305" s="98" t="s">
        <v>1183</v>
      </c>
      <c r="B305" s="89"/>
      <c r="C305" s="89"/>
      <c r="D305" s="89"/>
      <c r="E305" s="89"/>
      <c r="F305" s="89"/>
      <c r="G305" s="89"/>
      <c r="H305" s="89"/>
      <c r="I305" s="89"/>
      <c r="J305" s="89"/>
      <c r="K305" s="89"/>
      <c r="L305" s="223"/>
      <c r="M305" s="223"/>
      <c r="N305" s="164"/>
      <c r="O305" s="164"/>
    </row>
    <row r="306" spans="1:20" ht="15" customHeight="1">
      <c r="A306" s="89"/>
      <c r="B306" s="89"/>
      <c r="C306" s="89"/>
      <c r="D306" s="89"/>
      <c r="E306" s="89"/>
      <c r="F306" s="89"/>
      <c r="G306" s="89"/>
      <c r="H306" s="89"/>
      <c r="I306" s="89"/>
      <c r="J306" s="89"/>
      <c r="K306" s="89"/>
      <c r="L306" s="223"/>
      <c r="M306" s="223"/>
      <c r="N306" s="164"/>
      <c r="O306" s="164"/>
      <c r="P306" s="224"/>
      <c r="Q306" s="224"/>
      <c r="R306" s="224"/>
      <c r="S306" s="224"/>
      <c r="T306" s="224"/>
    </row>
    <row r="307" spans="1:20" ht="24" customHeight="1">
      <c r="A307" s="1" t="s">
        <v>227</v>
      </c>
      <c r="B307" s="89"/>
      <c r="C307" s="89"/>
      <c r="D307" s="1" t="s">
        <v>228</v>
      </c>
      <c r="E307" s="89"/>
      <c r="F307" s="89"/>
      <c r="G307" s="89"/>
      <c r="H307" s="89"/>
      <c r="I307" s="89"/>
      <c r="J307" s="89"/>
      <c r="K307" s="89"/>
      <c r="L307" s="285">
        <v>438216</v>
      </c>
      <c r="M307" s="285">
        <v>469439</v>
      </c>
      <c r="N307" s="286">
        <v>503226</v>
      </c>
      <c r="O307" s="143">
        <v>486430</v>
      </c>
      <c r="P307" s="210">
        <v>485138</v>
      </c>
      <c r="Q307" s="210">
        <v>494841</v>
      </c>
      <c r="R307" s="210">
        <v>575528</v>
      </c>
      <c r="S307" s="210">
        <v>587038</v>
      </c>
      <c r="T307" s="210">
        <v>598779</v>
      </c>
    </row>
    <row r="308" spans="1:20" ht="24" customHeight="1">
      <c r="A308" s="1" t="s">
        <v>229</v>
      </c>
      <c r="B308" s="89"/>
      <c r="C308" s="89"/>
      <c r="D308" s="4" t="s">
        <v>230</v>
      </c>
      <c r="E308" s="89"/>
      <c r="F308" s="89"/>
      <c r="G308" s="89"/>
      <c r="H308" s="89"/>
      <c r="I308" s="89"/>
      <c r="J308" s="89"/>
      <c r="K308" s="89"/>
      <c r="L308" s="210">
        <v>79463</v>
      </c>
      <c r="M308" s="210">
        <v>123724</v>
      </c>
      <c r="N308" s="143">
        <v>79463</v>
      </c>
      <c r="O308" s="143">
        <v>123724</v>
      </c>
      <c r="P308" s="210">
        <v>123724</v>
      </c>
      <c r="Q308" s="210">
        <v>123724</v>
      </c>
      <c r="R308" s="210">
        <v>123724</v>
      </c>
      <c r="S308" s="210">
        <v>123724</v>
      </c>
      <c r="T308" s="210">
        <v>123724</v>
      </c>
    </row>
    <row r="309" spans="1:20" ht="24" customHeight="1">
      <c r="A309" s="1" t="s">
        <v>1085</v>
      </c>
      <c r="B309" s="89"/>
      <c r="C309" s="89"/>
      <c r="D309" s="4" t="s">
        <v>1086</v>
      </c>
      <c r="E309" s="89"/>
      <c r="F309" s="89"/>
      <c r="G309" s="89"/>
      <c r="H309" s="89"/>
      <c r="I309" s="89"/>
      <c r="J309" s="89"/>
      <c r="K309" s="89"/>
      <c r="L309" s="210">
        <v>320091</v>
      </c>
      <c r="M309" s="210">
        <v>375514</v>
      </c>
      <c r="N309" s="143">
        <v>411711</v>
      </c>
      <c r="O309" s="143">
        <v>440135</v>
      </c>
      <c r="P309" s="210">
        <v>453700</v>
      </c>
      <c r="Q309" s="210">
        <v>462774</v>
      </c>
      <c r="R309" s="210">
        <v>538232</v>
      </c>
      <c r="S309" s="210">
        <v>548997</v>
      </c>
      <c r="T309" s="210">
        <v>559976</v>
      </c>
    </row>
    <row r="310" spans="1:20" ht="24" customHeight="1">
      <c r="A310" s="1" t="s">
        <v>1067</v>
      </c>
      <c r="B310" s="89"/>
      <c r="C310" s="89"/>
      <c r="D310" s="4" t="s">
        <v>1066</v>
      </c>
      <c r="E310" s="89"/>
      <c r="F310" s="89"/>
      <c r="G310" s="89"/>
      <c r="H310" s="89"/>
      <c r="I310" s="89"/>
      <c r="J310" s="89"/>
      <c r="K310" s="89"/>
      <c r="L310" s="210">
        <v>417875</v>
      </c>
      <c r="M310" s="210">
        <v>208937</v>
      </c>
      <c r="N310" s="143">
        <v>0</v>
      </c>
      <c r="O310" s="143">
        <v>0</v>
      </c>
      <c r="P310" s="210">
        <v>0</v>
      </c>
      <c r="Q310" s="210">
        <v>0</v>
      </c>
      <c r="R310" s="210">
        <v>0</v>
      </c>
      <c r="S310" s="210">
        <v>0</v>
      </c>
      <c r="T310" s="210">
        <v>0</v>
      </c>
    </row>
    <row r="311" spans="1:20" ht="24" customHeight="1">
      <c r="A311" s="1" t="s">
        <v>231</v>
      </c>
      <c r="B311" s="93"/>
      <c r="C311" s="93"/>
      <c r="D311" s="467" t="s">
        <v>6</v>
      </c>
      <c r="E311" s="467"/>
      <c r="F311" s="467"/>
      <c r="G311" s="467"/>
      <c r="H311" s="467"/>
      <c r="I311" s="467"/>
      <c r="J311" s="467"/>
      <c r="K311" s="467"/>
      <c r="L311" s="230">
        <v>1846</v>
      </c>
      <c r="M311" s="230">
        <v>79709</v>
      </c>
      <c r="N311" s="146">
        <v>5000</v>
      </c>
      <c r="O311" s="146">
        <v>28000</v>
      </c>
      <c r="P311" s="230">
        <v>5000</v>
      </c>
      <c r="Q311" s="230">
        <v>5000</v>
      </c>
      <c r="R311" s="230">
        <v>5000</v>
      </c>
      <c r="S311" s="230">
        <v>5000</v>
      </c>
      <c r="T311" s="230">
        <v>5000</v>
      </c>
    </row>
    <row r="312" spans="1:20" ht="15" customHeight="1">
      <c r="A312" s="89"/>
      <c r="B312" s="89"/>
      <c r="C312" s="89"/>
      <c r="D312" s="89"/>
      <c r="E312" s="89"/>
      <c r="F312" s="89"/>
      <c r="G312" s="89"/>
      <c r="H312" s="89"/>
      <c r="I312" s="89"/>
      <c r="J312" s="89"/>
      <c r="K312" s="89"/>
      <c r="L312" s="198"/>
      <c r="M312" s="198"/>
      <c r="N312" s="147"/>
      <c r="O312" s="147"/>
      <c r="P312" s="192"/>
      <c r="Q312" s="192"/>
      <c r="R312" s="192"/>
      <c r="S312" s="192"/>
      <c r="T312" s="192"/>
    </row>
    <row r="313" spans="1:20" s="89" customFormat="1" ht="24" customHeight="1">
      <c r="A313" s="465" t="s">
        <v>1119</v>
      </c>
      <c r="B313" s="465"/>
      <c r="C313" s="465"/>
      <c r="D313" s="465"/>
      <c r="E313" s="465"/>
      <c r="F313" s="465"/>
      <c r="G313" s="465"/>
      <c r="H313" s="465"/>
      <c r="I313" s="465"/>
      <c r="J313" s="465"/>
      <c r="K313" s="465"/>
      <c r="L313" s="289">
        <f t="shared" ref="L313:T313" si="27">SUM(L307:L312)</f>
        <v>1257491</v>
      </c>
      <c r="M313" s="289">
        <f t="shared" si="27"/>
        <v>1257323</v>
      </c>
      <c r="N313" s="290">
        <f t="shared" si="27"/>
        <v>999400</v>
      </c>
      <c r="O313" s="290">
        <f t="shared" si="27"/>
        <v>1078289</v>
      </c>
      <c r="P313" s="289">
        <f t="shared" si="27"/>
        <v>1067562</v>
      </c>
      <c r="Q313" s="289">
        <f t="shared" si="27"/>
        <v>1086339</v>
      </c>
      <c r="R313" s="289">
        <f t="shared" si="27"/>
        <v>1242484</v>
      </c>
      <c r="S313" s="289">
        <f t="shared" si="27"/>
        <v>1264759</v>
      </c>
      <c r="T313" s="289">
        <f t="shared" si="27"/>
        <v>1287479</v>
      </c>
    </row>
    <row r="314" spans="1:20" ht="15" customHeight="1">
      <c r="A314" s="89"/>
      <c r="B314" s="89"/>
      <c r="C314" s="89"/>
      <c r="D314" s="89"/>
      <c r="E314" s="89"/>
      <c r="F314" s="89"/>
      <c r="G314" s="89"/>
      <c r="H314" s="89"/>
      <c r="I314" s="89"/>
      <c r="J314" s="89"/>
      <c r="K314" s="89"/>
      <c r="L314" s="199"/>
      <c r="M314" s="199"/>
      <c r="N314" s="162"/>
      <c r="O314" s="162"/>
      <c r="P314" s="221"/>
      <c r="Q314" s="221"/>
      <c r="R314" s="221"/>
      <c r="S314" s="221"/>
      <c r="T314" s="221"/>
    </row>
    <row r="315" spans="1:20" ht="24" customHeight="1">
      <c r="A315" s="1" t="s">
        <v>233</v>
      </c>
      <c r="B315" s="93"/>
      <c r="C315" s="93"/>
      <c r="D315" s="1" t="s">
        <v>234</v>
      </c>
      <c r="E315" s="93"/>
      <c r="F315" s="93"/>
      <c r="G315" s="93"/>
      <c r="H315" s="93"/>
      <c r="I315" s="93"/>
      <c r="J315" s="93"/>
      <c r="K315" s="93"/>
      <c r="L315" s="285">
        <v>114587</v>
      </c>
      <c r="M315" s="285">
        <v>125624</v>
      </c>
      <c r="N315" s="286">
        <v>190000</v>
      </c>
      <c r="O315" s="286">
        <v>172000</v>
      </c>
      <c r="P315" s="285">
        <v>190000</v>
      </c>
      <c r="Q315" s="285">
        <v>190000</v>
      </c>
      <c r="R315" s="285">
        <v>190000</v>
      </c>
      <c r="S315" s="285">
        <v>190000</v>
      </c>
      <c r="T315" s="285">
        <v>190000</v>
      </c>
    </row>
    <row r="316" spans="1:20" ht="24" customHeight="1">
      <c r="A316" s="93" t="s">
        <v>1099</v>
      </c>
      <c r="B316" s="265"/>
      <c r="C316" s="265"/>
      <c r="D316" s="94" t="s">
        <v>1092</v>
      </c>
      <c r="E316" s="265"/>
      <c r="F316" s="265"/>
      <c r="G316" s="265"/>
      <c r="H316" s="265"/>
      <c r="I316" s="265"/>
      <c r="J316" s="265"/>
      <c r="K316" s="265"/>
      <c r="L316" s="264">
        <v>1253625</v>
      </c>
      <c r="M316" s="264">
        <v>0</v>
      </c>
      <c r="N316" s="151">
        <v>0</v>
      </c>
      <c r="O316" s="151">
        <v>0</v>
      </c>
      <c r="P316" s="264">
        <v>0</v>
      </c>
      <c r="Q316" s="264">
        <v>0</v>
      </c>
      <c r="R316" s="264">
        <v>0</v>
      </c>
      <c r="S316" s="264">
        <v>0</v>
      </c>
      <c r="T316" s="264">
        <v>0</v>
      </c>
    </row>
    <row r="317" spans="1:20" ht="24" customHeight="1">
      <c r="A317" s="1" t="s">
        <v>754</v>
      </c>
      <c r="B317" s="93"/>
      <c r="C317" s="93"/>
      <c r="D317" s="94" t="s">
        <v>815</v>
      </c>
      <c r="E317" s="93"/>
      <c r="F317" s="93"/>
      <c r="G317" s="93"/>
      <c r="H317" s="93"/>
      <c r="I317" s="93"/>
      <c r="J317" s="93"/>
      <c r="K317" s="93"/>
      <c r="L317" s="210">
        <v>789901</v>
      </c>
      <c r="M317" s="210">
        <v>1000000</v>
      </c>
      <c r="N317" s="143">
        <v>1000000</v>
      </c>
      <c r="O317" s="143">
        <v>952369</v>
      </c>
      <c r="P317" s="210">
        <v>1000000</v>
      </c>
      <c r="Q317" s="210">
        <v>1020000</v>
      </c>
      <c r="R317" s="210">
        <v>1050000</v>
      </c>
      <c r="S317" s="210">
        <v>1075000</v>
      </c>
      <c r="T317" s="210">
        <v>1100000</v>
      </c>
    </row>
    <row r="318" spans="1:20" ht="24" customHeight="1">
      <c r="A318" s="93" t="s">
        <v>1084</v>
      </c>
      <c r="B318" s="265"/>
      <c r="C318" s="265"/>
      <c r="D318" s="94" t="s">
        <v>1060</v>
      </c>
      <c r="E318" s="265"/>
      <c r="F318" s="265"/>
      <c r="G318" s="265"/>
      <c r="H318" s="265"/>
      <c r="I318" s="265"/>
      <c r="J318" s="265"/>
      <c r="K318" s="265"/>
      <c r="L318" s="264">
        <v>0</v>
      </c>
      <c r="M318" s="264">
        <v>50528</v>
      </c>
      <c r="N318" s="151">
        <v>50000</v>
      </c>
      <c r="O318" s="151">
        <v>25401</v>
      </c>
      <c r="P318" s="264">
        <v>0</v>
      </c>
      <c r="Q318" s="264">
        <v>0</v>
      </c>
      <c r="R318" s="264">
        <v>0</v>
      </c>
      <c r="S318" s="264">
        <v>0</v>
      </c>
      <c r="T318" s="264">
        <v>0</v>
      </c>
    </row>
    <row r="319" spans="1:20" ht="24" customHeight="1">
      <c r="A319" s="1" t="s">
        <v>236</v>
      </c>
      <c r="B319" s="265"/>
      <c r="C319" s="265"/>
      <c r="D319" s="1" t="s">
        <v>237</v>
      </c>
      <c r="E319" s="265"/>
      <c r="F319" s="265"/>
      <c r="G319" s="265"/>
      <c r="H319" s="265"/>
      <c r="I319" s="265"/>
      <c r="J319" s="265"/>
      <c r="K319" s="265"/>
      <c r="L319" s="228">
        <v>73787</v>
      </c>
      <c r="M319" s="228">
        <v>30744</v>
      </c>
      <c r="N319" s="166">
        <v>0</v>
      </c>
      <c r="O319" s="166">
        <v>0</v>
      </c>
      <c r="P319" s="228">
        <v>0</v>
      </c>
      <c r="Q319" s="228">
        <v>0</v>
      </c>
      <c r="R319" s="228">
        <v>0</v>
      </c>
      <c r="S319" s="196">
        <v>0</v>
      </c>
      <c r="T319" s="196">
        <v>0</v>
      </c>
    </row>
    <row r="320" spans="1:20" ht="15" customHeight="1">
      <c r="A320" s="1"/>
      <c r="B320" s="89"/>
      <c r="C320" s="89"/>
      <c r="D320" s="1"/>
      <c r="E320" s="89"/>
      <c r="F320" s="89"/>
      <c r="G320" s="89"/>
      <c r="H320" s="89"/>
      <c r="I320" s="89"/>
      <c r="J320" s="89"/>
      <c r="K320" s="89"/>
      <c r="L320" s="193"/>
      <c r="M320" s="193"/>
      <c r="N320" s="143"/>
      <c r="O320" s="143"/>
      <c r="P320" s="185"/>
      <c r="Q320" s="185"/>
      <c r="R320" s="185"/>
      <c r="S320" s="185"/>
      <c r="T320" s="185"/>
    </row>
    <row r="321" spans="1:20" s="89" customFormat="1" ht="24" customHeight="1">
      <c r="A321" s="465" t="s">
        <v>1120</v>
      </c>
      <c r="B321" s="465"/>
      <c r="C321" s="465"/>
      <c r="D321" s="465"/>
      <c r="E321" s="465"/>
      <c r="F321" s="465"/>
      <c r="G321" s="465"/>
      <c r="H321" s="465"/>
      <c r="I321" s="465"/>
      <c r="J321" s="465"/>
      <c r="K321" s="465"/>
      <c r="L321" s="289">
        <f t="shared" ref="L321:T321" si="28">SUM(L315:L320)</f>
        <v>2231900</v>
      </c>
      <c r="M321" s="289">
        <f t="shared" si="28"/>
        <v>1206896</v>
      </c>
      <c r="N321" s="290">
        <f t="shared" si="28"/>
        <v>1240000</v>
      </c>
      <c r="O321" s="290">
        <f t="shared" si="28"/>
        <v>1149770</v>
      </c>
      <c r="P321" s="289">
        <f t="shared" si="28"/>
        <v>1190000</v>
      </c>
      <c r="Q321" s="289">
        <f t="shared" si="28"/>
        <v>1210000</v>
      </c>
      <c r="R321" s="289">
        <f t="shared" si="28"/>
        <v>1240000</v>
      </c>
      <c r="S321" s="289">
        <f t="shared" si="28"/>
        <v>1265000</v>
      </c>
      <c r="T321" s="289">
        <f t="shared" si="28"/>
        <v>1290000</v>
      </c>
    </row>
    <row r="322" spans="1:20" s="89" customFormat="1" ht="15" customHeight="1">
      <c r="L322" s="289"/>
      <c r="M322" s="289"/>
      <c r="N322" s="290"/>
      <c r="O322" s="290"/>
      <c r="P322" s="289"/>
      <c r="Q322" s="289"/>
      <c r="R322" s="289"/>
      <c r="S322" s="289"/>
      <c r="T322" s="289"/>
    </row>
    <row r="323" spans="1:20" s="89" customFormat="1" ht="24" customHeight="1">
      <c r="K323" s="95" t="s">
        <v>409</v>
      </c>
      <c r="L323" s="211">
        <f t="shared" ref="L323:T323" si="29">L313-L321</f>
        <v>-974409</v>
      </c>
      <c r="M323" s="211">
        <f t="shared" si="29"/>
        <v>50427</v>
      </c>
      <c r="N323" s="247">
        <f t="shared" si="29"/>
        <v>-240600</v>
      </c>
      <c r="O323" s="247">
        <f t="shared" si="29"/>
        <v>-71481</v>
      </c>
      <c r="P323" s="211">
        <f t="shared" si="29"/>
        <v>-122438</v>
      </c>
      <c r="Q323" s="211">
        <f t="shared" si="29"/>
        <v>-123661</v>
      </c>
      <c r="R323" s="211">
        <f t="shared" si="29"/>
        <v>2484</v>
      </c>
      <c r="S323" s="211">
        <f t="shared" si="29"/>
        <v>-241</v>
      </c>
      <c r="T323" s="211">
        <f t="shared" si="29"/>
        <v>-2521</v>
      </c>
    </row>
    <row r="324" spans="1:20" s="89" customFormat="1" ht="15" customHeight="1">
      <c r="L324" s="289"/>
      <c r="M324" s="289"/>
      <c r="N324" s="290"/>
      <c r="O324" s="290"/>
      <c r="P324" s="289"/>
      <c r="Q324" s="289"/>
      <c r="R324" s="289"/>
      <c r="S324" s="289"/>
      <c r="T324" s="289"/>
    </row>
    <row r="325" spans="1:20" s="89" customFormat="1" ht="24" customHeight="1">
      <c r="K325" s="142" t="s">
        <v>411</v>
      </c>
      <c r="L325" s="289">
        <v>269412</v>
      </c>
      <c r="M325" s="289">
        <v>319840</v>
      </c>
      <c r="N325" s="290">
        <v>3983</v>
      </c>
      <c r="O325" s="290">
        <f>M325+O323</f>
        <v>248359</v>
      </c>
      <c r="P325" s="289">
        <f>O325+P323</f>
        <v>125921</v>
      </c>
      <c r="Q325" s="289">
        <f>P325+Q323</f>
        <v>2260</v>
      </c>
      <c r="R325" s="289">
        <f>Q325+R323</f>
        <v>4744</v>
      </c>
      <c r="S325" s="289">
        <f>R325+S323</f>
        <v>4503</v>
      </c>
      <c r="T325" s="289">
        <f>S325+T323</f>
        <v>1982</v>
      </c>
    </row>
    <row r="326" spans="1:20" ht="15" customHeight="1">
      <c r="A326" s="139"/>
      <c r="B326" s="89"/>
      <c r="C326" s="89"/>
      <c r="D326" s="89"/>
      <c r="E326" s="89"/>
      <c r="F326" s="89"/>
      <c r="G326" s="89"/>
      <c r="H326" s="89"/>
      <c r="I326" s="140"/>
      <c r="J326" s="140"/>
      <c r="K326" s="140"/>
      <c r="L326" s="175"/>
      <c r="M326" s="175"/>
      <c r="N326" s="435"/>
      <c r="O326" s="435"/>
      <c r="P326" s="271"/>
      <c r="Q326" s="271"/>
      <c r="R326" s="175"/>
      <c r="S326" s="175"/>
      <c r="T326" s="175"/>
    </row>
    <row r="327" spans="1:20" ht="24" customHeight="1">
      <c r="A327" s="98" t="s">
        <v>1184</v>
      </c>
      <c r="B327" s="89"/>
      <c r="C327" s="89"/>
      <c r="D327" s="89"/>
      <c r="E327" s="89"/>
      <c r="F327" s="89"/>
      <c r="G327" s="89"/>
      <c r="H327" s="89"/>
      <c r="I327" s="89"/>
      <c r="J327" s="89"/>
      <c r="K327" s="89"/>
      <c r="L327" s="223"/>
      <c r="M327" s="223"/>
      <c r="N327" s="164"/>
      <c r="O327" s="164"/>
      <c r="P327" s="224"/>
      <c r="Q327" s="224"/>
      <c r="R327" s="224"/>
      <c r="S327" s="224"/>
      <c r="T327" s="224"/>
    </row>
    <row r="328" spans="1:20" ht="15" customHeight="1">
      <c r="A328" s="89"/>
      <c r="B328" s="89"/>
      <c r="C328" s="89"/>
      <c r="D328" s="89"/>
      <c r="E328" s="89"/>
      <c r="F328" s="89"/>
      <c r="G328" s="89"/>
      <c r="H328" s="89"/>
      <c r="I328" s="89"/>
      <c r="J328" s="89"/>
      <c r="K328" s="89"/>
      <c r="L328" s="223"/>
      <c r="M328" s="223"/>
      <c r="N328" s="164"/>
      <c r="O328" s="164"/>
      <c r="P328" s="224"/>
      <c r="Q328" s="224"/>
      <c r="R328" s="224"/>
      <c r="S328" s="224"/>
      <c r="T328" s="224"/>
    </row>
    <row r="329" spans="1:20" ht="24" customHeight="1">
      <c r="A329" s="1" t="s">
        <v>1426</v>
      </c>
      <c r="B329" s="89"/>
      <c r="C329" s="89"/>
      <c r="D329" s="472" t="s">
        <v>1427</v>
      </c>
      <c r="E329" s="472"/>
      <c r="F329" s="472"/>
      <c r="G329" s="472"/>
      <c r="H329" s="472"/>
      <c r="I329" s="472"/>
      <c r="J329" s="472"/>
      <c r="K329" s="472"/>
      <c r="L329" s="285">
        <v>0</v>
      </c>
      <c r="M329" s="285">
        <v>0</v>
      </c>
      <c r="N329" s="286">
        <v>500000</v>
      </c>
      <c r="O329" s="286">
        <v>225000</v>
      </c>
      <c r="P329" s="285">
        <v>275000</v>
      </c>
      <c r="Q329" s="285">
        <v>0</v>
      </c>
      <c r="R329" s="285">
        <v>0</v>
      </c>
      <c r="S329" s="285">
        <v>0</v>
      </c>
      <c r="T329" s="285">
        <v>0</v>
      </c>
    </row>
    <row r="330" spans="1:20" ht="24" customHeight="1">
      <c r="A330" s="1" t="s">
        <v>1113</v>
      </c>
      <c r="B330" s="89"/>
      <c r="C330" s="89"/>
      <c r="D330" s="472" t="s">
        <v>1114</v>
      </c>
      <c r="E330" s="472"/>
      <c r="F330" s="472"/>
      <c r="G330" s="472"/>
      <c r="H330" s="472"/>
      <c r="I330" s="472"/>
      <c r="J330" s="472"/>
      <c r="K330" s="472"/>
      <c r="L330" s="235">
        <v>0</v>
      </c>
      <c r="M330" s="235">
        <v>29777</v>
      </c>
      <c r="N330" s="383">
        <v>0</v>
      </c>
      <c r="O330" s="383">
        <v>4454</v>
      </c>
      <c r="P330" s="235">
        <v>2250</v>
      </c>
      <c r="Q330" s="235">
        <v>0</v>
      </c>
      <c r="R330" s="236">
        <v>0</v>
      </c>
      <c r="S330" s="236">
        <v>0</v>
      </c>
      <c r="T330" s="236">
        <v>0</v>
      </c>
    </row>
    <row r="331" spans="1:20" ht="24" customHeight="1">
      <c r="A331" s="1" t="s">
        <v>1308</v>
      </c>
      <c r="B331" s="89"/>
      <c r="C331" s="89"/>
      <c r="D331" s="4" t="s">
        <v>1344</v>
      </c>
      <c r="E331" s="443"/>
      <c r="F331" s="443"/>
      <c r="G331" s="443"/>
      <c r="H331" s="443"/>
      <c r="I331" s="443"/>
      <c r="J331" s="443"/>
      <c r="K331" s="443"/>
      <c r="L331" s="235">
        <v>0</v>
      </c>
      <c r="M331" s="235">
        <v>0</v>
      </c>
      <c r="N331" s="383">
        <v>0</v>
      </c>
      <c r="O331" s="383">
        <v>0</v>
      </c>
      <c r="P331" s="235">
        <v>0</v>
      </c>
      <c r="Q331" s="235">
        <v>42000</v>
      </c>
      <c r="R331" s="236">
        <v>0</v>
      </c>
      <c r="S331" s="236">
        <v>0</v>
      </c>
      <c r="T331" s="236">
        <v>0</v>
      </c>
    </row>
    <row r="332" spans="1:20" ht="24" customHeight="1">
      <c r="A332" s="1" t="s">
        <v>243</v>
      </c>
      <c r="B332" s="93"/>
      <c r="C332" s="93"/>
      <c r="D332" s="1" t="s">
        <v>50</v>
      </c>
      <c r="E332" s="93"/>
      <c r="F332" s="89"/>
      <c r="G332" s="265"/>
      <c r="H332" s="265"/>
      <c r="I332" s="265"/>
      <c r="J332" s="265"/>
      <c r="K332" s="265"/>
      <c r="L332" s="194">
        <v>203480</v>
      </c>
      <c r="M332" s="194">
        <v>276710</v>
      </c>
      <c r="N332" s="383">
        <v>0</v>
      </c>
      <c r="O332" s="143">
        <v>216000</v>
      </c>
      <c r="P332" s="204">
        <v>0</v>
      </c>
      <c r="Q332" s="204">
        <v>0</v>
      </c>
      <c r="R332" s="204">
        <v>0</v>
      </c>
      <c r="S332" s="204">
        <v>0</v>
      </c>
      <c r="T332" s="204">
        <v>0</v>
      </c>
    </row>
    <row r="333" spans="1:20" ht="24" customHeight="1">
      <c r="A333" s="1" t="s">
        <v>245</v>
      </c>
      <c r="B333" s="93"/>
      <c r="C333" s="93"/>
      <c r="D333" s="1" t="s">
        <v>851</v>
      </c>
      <c r="E333" s="93"/>
      <c r="F333" s="89"/>
      <c r="G333" s="89"/>
      <c r="H333" s="89"/>
      <c r="I333" s="89"/>
      <c r="J333" s="89"/>
      <c r="K333" s="89"/>
      <c r="L333" s="264">
        <v>4715</v>
      </c>
      <c r="M333" s="264">
        <v>14396</v>
      </c>
      <c r="N333" s="151">
        <v>3000</v>
      </c>
      <c r="O333" s="151">
        <v>8000</v>
      </c>
      <c r="P333" s="264">
        <v>3000</v>
      </c>
      <c r="Q333" s="264">
        <v>3000</v>
      </c>
      <c r="R333" s="264">
        <v>3000</v>
      </c>
      <c r="S333" s="264">
        <v>3000</v>
      </c>
      <c r="T333" s="264">
        <v>3000</v>
      </c>
    </row>
    <row r="334" spans="1:20" ht="24" customHeight="1">
      <c r="A334" s="1" t="s">
        <v>246</v>
      </c>
      <c r="B334" s="89"/>
      <c r="C334" s="89"/>
      <c r="D334" s="1" t="s">
        <v>247</v>
      </c>
      <c r="E334" s="89"/>
      <c r="F334" s="89"/>
      <c r="G334" s="89"/>
      <c r="H334" s="89"/>
      <c r="I334" s="89"/>
      <c r="J334" s="89"/>
      <c r="K334" s="89"/>
      <c r="L334" s="264">
        <v>8000</v>
      </c>
      <c r="M334" s="264">
        <v>174000</v>
      </c>
      <c r="N334" s="151">
        <v>100000</v>
      </c>
      <c r="O334" s="151">
        <v>230000</v>
      </c>
      <c r="P334" s="264">
        <v>100000</v>
      </c>
      <c r="Q334" s="264">
        <v>100000</v>
      </c>
      <c r="R334" s="264">
        <v>100000</v>
      </c>
      <c r="S334" s="264">
        <v>100000</v>
      </c>
      <c r="T334" s="264">
        <v>100000</v>
      </c>
    </row>
    <row r="335" spans="1:20" ht="24" customHeight="1">
      <c r="A335" s="1" t="s">
        <v>777</v>
      </c>
      <c r="B335" s="89"/>
      <c r="C335" s="89"/>
      <c r="D335" s="1" t="s">
        <v>778</v>
      </c>
      <c r="E335" s="89"/>
      <c r="F335" s="89"/>
      <c r="G335" s="89"/>
      <c r="H335" s="89"/>
      <c r="I335" s="89"/>
      <c r="J335" s="89"/>
      <c r="K335" s="89"/>
      <c r="L335" s="194">
        <v>837007</v>
      </c>
      <c r="M335" s="194">
        <v>880006</v>
      </c>
      <c r="N335" s="145">
        <v>897130</v>
      </c>
      <c r="O335" s="145">
        <v>902500</v>
      </c>
      <c r="P335" s="194">
        <v>929575</v>
      </c>
      <c r="Q335" s="194">
        <v>948167</v>
      </c>
      <c r="R335" s="194">
        <v>967130</v>
      </c>
      <c r="S335" s="194">
        <v>986473</v>
      </c>
      <c r="T335" s="194">
        <v>1006202</v>
      </c>
    </row>
    <row r="336" spans="1:20" ht="24" customHeight="1">
      <c r="A336" s="1" t="s">
        <v>248</v>
      </c>
      <c r="B336" s="93"/>
      <c r="C336" s="93"/>
      <c r="D336" s="467" t="s">
        <v>6</v>
      </c>
      <c r="E336" s="467"/>
      <c r="F336" s="467"/>
      <c r="G336" s="467"/>
      <c r="H336" s="467"/>
      <c r="I336" s="467"/>
      <c r="J336" s="467"/>
      <c r="K336" s="467"/>
      <c r="L336" s="210">
        <v>4712</v>
      </c>
      <c r="M336" s="210">
        <v>36964</v>
      </c>
      <c r="N336" s="143">
        <v>25000</v>
      </c>
      <c r="O336" s="143">
        <v>85000</v>
      </c>
      <c r="P336" s="210">
        <v>20000</v>
      </c>
      <c r="Q336" s="210">
        <v>60000</v>
      </c>
      <c r="R336" s="210">
        <v>15000</v>
      </c>
      <c r="S336" s="210">
        <v>5000</v>
      </c>
      <c r="T336" s="210">
        <v>5000</v>
      </c>
    </row>
    <row r="337" spans="1:20" ht="24" customHeight="1">
      <c r="A337" s="1" t="s">
        <v>1273</v>
      </c>
      <c r="B337" s="93"/>
      <c r="C337" s="93"/>
      <c r="D337" s="93" t="s">
        <v>1274</v>
      </c>
      <c r="E337" s="93"/>
      <c r="F337" s="93"/>
      <c r="G337" s="93"/>
      <c r="H337" s="93"/>
      <c r="I337" s="93"/>
      <c r="J337" s="93"/>
      <c r="K337" s="93"/>
      <c r="L337" s="210">
        <v>0</v>
      </c>
      <c r="M337" s="210">
        <v>0</v>
      </c>
      <c r="N337" s="143">
        <v>125759</v>
      </c>
      <c r="O337" s="143">
        <v>0</v>
      </c>
      <c r="P337" s="185">
        <v>90000</v>
      </c>
      <c r="Q337" s="185">
        <v>35759</v>
      </c>
      <c r="R337" s="185">
        <v>0</v>
      </c>
      <c r="S337" s="185">
        <v>0</v>
      </c>
      <c r="T337" s="185">
        <v>0</v>
      </c>
    </row>
    <row r="338" spans="1:20" ht="24" customHeight="1">
      <c r="A338" s="1" t="s">
        <v>1042</v>
      </c>
      <c r="B338" s="93"/>
      <c r="C338" s="93"/>
      <c r="D338" s="1" t="s">
        <v>1289</v>
      </c>
      <c r="E338" s="93"/>
      <c r="F338" s="93"/>
      <c r="G338" s="93"/>
      <c r="H338" s="93"/>
      <c r="I338" s="93"/>
      <c r="J338" s="93"/>
      <c r="K338" s="93"/>
      <c r="L338" s="210">
        <v>1601412</v>
      </c>
      <c r="M338" s="210">
        <v>976593</v>
      </c>
      <c r="N338" s="143">
        <v>1115000</v>
      </c>
      <c r="O338" s="143">
        <v>36101</v>
      </c>
      <c r="P338" s="210">
        <v>960000</v>
      </c>
      <c r="Q338" s="210">
        <v>125000</v>
      </c>
      <c r="R338" s="210">
        <v>150000</v>
      </c>
      <c r="S338" s="210">
        <v>2338349</v>
      </c>
      <c r="T338" s="210">
        <v>0</v>
      </c>
    </row>
    <row r="339" spans="1:20" ht="24" customHeight="1">
      <c r="A339" s="1" t="s">
        <v>1008</v>
      </c>
      <c r="B339" s="93"/>
      <c r="C339" s="93"/>
      <c r="D339" s="1" t="s">
        <v>1009</v>
      </c>
      <c r="E339" s="93"/>
      <c r="F339" s="93"/>
      <c r="G339" s="93"/>
      <c r="H339" s="93"/>
      <c r="I339" s="93"/>
      <c r="J339" s="93"/>
      <c r="K339" s="93"/>
      <c r="L339" s="210">
        <v>0</v>
      </c>
      <c r="M339" s="210">
        <v>0</v>
      </c>
      <c r="N339" s="143">
        <v>0</v>
      </c>
      <c r="O339" s="143">
        <v>0</v>
      </c>
      <c r="P339" s="185">
        <v>0</v>
      </c>
      <c r="Q339" s="210">
        <v>171600</v>
      </c>
      <c r="R339" s="210">
        <v>0</v>
      </c>
      <c r="S339" s="210">
        <v>0</v>
      </c>
      <c r="T339" s="210">
        <v>0</v>
      </c>
    </row>
    <row r="340" spans="1:20" ht="24" customHeight="1">
      <c r="A340" s="1" t="s">
        <v>1016</v>
      </c>
      <c r="B340" s="93"/>
      <c r="C340" s="93"/>
      <c r="D340" s="93" t="s">
        <v>1017</v>
      </c>
      <c r="E340" s="93"/>
      <c r="F340" s="93"/>
      <c r="G340" s="93"/>
      <c r="H340" s="93"/>
      <c r="I340" s="93"/>
      <c r="J340" s="93"/>
      <c r="K340" s="93"/>
      <c r="L340" s="210">
        <v>165</v>
      </c>
      <c r="M340" s="210">
        <v>0</v>
      </c>
      <c r="N340" s="143">
        <v>0</v>
      </c>
      <c r="O340" s="143">
        <v>0</v>
      </c>
      <c r="P340" s="185">
        <v>0</v>
      </c>
      <c r="Q340" s="210">
        <v>0</v>
      </c>
      <c r="R340" s="210">
        <v>0</v>
      </c>
      <c r="S340" s="210">
        <v>0</v>
      </c>
      <c r="T340" s="210">
        <v>0</v>
      </c>
    </row>
    <row r="341" spans="1:20" ht="24" customHeight="1">
      <c r="A341" s="1" t="s">
        <v>1063</v>
      </c>
      <c r="B341" s="93"/>
      <c r="C341" s="93"/>
      <c r="D341" s="93" t="s">
        <v>1064</v>
      </c>
      <c r="E341" s="93"/>
      <c r="F341" s="93"/>
      <c r="G341" s="93"/>
      <c r="H341" s="93"/>
      <c r="I341" s="93"/>
      <c r="J341" s="93"/>
      <c r="K341" s="93"/>
      <c r="L341" s="210">
        <v>6355</v>
      </c>
      <c r="M341" s="210">
        <v>4377</v>
      </c>
      <c r="N341" s="143">
        <v>204894</v>
      </c>
      <c r="O341" s="143">
        <v>0</v>
      </c>
      <c r="P341" s="185">
        <v>200518</v>
      </c>
      <c r="Q341" s="185">
        <v>0</v>
      </c>
      <c r="R341" s="185">
        <v>0</v>
      </c>
      <c r="S341" s="185">
        <v>0</v>
      </c>
      <c r="T341" s="185">
        <v>0</v>
      </c>
    </row>
    <row r="342" spans="1:20" ht="24" customHeight="1">
      <c r="A342" s="1" t="s">
        <v>820</v>
      </c>
      <c r="B342" s="93"/>
      <c r="C342" s="93"/>
      <c r="D342" s="93" t="s">
        <v>821</v>
      </c>
      <c r="E342" s="93"/>
      <c r="F342" s="93"/>
      <c r="G342" s="93"/>
      <c r="H342" s="93"/>
      <c r="I342" s="93"/>
      <c r="J342" s="93"/>
      <c r="K342" s="93"/>
      <c r="L342" s="210">
        <v>0</v>
      </c>
      <c r="M342" s="210">
        <v>26523</v>
      </c>
      <c r="N342" s="143">
        <v>0</v>
      </c>
      <c r="O342" s="143">
        <v>0</v>
      </c>
      <c r="P342" s="210">
        <v>0</v>
      </c>
      <c r="Q342" s="185">
        <v>0</v>
      </c>
      <c r="R342" s="185">
        <v>0</v>
      </c>
      <c r="S342" s="185">
        <v>0</v>
      </c>
      <c r="T342" s="185">
        <v>0</v>
      </c>
    </row>
    <row r="343" spans="1:20" ht="24" customHeight="1">
      <c r="A343" s="1" t="s">
        <v>893</v>
      </c>
      <c r="B343" s="93"/>
      <c r="C343" s="93"/>
      <c r="D343" s="93" t="s">
        <v>894</v>
      </c>
      <c r="E343" s="93"/>
      <c r="F343" s="93"/>
      <c r="G343" s="93"/>
      <c r="H343" s="93"/>
      <c r="I343" s="93"/>
      <c r="J343" s="93"/>
      <c r="K343" s="93"/>
      <c r="L343" s="210">
        <v>11908</v>
      </c>
      <c r="M343" s="210">
        <v>6989</v>
      </c>
      <c r="N343" s="143">
        <v>0</v>
      </c>
      <c r="O343" s="143">
        <v>18000</v>
      </c>
      <c r="P343" s="210">
        <v>0</v>
      </c>
      <c r="Q343" s="185">
        <v>0</v>
      </c>
      <c r="R343" s="185">
        <v>0</v>
      </c>
      <c r="S343" s="185">
        <v>0</v>
      </c>
      <c r="T343" s="185">
        <v>0</v>
      </c>
    </row>
    <row r="344" spans="1:20" ht="24" customHeight="1">
      <c r="A344" s="1" t="s">
        <v>1258</v>
      </c>
      <c r="B344" s="89"/>
      <c r="C344" s="89"/>
      <c r="D344" s="1" t="s">
        <v>7</v>
      </c>
      <c r="E344" s="89"/>
      <c r="F344" s="89"/>
      <c r="G344" s="93"/>
      <c r="H344" s="93"/>
      <c r="I344" s="93"/>
      <c r="J344" s="93"/>
      <c r="K344" s="93"/>
      <c r="L344" s="230">
        <v>0</v>
      </c>
      <c r="M344" s="230">
        <v>0</v>
      </c>
      <c r="N344" s="146">
        <v>0</v>
      </c>
      <c r="O344" s="146">
        <v>1000</v>
      </c>
      <c r="P344" s="230">
        <v>0</v>
      </c>
      <c r="Q344" s="230">
        <v>0</v>
      </c>
      <c r="R344" s="197">
        <v>0</v>
      </c>
      <c r="S344" s="197">
        <v>0</v>
      </c>
      <c r="T344" s="197">
        <v>0</v>
      </c>
    </row>
    <row r="345" spans="1:20" ht="24" customHeight="1">
      <c r="A345" s="465" t="s">
        <v>1121</v>
      </c>
      <c r="B345" s="465"/>
      <c r="C345" s="465"/>
      <c r="D345" s="465"/>
      <c r="E345" s="465"/>
      <c r="F345" s="465"/>
      <c r="G345" s="465"/>
      <c r="H345" s="465"/>
      <c r="I345" s="465"/>
      <c r="J345" s="465"/>
      <c r="K345" s="465"/>
      <c r="L345" s="344">
        <f t="shared" ref="L345:T345" si="30">SUM(L329:L344)</f>
        <v>2677754</v>
      </c>
      <c r="M345" s="344">
        <f t="shared" si="30"/>
        <v>2426335</v>
      </c>
      <c r="N345" s="345">
        <f t="shared" si="30"/>
        <v>2970783</v>
      </c>
      <c r="O345" s="345">
        <f t="shared" si="30"/>
        <v>1726055</v>
      </c>
      <c r="P345" s="344">
        <f t="shared" si="30"/>
        <v>2580343</v>
      </c>
      <c r="Q345" s="344">
        <f t="shared" si="30"/>
        <v>1485526</v>
      </c>
      <c r="R345" s="346">
        <f t="shared" si="30"/>
        <v>1235130</v>
      </c>
      <c r="S345" s="346">
        <f t="shared" si="30"/>
        <v>3432822</v>
      </c>
      <c r="T345" s="346">
        <f t="shared" si="30"/>
        <v>1114202</v>
      </c>
    </row>
    <row r="346" spans="1:20" ht="6.9" customHeight="1">
      <c r="A346" s="1"/>
      <c r="B346" s="89"/>
      <c r="C346" s="89"/>
      <c r="D346" s="1"/>
      <c r="E346" s="89"/>
      <c r="F346" s="89"/>
      <c r="G346" s="93"/>
      <c r="H346" s="93"/>
      <c r="I346" s="93"/>
      <c r="J346" s="93"/>
      <c r="K346" s="93"/>
      <c r="L346" s="210"/>
      <c r="M346" s="210"/>
      <c r="N346" s="143"/>
      <c r="O346" s="143"/>
      <c r="P346" s="210"/>
      <c r="Q346" s="210"/>
      <c r="R346" s="185"/>
      <c r="S346" s="185"/>
      <c r="T346" s="185"/>
    </row>
    <row r="347" spans="1:20" ht="24" customHeight="1">
      <c r="A347" s="1" t="s">
        <v>1362</v>
      </c>
      <c r="B347" s="89"/>
      <c r="C347" s="89"/>
      <c r="D347" s="1" t="s">
        <v>1101</v>
      </c>
      <c r="E347" s="89"/>
      <c r="F347" s="89"/>
      <c r="G347" s="89"/>
      <c r="H347" s="89"/>
      <c r="I347" s="89"/>
      <c r="J347" s="89"/>
      <c r="K347" s="89"/>
      <c r="L347" s="210">
        <v>0</v>
      </c>
      <c r="M347" s="210">
        <v>0</v>
      </c>
      <c r="N347" s="143">
        <v>0</v>
      </c>
      <c r="O347" s="143">
        <v>0</v>
      </c>
      <c r="P347" s="210">
        <v>0</v>
      </c>
      <c r="Q347" s="210">
        <v>5985000</v>
      </c>
      <c r="R347" s="210">
        <v>0</v>
      </c>
      <c r="S347" s="210">
        <v>0</v>
      </c>
      <c r="T347" s="210">
        <v>0</v>
      </c>
    </row>
    <row r="348" spans="1:20" ht="24" customHeight="1">
      <c r="A348" s="1" t="s">
        <v>1394</v>
      </c>
      <c r="B348" s="89"/>
      <c r="C348" s="89"/>
      <c r="D348" s="1" t="s">
        <v>1260</v>
      </c>
      <c r="E348" s="89"/>
      <c r="F348" s="89"/>
      <c r="G348" s="89"/>
      <c r="H348" s="89"/>
      <c r="I348" s="89"/>
      <c r="J348" s="89"/>
      <c r="K348" s="89"/>
      <c r="L348" s="210">
        <v>0</v>
      </c>
      <c r="M348" s="210">
        <v>0</v>
      </c>
      <c r="N348" s="143">
        <v>0</v>
      </c>
      <c r="O348" s="143">
        <v>0</v>
      </c>
      <c r="P348" s="210">
        <v>0</v>
      </c>
      <c r="Q348" s="210">
        <v>590157</v>
      </c>
      <c r="R348" s="210">
        <v>0</v>
      </c>
      <c r="S348" s="210">
        <v>0</v>
      </c>
      <c r="T348" s="210">
        <v>0</v>
      </c>
    </row>
    <row r="349" spans="1:20" ht="24" customHeight="1">
      <c r="A349" s="1" t="s">
        <v>1091</v>
      </c>
      <c r="B349" s="89"/>
      <c r="C349" s="89"/>
      <c r="D349" s="1" t="s">
        <v>1029</v>
      </c>
      <c r="E349" s="89"/>
      <c r="F349" s="89"/>
      <c r="G349" s="89"/>
      <c r="H349" s="89"/>
      <c r="I349" s="89"/>
      <c r="J349" s="89"/>
      <c r="K349" s="89"/>
      <c r="L349" s="210">
        <v>1091989</v>
      </c>
      <c r="M349" s="210">
        <v>2902227</v>
      </c>
      <c r="N349" s="143">
        <v>603012</v>
      </c>
      <c r="O349" s="143">
        <v>1843512</v>
      </c>
      <c r="P349" s="210">
        <v>449642</v>
      </c>
      <c r="Q349" s="210">
        <v>166538</v>
      </c>
      <c r="R349" s="210">
        <v>972436</v>
      </c>
      <c r="S349" s="210">
        <v>1002544</v>
      </c>
      <c r="T349" s="210">
        <v>852777</v>
      </c>
    </row>
    <row r="350" spans="1:20" ht="24" customHeight="1">
      <c r="A350" s="1" t="s">
        <v>1253</v>
      </c>
      <c r="B350" s="89"/>
      <c r="C350" s="89"/>
      <c r="D350" s="1" t="s">
        <v>1218</v>
      </c>
      <c r="E350" s="89"/>
      <c r="F350" s="89"/>
      <c r="G350" s="89"/>
      <c r="H350" s="89"/>
      <c r="I350" s="89"/>
      <c r="J350" s="89"/>
      <c r="K350" s="89"/>
      <c r="L350" s="230">
        <v>2046503</v>
      </c>
      <c r="M350" s="230">
        <v>0</v>
      </c>
      <c r="N350" s="146">
        <v>0</v>
      </c>
      <c r="O350" s="146">
        <v>0</v>
      </c>
      <c r="P350" s="230">
        <v>0</v>
      </c>
      <c r="Q350" s="230">
        <v>0</v>
      </c>
      <c r="R350" s="230">
        <v>0</v>
      </c>
      <c r="S350" s="230">
        <v>0</v>
      </c>
      <c r="T350" s="230">
        <v>0</v>
      </c>
    </row>
    <row r="351" spans="1:20" ht="24" customHeight="1">
      <c r="A351" s="465" t="s">
        <v>576</v>
      </c>
      <c r="B351" s="465"/>
      <c r="C351" s="465"/>
      <c r="D351" s="465"/>
      <c r="E351" s="465"/>
      <c r="F351" s="465"/>
      <c r="G351" s="465"/>
      <c r="H351" s="465"/>
      <c r="I351" s="465"/>
      <c r="J351" s="465"/>
      <c r="K351" s="465"/>
      <c r="L351" s="291">
        <f>SUM(L347:L350)</f>
        <v>3138492</v>
      </c>
      <c r="M351" s="291">
        <f>SUM(M347:M350)</f>
        <v>2902227</v>
      </c>
      <c r="N351" s="288">
        <f t="shared" ref="N351:O351" si="31">SUM(N347:N350)</f>
        <v>603012</v>
      </c>
      <c r="O351" s="288">
        <f t="shared" si="31"/>
        <v>1843512</v>
      </c>
      <c r="P351" s="291">
        <f>SUM(P347:P350)</f>
        <v>449642</v>
      </c>
      <c r="Q351" s="291">
        <f>SUM(Q347:Q350)</f>
        <v>6741695</v>
      </c>
      <c r="R351" s="291">
        <f t="shared" ref="R351:T351" si="32">SUM(R347:R350)</f>
        <v>972436</v>
      </c>
      <c r="S351" s="291">
        <f t="shared" si="32"/>
        <v>1002544</v>
      </c>
      <c r="T351" s="291">
        <f t="shared" si="32"/>
        <v>852777</v>
      </c>
    </row>
    <row r="352" spans="1:20" ht="15" customHeight="1">
      <c r="A352" s="89"/>
      <c r="B352" s="89"/>
      <c r="C352" s="89"/>
      <c r="D352" s="89"/>
      <c r="E352" s="89"/>
      <c r="F352" s="89"/>
      <c r="G352" s="89"/>
      <c r="H352" s="89"/>
      <c r="I352" s="89"/>
      <c r="J352" s="89"/>
      <c r="K352" s="89"/>
      <c r="L352" s="198"/>
      <c r="M352" s="198"/>
      <c r="N352" s="147"/>
      <c r="O352" s="147"/>
      <c r="P352" s="192"/>
      <c r="Q352" s="192"/>
      <c r="R352" s="192"/>
      <c r="S352" s="192"/>
      <c r="T352" s="192"/>
    </row>
    <row r="353" spans="1:20" s="89" customFormat="1" ht="24" customHeight="1">
      <c r="A353" s="465" t="s">
        <v>1146</v>
      </c>
      <c r="B353" s="465"/>
      <c r="C353" s="465"/>
      <c r="D353" s="465"/>
      <c r="E353" s="465"/>
      <c r="F353" s="465"/>
      <c r="G353" s="465"/>
      <c r="H353" s="465"/>
      <c r="I353" s="465"/>
      <c r="J353" s="465"/>
      <c r="K353" s="465"/>
      <c r="L353" s="289">
        <f t="shared" ref="L353:T353" si="33">L345+L351</f>
        <v>5816246</v>
      </c>
      <c r="M353" s="289">
        <f t="shared" si="33"/>
        <v>5328562</v>
      </c>
      <c r="N353" s="290">
        <f t="shared" si="33"/>
        <v>3573795</v>
      </c>
      <c r="O353" s="290">
        <f t="shared" si="33"/>
        <v>3569567</v>
      </c>
      <c r="P353" s="289">
        <f t="shared" si="33"/>
        <v>3029985</v>
      </c>
      <c r="Q353" s="289">
        <f t="shared" si="33"/>
        <v>8227221</v>
      </c>
      <c r="R353" s="289">
        <f t="shared" si="33"/>
        <v>2207566</v>
      </c>
      <c r="S353" s="289">
        <f t="shared" si="33"/>
        <v>4435366</v>
      </c>
      <c r="T353" s="289">
        <f t="shared" si="33"/>
        <v>1966979</v>
      </c>
    </row>
    <row r="354" spans="1:20" ht="15" customHeight="1">
      <c r="A354" s="89"/>
      <c r="B354" s="89"/>
      <c r="C354" s="89"/>
      <c r="D354" s="89"/>
      <c r="E354" s="89"/>
      <c r="F354" s="89"/>
      <c r="G354" s="89"/>
      <c r="H354" s="89"/>
      <c r="I354" s="89"/>
      <c r="J354" s="89"/>
      <c r="K354" s="89"/>
      <c r="L354" s="198"/>
      <c r="M354" s="198"/>
      <c r="N354" s="147"/>
      <c r="O354" s="147"/>
      <c r="P354" s="192"/>
      <c r="Q354" s="192"/>
      <c r="R354" s="192"/>
      <c r="S354" s="192"/>
      <c r="T354" s="192"/>
    </row>
    <row r="355" spans="1:20" ht="24" customHeight="1">
      <c r="A355" s="95" t="s">
        <v>731</v>
      </c>
      <c r="B355" s="89"/>
      <c r="C355" s="89"/>
      <c r="D355" s="89"/>
      <c r="E355" s="89"/>
      <c r="F355" s="89"/>
      <c r="G355" s="89"/>
      <c r="H355" s="89"/>
      <c r="I355" s="89"/>
      <c r="J355" s="89"/>
      <c r="K355" s="89"/>
      <c r="L355" s="198"/>
      <c r="M355" s="198"/>
      <c r="N355" s="147"/>
      <c r="O355" s="147"/>
      <c r="P355" s="192"/>
      <c r="Q355" s="192"/>
      <c r="R355" s="192"/>
      <c r="S355" s="192"/>
      <c r="T355" s="192"/>
    </row>
    <row r="356" spans="1:20" ht="24" customHeight="1">
      <c r="A356" s="89" t="s">
        <v>1395</v>
      </c>
      <c r="B356" s="89"/>
      <c r="C356" s="89"/>
      <c r="D356" s="1" t="s">
        <v>1242</v>
      </c>
      <c r="E356" s="93"/>
      <c r="F356" s="93"/>
      <c r="G356" s="93"/>
      <c r="H356" s="93"/>
      <c r="I356" s="265"/>
      <c r="J356" s="265"/>
      <c r="K356" s="265"/>
      <c r="L356" s="317">
        <v>0</v>
      </c>
      <c r="M356" s="317">
        <v>0</v>
      </c>
      <c r="N356" s="331">
        <v>0</v>
      </c>
      <c r="O356" s="331">
        <v>0</v>
      </c>
      <c r="P356" s="320">
        <v>0</v>
      </c>
      <c r="Q356" s="320">
        <v>75157</v>
      </c>
      <c r="R356" s="320">
        <v>0</v>
      </c>
      <c r="S356" s="320">
        <v>0</v>
      </c>
      <c r="T356" s="320">
        <v>0</v>
      </c>
    </row>
    <row r="357" spans="1:20" ht="24" customHeight="1">
      <c r="A357" s="89" t="s">
        <v>1030</v>
      </c>
      <c r="B357" s="89"/>
      <c r="C357" s="89"/>
      <c r="D357" s="1" t="s">
        <v>10</v>
      </c>
      <c r="E357" s="93"/>
      <c r="F357" s="93"/>
      <c r="G357" s="93"/>
      <c r="H357" s="93"/>
      <c r="I357" s="265"/>
      <c r="J357" s="265"/>
      <c r="K357" s="265"/>
      <c r="L357" s="403">
        <v>0</v>
      </c>
      <c r="M357" s="403">
        <v>1024</v>
      </c>
      <c r="N357" s="442">
        <v>10000</v>
      </c>
      <c r="O357" s="442">
        <v>1000</v>
      </c>
      <c r="P357" s="402">
        <v>5000</v>
      </c>
      <c r="Q357" s="402">
        <v>5000</v>
      </c>
      <c r="R357" s="402">
        <v>5000</v>
      </c>
      <c r="S357" s="402">
        <v>5000</v>
      </c>
      <c r="T357" s="402">
        <v>5000</v>
      </c>
    </row>
    <row r="358" spans="1:20" ht="24" customHeight="1">
      <c r="A358" s="1" t="s">
        <v>770</v>
      </c>
      <c r="B358" s="265"/>
      <c r="C358" s="265"/>
      <c r="D358" s="1" t="s">
        <v>223</v>
      </c>
      <c r="E358" s="265"/>
      <c r="F358" s="265"/>
      <c r="G358" s="265"/>
      <c r="H358" s="265"/>
      <c r="I358" s="265"/>
      <c r="J358" s="265"/>
      <c r="K358" s="265"/>
      <c r="L358" s="268">
        <v>126167</v>
      </c>
      <c r="M358" s="268">
        <v>14054</v>
      </c>
      <c r="N358" s="154">
        <v>12000</v>
      </c>
      <c r="O358" s="154">
        <v>0</v>
      </c>
      <c r="P358" s="268">
        <v>90000</v>
      </c>
      <c r="Q358" s="268">
        <v>0</v>
      </c>
      <c r="R358" s="268">
        <v>0</v>
      </c>
      <c r="S358" s="268">
        <v>0</v>
      </c>
      <c r="T358" s="268">
        <v>0</v>
      </c>
    </row>
    <row r="359" spans="1:20" ht="24" customHeight="1">
      <c r="A359" s="1" t="s">
        <v>1069</v>
      </c>
      <c r="B359" s="93"/>
      <c r="C359" s="93"/>
      <c r="D359" s="1" t="s">
        <v>849</v>
      </c>
      <c r="E359" s="93"/>
      <c r="F359" s="93"/>
      <c r="G359" s="265"/>
      <c r="H359" s="265"/>
      <c r="I359" s="265"/>
      <c r="J359" s="265"/>
      <c r="K359" s="265"/>
      <c r="L359" s="210">
        <v>103350</v>
      </c>
      <c r="M359" s="210">
        <v>59880</v>
      </c>
      <c r="N359" s="143">
        <v>116600</v>
      </c>
      <c r="O359" s="143">
        <v>120000</v>
      </c>
      <c r="P359" s="185">
        <v>127200</v>
      </c>
      <c r="Q359" s="185">
        <v>134832</v>
      </c>
      <c r="R359" s="185">
        <v>142922</v>
      </c>
      <c r="S359" s="185">
        <v>151497</v>
      </c>
      <c r="T359" s="185">
        <v>160587</v>
      </c>
    </row>
    <row r="360" spans="1:20" ht="24" customHeight="1">
      <c r="A360" s="1" t="s">
        <v>890</v>
      </c>
      <c r="B360" s="265"/>
      <c r="C360" s="265"/>
      <c r="D360" s="1" t="s">
        <v>253</v>
      </c>
      <c r="E360" s="265"/>
      <c r="F360" s="265"/>
      <c r="G360" s="265"/>
      <c r="H360" s="265"/>
      <c r="I360" s="265"/>
      <c r="J360" s="265"/>
      <c r="K360" s="265"/>
      <c r="L360" s="268">
        <v>475</v>
      </c>
      <c r="M360" s="268">
        <v>475</v>
      </c>
      <c r="N360" s="154">
        <v>475</v>
      </c>
      <c r="O360" s="154">
        <v>475</v>
      </c>
      <c r="P360" s="207">
        <v>475</v>
      </c>
      <c r="Q360" s="268">
        <v>950</v>
      </c>
      <c r="R360" s="268">
        <v>950</v>
      </c>
      <c r="S360" s="268">
        <v>950</v>
      </c>
      <c r="T360" s="268">
        <v>950</v>
      </c>
    </row>
    <row r="361" spans="1:20" ht="24" customHeight="1">
      <c r="A361" s="1" t="s">
        <v>882</v>
      </c>
      <c r="B361" s="265"/>
      <c r="C361" s="265"/>
      <c r="D361" s="1" t="s">
        <v>18</v>
      </c>
      <c r="E361" s="265"/>
      <c r="F361" s="265"/>
      <c r="G361" s="265"/>
      <c r="H361" s="265"/>
      <c r="I361" s="265"/>
      <c r="J361" s="265"/>
      <c r="K361" s="265"/>
      <c r="L361" s="268">
        <v>335</v>
      </c>
      <c r="M361" s="268">
        <v>488</v>
      </c>
      <c r="N361" s="154">
        <v>1000</v>
      </c>
      <c r="O361" s="154">
        <v>5000</v>
      </c>
      <c r="P361" s="268">
        <v>5000</v>
      </c>
      <c r="Q361" s="268">
        <v>5000</v>
      </c>
      <c r="R361" s="268">
        <v>5000</v>
      </c>
      <c r="S361" s="268">
        <v>5000</v>
      </c>
      <c r="T361" s="268">
        <v>5000</v>
      </c>
    </row>
    <row r="362" spans="1:20" ht="24" customHeight="1">
      <c r="A362" s="1" t="s">
        <v>1068</v>
      </c>
      <c r="B362" s="93"/>
      <c r="C362" s="93"/>
      <c r="D362" s="1" t="s">
        <v>235</v>
      </c>
      <c r="E362" s="93"/>
      <c r="F362" s="93"/>
      <c r="G362" s="93"/>
      <c r="H362" s="93"/>
      <c r="I362" s="93"/>
      <c r="J362" s="93"/>
      <c r="K362" s="93"/>
      <c r="L362" s="210">
        <v>10751</v>
      </c>
      <c r="M362" s="210">
        <v>17162</v>
      </c>
      <c r="N362" s="143">
        <v>15000</v>
      </c>
      <c r="O362" s="143">
        <v>15000</v>
      </c>
      <c r="P362" s="210">
        <v>20000</v>
      </c>
      <c r="Q362" s="210">
        <v>20000</v>
      </c>
      <c r="R362" s="210">
        <v>20000</v>
      </c>
      <c r="S362" s="210">
        <v>20000</v>
      </c>
      <c r="T362" s="210">
        <v>20000</v>
      </c>
    </row>
    <row r="363" spans="1:20" ht="24" customHeight="1">
      <c r="A363" s="1" t="s">
        <v>1018</v>
      </c>
      <c r="B363" s="93"/>
      <c r="C363" s="93"/>
      <c r="D363" s="1" t="s">
        <v>1007</v>
      </c>
      <c r="E363" s="93"/>
      <c r="F363" s="93"/>
      <c r="G363" s="93"/>
      <c r="H363" s="93"/>
      <c r="I363" s="93"/>
      <c r="J363" s="93"/>
      <c r="K363" s="93"/>
      <c r="L363" s="210">
        <v>5264</v>
      </c>
      <c r="M363" s="210">
        <v>9715</v>
      </c>
      <c r="N363" s="143">
        <v>35000</v>
      </c>
      <c r="O363" s="143">
        <v>10000</v>
      </c>
      <c r="P363" s="185">
        <v>10000</v>
      </c>
      <c r="Q363" s="185">
        <v>10000</v>
      </c>
      <c r="R363" s="185">
        <v>10000</v>
      </c>
      <c r="S363" s="185">
        <v>10000</v>
      </c>
      <c r="T363" s="185">
        <v>10000</v>
      </c>
    </row>
    <row r="364" spans="1:20" ht="24" customHeight="1">
      <c r="A364" s="93" t="s">
        <v>1032</v>
      </c>
      <c r="B364" s="265"/>
      <c r="C364" s="265"/>
      <c r="D364" s="1" t="s">
        <v>1031</v>
      </c>
      <c r="E364" s="265"/>
      <c r="F364" s="265"/>
      <c r="G364" s="265"/>
      <c r="H364" s="265"/>
      <c r="I364" s="265"/>
      <c r="J364" s="265"/>
      <c r="K364" s="265"/>
      <c r="L364" s="210">
        <v>7500</v>
      </c>
      <c r="M364" s="210">
        <v>5906</v>
      </c>
      <c r="N364" s="143">
        <v>10000</v>
      </c>
      <c r="O364" s="143">
        <v>10000</v>
      </c>
      <c r="P364" s="185">
        <v>15000</v>
      </c>
      <c r="Q364" s="210">
        <v>15000</v>
      </c>
      <c r="R364" s="210">
        <v>15000</v>
      </c>
      <c r="S364" s="210">
        <v>15000</v>
      </c>
      <c r="T364" s="210">
        <v>15000</v>
      </c>
    </row>
    <row r="365" spans="1:20" ht="24" customHeight="1">
      <c r="A365" s="1" t="s">
        <v>1071</v>
      </c>
      <c r="B365" s="93"/>
      <c r="C365" s="93"/>
      <c r="D365" s="1" t="s">
        <v>1079</v>
      </c>
      <c r="E365" s="93"/>
      <c r="F365" s="93"/>
      <c r="G365" s="93"/>
      <c r="H365" s="93"/>
      <c r="I365" s="93"/>
      <c r="J365" s="93"/>
      <c r="K365" s="93"/>
      <c r="L365" s="210">
        <v>36975</v>
      </c>
      <c r="M365" s="210">
        <v>45677</v>
      </c>
      <c r="N365" s="143">
        <v>55000</v>
      </c>
      <c r="O365" s="143">
        <v>91000</v>
      </c>
      <c r="P365" s="210">
        <v>55000</v>
      </c>
      <c r="Q365" s="210">
        <v>55000</v>
      </c>
      <c r="R365" s="210">
        <v>55000</v>
      </c>
      <c r="S365" s="210">
        <v>55000</v>
      </c>
      <c r="T365" s="210">
        <v>55000</v>
      </c>
    </row>
    <row r="366" spans="1:20" ht="24" customHeight="1">
      <c r="A366" s="93" t="s">
        <v>1100</v>
      </c>
      <c r="B366" s="265"/>
      <c r="C366" s="265"/>
      <c r="D366" s="94" t="s">
        <v>1092</v>
      </c>
      <c r="E366" s="265"/>
      <c r="F366" s="265"/>
      <c r="G366" s="265"/>
      <c r="H366" s="265"/>
      <c r="I366" s="265"/>
      <c r="J366" s="265"/>
      <c r="K366" s="265"/>
      <c r="L366" s="264">
        <v>158</v>
      </c>
      <c r="M366" s="264">
        <v>135732</v>
      </c>
      <c r="N366" s="151">
        <v>60000</v>
      </c>
      <c r="O366" s="151">
        <v>60000</v>
      </c>
      <c r="P366" s="264">
        <v>30000</v>
      </c>
      <c r="Q366" s="264">
        <v>0</v>
      </c>
      <c r="R366" s="264">
        <v>0</v>
      </c>
      <c r="S366" s="264">
        <v>0</v>
      </c>
      <c r="T366" s="264">
        <v>0</v>
      </c>
    </row>
    <row r="367" spans="1:20" ht="24" customHeight="1">
      <c r="A367" s="1" t="s">
        <v>1040</v>
      </c>
      <c r="B367" s="93"/>
      <c r="C367" s="93"/>
      <c r="D367" s="1" t="s">
        <v>1041</v>
      </c>
      <c r="E367" s="93"/>
      <c r="F367" s="93"/>
      <c r="G367" s="93"/>
      <c r="H367" s="93"/>
      <c r="I367" s="93"/>
      <c r="J367" s="93"/>
      <c r="K367" s="93"/>
      <c r="L367" s="210">
        <v>1560439</v>
      </c>
      <c r="M367" s="210">
        <v>448532</v>
      </c>
      <c r="N367" s="143">
        <v>0</v>
      </c>
      <c r="O367" s="143">
        <v>0</v>
      </c>
      <c r="P367" s="210">
        <v>0</v>
      </c>
      <c r="Q367" s="210">
        <v>0</v>
      </c>
      <c r="R367" s="185">
        <v>0</v>
      </c>
      <c r="S367" s="185">
        <v>0</v>
      </c>
      <c r="T367" s="185">
        <v>0</v>
      </c>
    </row>
    <row r="368" spans="1:20" ht="24" customHeight="1">
      <c r="A368" s="93" t="s">
        <v>927</v>
      </c>
      <c r="B368" s="265"/>
      <c r="C368" s="265"/>
      <c r="D368" s="1" t="s">
        <v>926</v>
      </c>
      <c r="E368" s="265"/>
      <c r="F368" s="265"/>
      <c r="G368" s="265"/>
      <c r="H368" s="265"/>
      <c r="I368" s="265"/>
      <c r="J368" s="265"/>
      <c r="K368" s="265"/>
      <c r="L368" s="264">
        <v>0</v>
      </c>
      <c r="M368" s="264">
        <v>0</v>
      </c>
      <c r="N368" s="151">
        <v>107000</v>
      </c>
      <c r="O368" s="151">
        <v>0</v>
      </c>
      <c r="P368" s="264">
        <v>107000</v>
      </c>
      <c r="Q368" s="204">
        <v>0</v>
      </c>
      <c r="R368" s="204">
        <v>0</v>
      </c>
      <c r="S368" s="204">
        <v>0</v>
      </c>
      <c r="T368" s="204">
        <v>0</v>
      </c>
    </row>
    <row r="369" spans="1:20" ht="24" customHeight="1">
      <c r="A369" s="93" t="s">
        <v>805</v>
      </c>
      <c r="B369" s="265"/>
      <c r="C369" s="265"/>
      <c r="D369" s="94" t="s">
        <v>1432</v>
      </c>
      <c r="E369" s="265"/>
      <c r="F369" s="265"/>
      <c r="G369" s="265"/>
      <c r="H369" s="265"/>
      <c r="I369" s="265"/>
      <c r="J369" s="265"/>
      <c r="K369" s="265"/>
      <c r="L369" s="264">
        <v>812945</v>
      </c>
      <c r="M369" s="264">
        <v>650514</v>
      </c>
      <c r="N369" s="151">
        <v>1154360</v>
      </c>
      <c r="O369" s="151">
        <v>784263</v>
      </c>
      <c r="P369" s="264">
        <v>872000</v>
      </c>
      <c r="Q369" s="264">
        <v>652000</v>
      </c>
      <c r="R369" s="264">
        <v>622000</v>
      </c>
      <c r="S369" s="264">
        <v>547000</v>
      </c>
      <c r="T369" s="264">
        <v>522000</v>
      </c>
    </row>
    <row r="370" spans="1:20" ht="24" customHeight="1">
      <c r="A370" s="93" t="s">
        <v>1431</v>
      </c>
      <c r="B370" s="265"/>
      <c r="C370" s="265"/>
      <c r="D370" s="94" t="s">
        <v>1440</v>
      </c>
      <c r="E370" s="265"/>
      <c r="F370" s="265"/>
      <c r="G370" s="265"/>
      <c r="H370" s="265"/>
      <c r="I370" s="265"/>
      <c r="J370" s="265"/>
      <c r="K370" s="265"/>
      <c r="L370" s="264">
        <v>0</v>
      </c>
      <c r="M370" s="264">
        <v>0</v>
      </c>
      <c r="N370" s="151">
        <v>0</v>
      </c>
      <c r="O370" s="151">
        <v>0</v>
      </c>
      <c r="P370" s="264">
        <v>3750000</v>
      </c>
      <c r="Q370" s="264">
        <v>2201000</v>
      </c>
      <c r="R370" s="264">
        <v>2201000</v>
      </c>
      <c r="S370" s="264">
        <v>528000</v>
      </c>
      <c r="T370" s="264">
        <v>0</v>
      </c>
    </row>
    <row r="371" spans="1:20" ht="24" customHeight="1">
      <c r="A371" s="93" t="s">
        <v>1112</v>
      </c>
      <c r="B371" s="265"/>
      <c r="C371" s="265"/>
      <c r="D371" s="94" t="s">
        <v>1346</v>
      </c>
      <c r="E371" s="265"/>
      <c r="F371" s="265"/>
      <c r="G371" s="265"/>
      <c r="H371" s="265"/>
      <c r="I371" s="265"/>
      <c r="J371" s="265"/>
      <c r="K371" s="265"/>
      <c r="L371" s="264">
        <v>76381</v>
      </c>
      <c r="M371" s="264">
        <v>128958</v>
      </c>
      <c r="N371" s="151">
        <v>0</v>
      </c>
      <c r="O371" s="151">
        <v>5939</v>
      </c>
      <c r="P371" s="264">
        <v>13000</v>
      </c>
      <c r="Q371" s="264">
        <v>0</v>
      </c>
      <c r="R371" s="264">
        <v>0</v>
      </c>
      <c r="S371" s="264">
        <v>0</v>
      </c>
      <c r="T371" s="264">
        <v>0</v>
      </c>
    </row>
    <row r="372" spans="1:20" ht="24" customHeight="1">
      <c r="A372" s="93" t="s">
        <v>1428</v>
      </c>
      <c r="B372" s="265"/>
      <c r="C372" s="265"/>
      <c r="D372" s="94" t="s">
        <v>1429</v>
      </c>
      <c r="E372" s="265"/>
      <c r="F372" s="265"/>
      <c r="G372" s="265"/>
      <c r="H372" s="265"/>
      <c r="I372" s="265"/>
      <c r="J372" s="265"/>
      <c r="K372" s="265"/>
      <c r="L372" s="264">
        <v>0</v>
      </c>
      <c r="M372" s="264">
        <v>0</v>
      </c>
      <c r="N372" s="151">
        <v>500000</v>
      </c>
      <c r="O372" s="151">
        <v>225000</v>
      </c>
      <c r="P372" s="264">
        <v>275000</v>
      </c>
      <c r="Q372" s="264">
        <v>0</v>
      </c>
      <c r="R372" s="264">
        <v>0</v>
      </c>
      <c r="S372" s="264">
        <v>0</v>
      </c>
      <c r="T372" s="264">
        <v>0</v>
      </c>
    </row>
    <row r="373" spans="1:20" ht="24" customHeight="1">
      <c r="A373" s="93" t="s">
        <v>1436</v>
      </c>
      <c r="B373" s="265"/>
      <c r="C373" s="265"/>
      <c r="D373" s="94" t="s">
        <v>1452</v>
      </c>
      <c r="E373" s="265"/>
      <c r="F373" s="265"/>
      <c r="G373" s="265"/>
      <c r="H373" s="265"/>
      <c r="I373" s="265"/>
      <c r="J373" s="265"/>
      <c r="K373" s="265"/>
      <c r="L373" s="264">
        <v>0</v>
      </c>
      <c r="M373" s="264">
        <v>0</v>
      </c>
      <c r="N373" s="151">
        <v>0</v>
      </c>
      <c r="O373" s="151">
        <v>0</v>
      </c>
      <c r="P373" s="264">
        <v>0</v>
      </c>
      <c r="Q373" s="264">
        <v>180000</v>
      </c>
      <c r="R373" s="264">
        <v>180000</v>
      </c>
      <c r="S373" s="264">
        <v>180000</v>
      </c>
      <c r="T373" s="264">
        <v>0</v>
      </c>
    </row>
    <row r="374" spans="1:20" ht="24" customHeight="1">
      <c r="A374" s="93" t="s">
        <v>1061</v>
      </c>
      <c r="B374" s="265"/>
      <c r="C374" s="265"/>
      <c r="D374" s="94" t="s">
        <v>1062</v>
      </c>
      <c r="E374" s="265"/>
      <c r="F374" s="265"/>
      <c r="G374" s="265"/>
      <c r="H374" s="265"/>
      <c r="I374" s="265"/>
      <c r="J374" s="265"/>
      <c r="K374" s="265"/>
      <c r="L374" s="264">
        <v>6355</v>
      </c>
      <c r="M374" s="264">
        <v>4377</v>
      </c>
      <c r="N374" s="151">
        <v>204894</v>
      </c>
      <c r="O374" s="151">
        <v>0</v>
      </c>
      <c r="P374" s="264">
        <v>0</v>
      </c>
      <c r="Q374" s="204">
        <v>0</v>
      </c>
      <c r="R374" s="204">
        <v>0</v>
      </c>
      <c r="S374" s="204">
        <v>0</v>
      </c>
      <c r="T374" s="204">
        <v>0</v>
      </c>
    </row>
    <row r="375" spans="1:20" ht="24" customHeight="1">
      <c r="A375" s="93" t="s">
        <v>1437</v>
      </c>
      <c r="B375" s="265"/>
      <c r="C375" s="265"/>
      <c r="D375" s="94" t="s">
        <v>1453</v>
      </c>
      <c r="E375" s="265"/>
      <c r="F375" s="265"/>
      <c r="G375" s="265"/>
      <c r="H375" s="265"/>
      <c r="I375" s="265"/>
      <c r="J375" s="265"/>
      <c r="K375" s="265"/>
      <c r="L375" s="264">
        <v>0</v>
      </c>
      <c r="M375" s="264">
        <v>0</v>
      </c>
      <c r="N375" s="151">
        <v>0</v>
      </c>
      <c r="O375" s="151">
        <v>0</v>
      </c>
      <c r="P375" s="264">
        <v>180000</v>
      </c>
      <c r="Q375" s="204">
        <v>180000</v>
      </c>
      <c r="R375" s="204">
        <v>180000</v>
      </c>
      <c r="S375" s="204">
        <v>0</v>
      </c>
      <c r="T375" s="204">
        <v>0</v>
      </c>
    </row>
    <row r="376" spans="1:20" ht="24" customHeight="1">
      <c r="A376" s="93" t="s">
        <v>1438</v>
      </c>
      <c r="B376" s="265"/>
      <c r="C376" s="265"/>
      <c r="D376" s="94" t="s">
        <v>1439</v>
      </c>
      <c r="E376" s="265"/>
      <c r="F376" s="265"/>
      <c r="G376" s="265"/>
      <c r="H376" s="265"/>
      <c r="I376" s="265"/>
      <c r="J376" s="265"/>
      <c r="K376" s="265"/>
      <c r="L376" s="264">
        <v>0</v>
      </c>
      <c r="M376" s="264">
        <v>0</v>
      </c>
      <c r="N376" s="151">
        <v>0</v>
      </c>
      <c r="O376" s="151">
        <v>0</v>
      </c>
      <c r="P376" s="264">
        <v>125000</v>
      </c>
      <c r="Q376" s="264">
        <v>125000</v>
      </c>
      <c r="R376" s="264">
        <v>150000</v>
      </c>
      <c r="S376" s="204">
        <v>2750000</v>
      </c>
      <c r="T376" s="204">
        <v>0</v>
      </c>
    </row>
    <row r="377" spans="1:20" ht="24" customHeight="1">
      <c r="A377" s="93" t="s">
        <v>1058</v>
      </c>
      <c r="B377" s="265"/>
      <c r="C377" s="265"/>
      <c r="D377" s="94" t="s">
        <v>1059</v>
      </c>
      <c r="E377" s="265"/>
      <c r="F377" s="265"/>
      <c r="G377" s="265"/>
      <c r="H377" s="265"/>
      <c r="I377" s="265"/>
      <c r="J377" s="265"/>
      <c r="K377" s="265"/>
      <c r="L377" s="264">
        <v>159960</v>
      </c>
      <c r="M377" s="264">
        <v>171753</v>
      </c>
      <c r="N377" s="151">
        <v>200000</v>
      </c>
      <c r="O377" s="151">
        <v>153100</v>
      </c>
      <c r="P377" s="264">
        <v>200000</v>
      </c>
      <c r="Q377" s="264">
        <v>200000</v>
      </c>
      <c r="R377" s="264">
        <v>200000</v>
      </c>
      <c r="S377" s="264">
        <v>200000</v>
      </c>
      <c r="T377" s="264">
        <v>200000</v>
      </c>
    </row>
    <row r="378" spans="1:20" ht="24" customHeight="1">
      <c r="A378" s="93" t="s">
        <v>1435</v>
      </c>
      <c r="B378" s="265"/>
      <c r="C378" s="265"/>
      <c r="D378" s="94" t="s">
        <v>1455</v>
      </c>
      <c r="E378" s="265"/>
      <c r="F378" s="265"/>
      <c r="G378" s="265"/>
      <c r="H378" s="265"/>
      <c r="I378" s="265"/>
      <c r="J378" s="265"/>
      <c r="K378" s="265"/>
      <c r="L378" s="264">
        <v>0</v>
      </c>
      <c r="M378" s="264">
        <v>0</v>
      </c>
      <c r="N378" s="151">
        <v>0</v>
      </c>
      <c r="O378" s="151">
        <v>0</v>
      </c>
      <c r="P378" s="264">
        <v>90000</v>
      </c>
      <c r="Q378" s="264">
        <v>90000</v>
      </c>
      <c r="R378" s="264">
        <v>90000</v>
      </c>
      <c r="S378" s="264">
        <v>0</v>
      </c>
      <c r="T378" s="264">
        <v>0</v>
      </c>
    </row>
    <row r="379" spans="1:20" ht="24" customHeight="1">
      <c r="A379" s="93" t="s">
        <v>1462</v>
      </c>
      <c r="B379" s="265"/>
      <c r="C379" s="265"/>
      <c r="D379" s="94" t="s">
        <v>1463</v>
      </c>
      <c r="E379" s="265"/>
      <c r="F379" s="265"/>
      <c r="G379" s="265"/>
      <c r="H379" s="265"/>
      <c r="I379" s="265"/>
      <c r="J379" s="265"/>
      <c r="K379" s="265"/>
      <c r="L379" s="264">
        <v>0</v>
      </c>
      <c r="M379" s="264">
        <v>0</v>
      </c>
      <c r="N379" s="151">
        <v>0</v>
      </c>
      <c r="O379" s="151">
        <v>0</v>
      </c>
      <c r="P379" s="264">
        <v>30000</v>
      </c>
      <c r="Q379" s="264">
        <v>30000</v>
      </c>
      <c r="R379" s="264">
        <v>30000</v>
      </c>
      <c r="S379" s="264">
        <v>30000</v>
      </c>
      <c r="T379" s="264">
        <v>30000</v>
      </c>
    </row>
    <row r="380" spans="1:20" ht="24" customHeight="1">
      <c r="A380" s="93" t="s">
        <v>705</v>
      </c>
      <c r="B380" s="265"/>
      <c r="C380" s="265"/>
      <c r="D380" s="1" t="s">
        <v>1044</v>
      </c>
      <c r="E380" s="80"/>
      <c r="F380" s="80"/>
      <c r="G380" s="80"/>
      <c r="H380" s="80"/>
      <c r="I380" s="80"/>
      <c r="J380" s="80"/>
      <c r="K380" s="80"/>
      <c r="L380" s="264">
        <v>0</v>
      </c>
      <c r="M380" s="264">
        <v>0</v>
      </c>
      <c r="N380" s="151">
        <v>26000</v>
      </c>
      <c r="O380" s="151">
        <v>0</v>
      </c>
      <c r="P380" s="264">
        <v>26000</v>
      </c>
      <c r="Q380" s="264">
        <v>0</v>
      </c>
      <c r="R380" s="204">
        <v>0</v>
      </c>
      <c r="S380" s="204">
        <v>0</v>
      </c>
      <c r="T380" s="204">
        <v>0</v>
      </c>
    </row>
    <row r="381" spans="1:20" ht="24" customHeight="1">
      <c r="A381" s="93" t="s">
        <v>707</v>
      </c>
      <c r="B381" s="265"/>
      <c r="C381" s="265"/>
      <c r="D381" s="1" t="s">
        <v>706</v>
      </c>
      <c r="E381" s="265"/>
      <c r="F381" s="265"/>
      <c r="G381" s="265"/>
      <c r="H381" s="265"/>
      <c r="I381" s="265"/>
      <c r="J381" s="265"/>
      <c r="K381" s="265"/>
      <c r="L381" s="264">
        <v>0</v>
      </c>
      <c r="M381" s="264">
        <v>0</v>
      </c>
      <c r="N381" s="151">
        <v>85000</v>
      </c>
      <c r="O381" s="151">
        <v>99833</v>
      </c>
      <c r="P381" s="264">
        <v>0</v>
      </c>
      <c r="Q381" s="204">
        <v>0</v>
      </c>
      <c r="R381" s="204">
        <v>0</v>
      </c>
      <c r="S381" s="204">
        <v>0</v>
      </c>
      <c r="T381" s="204">
        <v>0</v>
      </c>
    </row>
    <row r="382" spans="1:20" ht="24" customHeight="1">
      <c r="A382" s="93" t="s">
        <v>1433</v>
      </c>
      <c r="B382" s="265"/>
      <c r="C382" s="265"/>
      <c r="D382" s="1" t="s">
        <v>1434</v>
      </c>
      <c r="E382" s="265"/>
      <c r="F382" s="265"/>
      <c r="G382" s="265"/>
      <c r="H382" s="265"/>
      <c r="I382" s="265"/>
      <c r="J382" s="265"/>
      <c r="K382" s="265"/>
      <c r="L382" s="264">
        <v>0</v>
      </c>
      <c r="M382" s="264">
        <v>0</v>
      </c>
      <c r="N382" s="151">
        <v>0</v>
      </c>
      <c r="O382" s="151">
        <v>0</v>
      </c>
      <c r="P382" s="264">
        <v>50000</v>
      </c>
      <c r="Q382" s="204"/>
      <c r="R382" s="204"/>
      <c r="S382" s="204"/>
      <c r="T382" s="204"/>
    </row>
    <row r="383" spans="1:20" ht="24" customHeight="1">
      <c r="A383" s="93" t="s">
        <v>1057</v>
      </c>
      <c r="B383" s="265"/>
      <c r="C383" s="265"/>
      <c r="D383" s="1" t="s">
        <v>1051</v>
      </c>
      <c r="E383" s="265"/>
      <c r="F383" s="265"/>
      <c r="G383" s="265"/>
      <c r="H383" s="265"/>
      <c r="I383" s="265"/>
      <c r="J383" s="265"/>
      <c r="K383" s="265"/>
      <c r="L383" s="264">
        <v>0</v>
      </c>
      <c r="M383" s="264">
        <v>0</v>
      </c>
      <c r="N383" s="151">
        <v>0</v>
      </c>
      <c r="O383" s="151">
        <v>0</v>
      </c>
      <c r="P383" s="264">
        <v>150000</v>
      </c>
      <c r="Q383" s="264">
        <v>150000</v>
      </c>
      <c r="R383" s="264">
        <v>150000</v>
      </c>
      <c r="S383" s="264">
        <v>0</v>
      </c>
      <c r="T383" s="264">
        <v>0</v>
      </c>
    </row>
    <row r="384" spans="1:20" ht="24" customHeight="1">
      <c r="A384" s="93" t="s">
        <v>1269</v>
      </c>
      <c r="B384" s="265"/>
      <c r="C384" s="265"/>
      <c r="D384" s="1" t="s">
        <v>1270</v>
      </c>
      <c r="E384" s="265"/>
      <c r="F384" s="265"/>
      <c r="G384" s="265"/>
      <c r="H384" s="265"/>
      <c r="I384" s="265"/>
      <c r="J384" s="265"/>
      <c r="K384" s="265"/>
      <c r="L384" s="264">
        <v>0</v>
      </c>
      <c r="M384" s="264">
        <v>36900</v>
      </c>
      <c r="N384" s="151">
        <v>575000</v>
      </c>
      <c r="O384" s="151">
        <v>515964</v>
      </c>
      <c r="P384" s="264">
        <v>0</v>
      </c>
      <c r="Q384" s="264">
        <v>0</v>
      </c>
      <c r="R384" s="264">
        <v>0</v>
      </c>
      <c r="S384" s="264">
        <v>0</v>
      </c>
      <c r="T384" s="264">
        <v>0</v>
      </c>
    </row>
    <row r="385" spans="1:20" ht="24" customHeight="1">
      <c r="A385" s="93" t="s">
        <v>1271</v>
      </c>
      <c r="B385" s="265"/>
      <c r="C385" s="265"/>
      <c r="D385" s="1" t="s">
        <v>1272</v>
      </c>
      <c r="E385" s="265"/>
      <c r="F385" s="265"/>
      <c r="G385" s="265"/>
      <c r="H385" s="265"/>
      <c r="I385" s="265"/>
      <c r="J385" s="265"/>
      <c r="K385" s="265"/>
      <c r="L385" s="264">
        <v>0</v>
      </c>
      <c r="M385" s="264">
        <v>0</v>
      </c>
      <c r="N385" s="151">
        <v>145000</v>
      </c>
      <c r="O385" s="151">
        <v>0</v>
      </c>
      <c r="P385" s="264">
        <v>90000</v>
      </c>
      <c r="Q385" s="264">
        <v>35759</v>
      </c>
      <c r="R385" s="264">
        <v>0</v>
      </c>
      <c r="S385" s="264">
        <v>0</v>
      </c>
      <c r="T385" s="264">
        <v>0</v>
      </c>
    </row>
    <row r="386" spans="1:20" ht="24" customHeight="1">
      <c r="A386" s="1" t="s">
        <v>1095</v>
      </c>
      <c r="B386" s="265"/>
      <c r="C386" s="265"/>
      <c r="D386" s="1" t="s">
        <v>1096</v>
      </c>
      <c r="E386" s="101"/>
      <c r="F386" s="101"/>
      <c r="G386" s="101"/>
      <c r="H386" s="101"/>
      <c r="I386" s="101"/>
      <c r="J386" s="101"/>
      <c r="K386" s="101"/>
      <c r="L386" s="210">
        <v>0</v>
      </c>
      <c r="M386" s="210">
        <v>101671</v>
      </c>
      <c r="N386" s="143">
        <v>1100000</v>
      </c>
      <c r="O386" s="151">
        <v>30000</v>
      </c>
      <c r="P386" s="210">
        <v>835000</v>
      </c>
      <c r="Q386" s="210">
        <v>0</v>
      </c>
      <c r="R386" s="210">
        <v>0</v>
      </c>
      <c r="S386" s="185">
        <v>0</v>
      </c>
      <c r="T386" s="185">
        <v>0</v>
      </c>
    </row>
    <row r="387" spans="1:20" ht="24" customHeight="1">
      <c r="A387" s="1" t="s">
        <v>1097</v>
      </c>
      <c r="B387" s="265"/>
      <c r="C387" s="265"/>
      <c r="D387" s="1" t="s">
        <v>1098</v>
      </c>
      <c r="E387" s="101"/>
      <c r="F387" s="101"/>
      <c r="G387" s="101"/>
      <c r="H387" s="101"/>
      <c r="I387" s="101"/>
      <c r="J387" s="101"/>
      <c r="K387" s="101"/>
      <c r="L387" s="210">
        <v>58440</v>
      </c>
      <c r="M387" s="210">
        <v>420836</v>
      </c>
      <c r="N387" s="143">
        <v>15000</v>
      </c>
      <c r="O387" s="143">
        <v>546</v>
      </c>
      <c r="P387" s="210">
        <v>0</v>
      </c>
      <c r="Q387" s="210">
        <v>0</v>
      </c>
      <c r="R387" s="185">
        <v>0</v>
      </c>
      <c r="S387" s="185">
        <v>0</v>
      </c>
      <c r="T387" s="185">
        <v>0</v>
      </c>
    </row>
    <row r="388" spans="1:20" ht="24" customHeight="1">
      <c r="A388" s="1" t="s">
        <v>1307</v>
      </c>
      <c r="B388" s="265"/>
      <c r="C388" s="265"/>
      <c r="D388" s="1" t="s">
        <v>1345</v>
      </c>
      <c r="E388" s="101"/>
      <c r="F388" s="101"/>
      <c r="G388" s="101"/>
      <c r="H388" s="101"/>
      <c r="I388" s="101"/>
      <c r="J388" s="101"/>
      <c r="K388" s="101"/>
      <c r="L388" s="210">
        <v>0</v>
      </c>
      <c r="M388" s="210">
        <v>0</v>
      </c>
      <c r="N388" s="143">
        <v>52000</v>
      </c>
      <c r="O388" s="143">
        <v>42000</v>
      </c>
      <c r="P388" s="210">
        <v>10000</v>
      </c>
      <c r="Q388" s="210">
        <v>175400</v>
      </c>
      <c r="R388" s="185">
        <v>0</v>
      </c>
      <c r="S388" s="185">
        <v>0</v>
      </c>
      <c r="T388" s="185">
        <v>0</v>
      </c>
    </row>
    <row r="389" spans="1:20" ht="24" customHeight="1">
      <c r="A389" s="1" t="s">
        <v>502</v>
      </c>
      <c r="B389" s="265"/>
      <c r="C389" s="265"/>
      <c r="D389" s="1" t="s">
        <v>1037</v>
      </c>
      <c r="E389" s="265"/>
      <c r="F389" s="265"/>
      <c r="G389" s="265"/>
      <c r="H389" s="265"/>
      <c r="I389" s="265"/>
      <c r="J389" s="265"/>
      <c r="K389" s="265"/>
      <c r="L389" s="210">
        <v>0</v>
      </c>
      <c r="M389" s="210">
        <v>31909</v>
      </c>
      <c r="N389" s="143">
        <v>0</v>
      </c>
      <c r="O389" s="143">
        <v>0</v>
      </c>
      <c r="P389" s="210">
        <v>0</v>
      </c>
      <c r="Q389" s="210">
        <v>0</v>
      </c>
      <c r="R389" s="210">
        <v>0</v>
      </c>
      <c r="S389" s="210">
        <v>0</v>
      </c>
      <c r="T389" s="210">
        <v>0</v>
      </c>
    </row>
    <row r="390" spans="1:20" ht="24" customHeight="1">
      <c r="A390" s="1" t="s">
        <v>1010</v>
      </c>
      <c r="B390" s="265"/>
      <c r="C390" s="265"/>
      <c r="D390" s="1" t="s">
        <v>1011</v>
      </c>
      <c r="E390" s="443"/>
      <c r="F390" s="443"/>
      <c r="G390" s="443"/>
      <c r="H390" s="443"/>
      <c r="I390" s="443"/>
      <c r="J390" s="443"/>
      <c r="K390" s="443"/>
      <c r="L390" s="210">
        <v>0</v>
      </c>
      <c r="M390" s="210">
        <v>0</v>
      </c>
      <c r="N390" s="143">
        <v>0</v>
      </c>
      <c r="O390" s="143">
        <v>0</v>
      </c>
      <c r="P390" s="210">
        <v>52000</v>
      </c>
      <c r="Q390" s="210">
        <v>659500</v>
      </c>
      <c r="R390" s="210">
        <v>0</v>
      </c>
      <c r="S390" s="210">
        <v>0</v>
      </c>
      <c r="T390" s="210">
        <v>0</v>
      </c>
    </row>
    <row r="391" spans="1:20" ht="24" customHeight="1">
      <c r="A391" s="6" t="s">
        <v>1388</v>
      </c>
      <c r="B391" s="93"/>
      <c r="C391" s="93"/>
      <c r="D391" s="1"/>
      <c r="E391" s="93"/>
      <c r="F391" s="93"/>
      <c r="G391" s="93"/>
      <c r="H391" s="93"/>
      <c r="I391" s="93"/>
      <c r="J391" s="93"/>
      <c r="K391" s="93"/>
      <c r="L391" s="210"/>
      <c r="M391" s="210"/>
      <c r="N391" s="143"/>
      <c r="O391" s="143"/>
      <c r="P391" s="185"/>
      <c r="Q391" s="185"/>
      <c r="R391" s="185"/>
      <c r="S391" s="185"/>
      <c r="T391" s="185"/>
    </row>
    <row r="392" spans="1:20" ht="24" customHeight="1">
      <c r="A392" s="1" t="s">
        <v>1481</v>
      </c>
      <c r="B392" s="93"/>
      <c r="C392" s="93"/>
      <c r="D392" s="1" t="s">
        <v>776</v>
      </c>
      <c r="E392" s="93"/>
      <c r="F392" s="93"/>
      <c r="G392" s="93"/>
      <c r="H392" s="93"/>
      <c r="I392" s="93"/>
      <c r="J392" s="93"/>
      <c r="K392" s="93"/>
      <c r="L392" s="210">
        <v>0</v>
      </c>
      <c r="M392" s="210">
        <v>0</v>
      </c>
      <c r="N392" s="143">
        <v>0</v>
      </c>
      <c r="O392" s="143">
        <v>0</v>
      </c>
      <c r="P392" s="185">
        <v>0</v>
      </c>
      <c r="Q392" s="210">
        <v>0</v>
      </c>
      <c r="R392" s="210">
        <v>280000</v>
      </c>
      <c r="S392" s="210">
        <v>290000</v>
      </c>
      <c r="T392" s="210">
        <v>305000</v>
      </c>
    </row>
    <row r="393" spans="1:20" ht="24" customHeight="1">
      <c r="A393" s="1" t="s">
        <v>1482</v>
      </c>
      <c r="B393" s="93"/>
      <c r="C393" s="93"/>
      <c r="D393" s="1" t="s">
        <v>242</v>
      </c>
      <c r="E393" s="93"/>
      <c r="F393" s="93"/>
      <c r="G393" s="93"/>
      <c r="H393" s="93"/>
      <c r="I393" s="93"/>
      <c r="J393" s="93"/>
      <c r="K393" s="93"/>
      <c r="L393" s="210">
        <v>0</v>
      </c>
      <c r="M393" s="210">
        <v>0</v>
      </c>
      <c r="N393" s="143">
        <v>0</v>
      </c>
      <c r="O393" s="143">
        <v>0</v>
      </c>
      <c r="P393" s="185">
        <v>0</v>
      </c>
      <c r="Q393" s="210">
        <v>198669</v>
      </c>
      <c r="R393" s="210">
        <v>299250</v>
      </c>
      <c r="S393" s="210">
        <v>285250</v>
      </c>
      <c r="T393" s="210">
        <v>270750</v>
      </c>
    </row>
    <row r="394" spans="1:20" ht="24" customHeight="1">
      <c r="A394" s="6" t="s">
        <v>1332</v>
      </c>
      <c r="B394" s="93"/>
      <c r="C394" s="93"/>
      <c r="D394" s="1"/>
      <c r="E394" s="93"/>
      <c r="F394" s="93"/>
      <c r="G394" s="93"/>
      <c r="H394" s="93"/>
      <c r="I394" s="93"/>
      <c r="J394" s="93"/>
      <c r="K394" s="93"/>
      <c r="L394" s="210"/>
      <c r="M394" s="210"/>
      <c r="N394" s="143"/>
      <c r="O394" s="143"/>
      <c r="P394" s="185"/>
      <c r="Q394" s="185"/>
      <c r="R394" s="185"/>
      <c r="S394" s="185"/>
      <c r="T394" s="185"/>
    </row>
    <row r="395" spans="1:20" ht="24" customHeight="1">
      <c r="A395" s="1" t="s">
        <v>885</v>
      </c>
      <c r="B395" s="93"/>
      <c r="C395" s="93"/>
      <c r="D395" s="1" t="s">
        <v>776</v>
      </c>
      <c r="E395" s="93"/>
      <c r="F395" s="93"/>
      <c r="G395" s="93"/>
      <c r="H395" s="93"/>
      <c r="I395" s="93"/>
      <c r="J395" s="93"/>
      <c r="K395" s="93"/>
      <c r="L395" s="210">
        <v>200000</v>
      </c>
      <c r="M395" s="210">
        <v>210000</v>
      </c>
      <c r="N395" s="143">
        <v>210000</v>
      </c>
      <c r="O395" s="143">
        <v>210000</v>
      </c>
      <c r="P395" s="185">
        <v>220000</v>
      </c>
      <c r="Q395" s="185">
        <v>225000</v>
      </c>
      <c r="R395" s="185">
        <v>230000</v>
      </c>
      <c r="S395" s="185">
        <v>245000</v>
      </c>
      <c r="T395" s="185">
        <v>250000</v>
      </c>
    </row>
    <row r="396" spans="1:20" ht="24" customHeight="1">
      <c r="A396" s="1" t="s">
        <v>886</v>
      </c>
      <c r="B396" s="93"/>
      <c r="C396" s="93"/>
      <c r="D396" s="1" t="s">
        <v>242</v>
      </c>
      <c r="E396" s="93"/>
      <c r="F396" s="93"/>
      <c r="G396" s="93"/>
      <c r="H396" s="93"/>
      <c r="I396" s="93"/>
      <c r="J396" s="93"/>
      <c r="K396" s="93"/>
      <c r="L396" s="230">
        <v>115338</v>
      </c>
      <c r="M396" s="230">
        <v>109338</v>
      </c>
      <c r="N396" s="146">
        <v>103038</v>
      </c>
      <c r="O396" s="146">
        <v>103038</v>
      </c>
      <c r="P396" s="197">
        <v>96738</v>
      </c>
      <c r="Q396" s="197">
        <v>90138</v>
      </c>
      <c r="R396" s="197">
        <v>83388</v>
      </c>
      <c r="S396" s="197">
        <v>76200</v>
      </c>
      <c r="T396" s="197">
        <v>66400</v>
      </c>
    </row>
    <row r="397" spans="1:20" ht="24" customHeight="1">
      <c r="A397" s="465" t="s">
        <v>731</v>
      </c>
      <c r="B397" s="465"/>
      <c r="C397" s="465"/>
      <c r="D397" s="465"/>
      <c r="E397" s="465"/>
      <c r="F397" s="465"/>
      <c r="G397" s="465"/>
      <c r="H397" s="465"/>
      <c r="I397" s="465"/>
      <c r="J397" s="465"/>
      <c r="K397" s="465"/>
      <c r="L397" s="291">
        <f t="shared" ref="L397:T397" si="34">SUM(L356:L396)</f>
        <v>3280833</v>
      </c>
      <c r="M397" s="291">
        <f t="shared" si="34"/>
        <v>2604901</v>
      </c>
      <c r="N397" s="345">
        <f t="shared" si="34"/>
        <v>4792367</v>
      </c>
      <c r="O397" s="345">
        <f t="shared" si="34"/>
        <v>2482158</v>
      </c>
      <c r="P397" s="291">
        <f t="shared" si="34"/>
        <v>7529413</v>
      </c>
      <c r="Q397" s="291">
        <f t="shared" si="34"/>
        <v>5513405</v>
      </c>
      <c r="R397" s="291">
        <f t="shared" si="34"/>
        <v>4949510</v>
      </c>
      <c r="S397" s="291">
        <f t="shared" si="34"/>
        <v>5393897</v>
      </c>
      <c r="T397" s="291">
        <f t="shared" si="34"/>
        <v>1915687</v>
      </c>
    </row>
    <row r="398" spans="1:20" ht="6.9" customHeight="1">
      <c r="A398" s="1"/>
      <c r="B398" s="93"/>
      <c r="C398" s="93"/>
      <c r="D398" s="1"/>
      <c r="E398" s="93"/>
      <c r="F398" s="93"/>
      <c r="G398" s="93"/>
      <c r="H398" s="93"/>
      <c r="I398" s="93"/>
      <c r="J398" s="93"/>
      <c r="K398" s="93"/>
      <c r="L398" s="210"/>
      <c r="M398" s="210"/>
      <c r="N398" s="143"/>
      <c r="O398" s="143"/>
      <c r="P398" s="185"/>
      <c r="Q398" s="185"/>
      <c r="R398" s="185"/>
      <c r="S398" s="185"/>
      <c r="T398" s="185"/>
    </row>
    <row r="399" spans="1:20" ht="24" customHeight="1">
      <c r="A399" s="93" t="s">
        <v>1254</v>
      </c>
      <c r="B399" s="265"/>
      <c r="C399" s="265"/>
      <c r="D399" s="1" t="s">
        <v>1215</v>
      </c>
      <c r="E399" s="265"/>
      <c r="F399" s="265"/>
      <c r="G399" s="265"/>
      <c r="H399" s="265"/>
      <c r="I399" s="265"/>
      <c r="J399" s="265"/>
      <c r="K399" s="93"/>
      <c r="L399" s="285">
        <v>384824</v>
      </c>
      <c r="M399" s="285">
        <v>0</v>
      </c>
      <c r="N399" s="286">
        <v>0</v>
      </c>
      <c r="O399" s="286">
        <v>0</v>
      </c>
      <c r="P399" s="285">
        <v>0</v>
      </c>
      <c r="Q399" s="295">
        <v>0</v>
      </c>
      <c r="R399" s="295">
        <v>0</v>
      </c>
      <c r="S399" s="295">
        <v>0</v>
      </c>
      <c r="T399" s="295">
        <v>0</v>
      </c>
    </row>
    <row r="400" spans="1:20" ht="24" customHeight="1">
      <c r="A400" s="93" t="s">
        <v>951</v>
      </c>
      <c r="B400" s="265"/>
      <c r="C400" s="265"/>
      <c r="D400" s="1" t="s">
        <v>190</v>
      </c>
      <c r="E400" s="265"/>
      <c r="F400" s="265"/>
      <c r="G400" s="265"/>
      <c r="H400" s="265"/>
      <c r="I400" s="265"/>
      <c r="J400" s="265"/>
      <c r="K400" s="93"/>
      <c r="L400" s="389">
        <v>104558</v>
      </c>
      <c r="M400" s="389">
        <v>104209</v>
      </c>
      <c r="N400" s="390">
        <v>104627</v>
      </c>
      <c r="O400" s="390">
        <v>104627</v>
      </c>
      <c r="P400" s="391">
        <v>104034</v>
      </c>
      <c r="Q400" s="391">
        <v>55366</v>
      </c>
      <c r="R400" s="391">
        <v>54738</v>
      </c>
      <c r="S400" s="391">
        <v>54948</v>
      </c>
      <c r="T400" s="391">
        <v>55087</v>
      </c>
    </row>
    <row r="401" spans="1:20" ht="24" customHeight="1">
      <c r="A401" s="477" t="s">
        <v>583</v>
      </c>
      <c r="B401" s="477"/>
      <c r="C401" s="477"/>
      <c r="D401" s="477"/>
      <c r="E401" s="477"/>
      <c r="F401" s="477"/>
      <c r="G401" s="477"/>
      <c r="H401" s="477"/>
      <c r="I401" s="477"/>
      <c r="J401" s="477"/>
      <c r="K401" s="477"/>
      <c r="L401" s="291">
        <f t="shared" ref="L401:T401" si="35">SUM(L399:L400)</f>
        <v>489382</v>
      </c>
      <c r="M401" s="291">
        <f t="shared" si="35"/>
        <v>104209</v>
      </c>
      <c r="N401" s="288">
        <f t="shared" si="35"/>
        <v>104627</v>
      </c>
      <c r="O401" s="288">
        <f t="shared" si="35"/>
        <v>104627</v>
      </c>
      <c r="P401" s="291">
        <f t="shared" si="35"/>
        <v>104034</v>
      </c>
      <c r="Q401" s="291">
        <f t="shared" si="35"/>
        <v>55366</v>
      </c>
      <c r="R401" s="291">
        <f t="shared" si="35"/>
        <v>54738</v>
      </c>
      <c r="S401" s="291">
        <f t="shared" si="35"/>
        <v>54948</v>
      </c>
      <c r="T401" s="291">
        <f t="shared" si="35"/>
        <v>55087</v>
      </c>
    </row>
    <row r="402" spans="1:20" ht="15" customHeight="1">
      <c r="A402" s="93"/>
      <c r="B402" s="265"/>
      <c r="C402" s="265"/>
      <c r="D402" s="1"/>
      <c r="E402" s="265"/>
      <c r="F402" s="265"/>
      <c r="G402" s="265"/>
      <c r="H402" s="265"/>
      <c r="I402" s="265"/>
      <c r="J402" s="265"/>
      <c r="K402" s="93"/>
      <c r="L402" s="230"/>
      <c r="M402" s="230"/>
      <c r="N402" s="146"/>
      <c r="O402" s="146"/>
      <c r="P402" s="197"/>
      <c r="Q402" s="197"/>
      <c r="R402" s="197"/>
      <c r="S402" s="197"/>
      <c r="T402" s="197"/>
    </row>
    <row r="403" spans="1:20" s="89" customFormat="1" ht="24" customHeight="1">
      <c r="A403" s="492" t="s">
        <v>1147</v>
      </c>
      <c r="B403" s="492"/>
      <c r="C403" s="492"/>
      <c r="D403" s="492"/>
      <c r="E403" s="492"/>
      <c r="F403" s="492"/>
      <c r="G403" s="492"/>
      <c r="H403" s="492"/>
      <c r="I403" s="492"/>
      <c r="J403" s="492"/>
      <c r="K403" s="492"/>
      <c r="L403" s="353">
        <f t="shared" ref="L403:T403" si="36">L397+L401</f>
        <v>3770215</v>
      </c>
      <c r="M403" s="353">
        <f t="shared" si="36"/>
        <v>2709110</v>
      </c>
      <c r="N403" s="354">
        <f t="shared" si="36"/>
        <v>4896994</v>
      </c>
      <c r="O403" s="354">
        <f t="shared" si="36"/>
        <v>2586785</v>
      </c>
      <c r="P403" s="353">
        <f t="shared" si="36"/>
        <v>7633447</v>
      </c>
      <c r="Q403" s="353">
        <f t="shared" si="36"/>
        <v>5568771</v>
      </c>
      <c r="R403" s="353">
        <f t="shared" si="36"/>
        <v>5004248</v>
      </c>
      <c r="S403" s="353">
        <f t="shared" si="36"/>
        <v>5448845</v>
      </c>
      <c r="T403" s="353">
        <f t="shared" si="36"/>
        <v>1970774</v>
      </c>
    </row>
    <row r="404" spans="1:20" s="89" customFormat="1" ht="15" customHeight="1">
      <c r="A404" s="134"/>
      <c r="B404" s="134"/>
      <c r="C404" s="134"/>
      <c r="D404" s="134"/>
      <c r="E404" s="134"/>
      <c r="F404" s="134"/>
      <c r="G404" s="134"/>
      <c r="H404" s="134"/>
      <c r="I404" s="134"/>
      <c r="J404" s="134"/>
      <c r="K404" s="134"/>
      <c r="L404" s="290"/>
      <c r="M404" s="290"/>
      <c r="N404" s="290"/>
      <c r="O404" s="290"/>
      <c r="P404" s="290"/>
      <c r="Q404" s="290"/>
      <c r="R404" s="290"/>
      <c r="S404" s="290"/>
      <c r="T404" s="290"/>
    </row>
    <row r="405" spans="1:20" s="89" customFormat="1" ht="24" customHeight="1">
      <c r="A405" s="473" t="s">
        <v>1122</v>
      </c>
      <c r="B405" s="473"/>
      <c r="C405" s="473"/>
      <c r="D405" s="473"/>
      <c r="E405" s="473"/>
      <c r="F405" s="473"/>
      <c r="G405" s="473"/>
      <c r="H405" s="473"/>
      <c r="I405" s="473"/>
      <c r="J405" s="473"/>
      <c r="K405" s="473"/>
      <c r="L405" s="290">
        <f t="shared" ref="L405:T405" si="37">L397</f>
        <v>3280833</v>
      </c>
      <c r="M405" s="290">
        <f t="shared" si="37"/>
        <v>2604901</v>
      </c>
      <c r="N405" s="290">
        <f t="shared" si="37"/>
        <v>4792367</v>
      </c>
      <c r="O405" s="290">
        <f t="shared" si="37"/>
        <v>2482158</v>
      </c>
      <c r="P405" s="290">
        <f t="shared" si="37"/>
        <v>7529413</v>
      </c>
      <c r="Q405" s="290">
        <f t="shared" si="37"/>
        <v>5513405</v>
      </c>
      <c r="R405" s="290">
        <f t="shared" si="37"/>
        <v>4949510</v>
      </c>
      <c r="S405" s="290">
        <f t="shared" si="37"/>
        <v>5393897</v>
      </c>
      <c r="T405" s="290">
        <f t="shared" si="37"/>
        <v>1915687</v>
      </c>
    </row>
    <row r="406" spans="1:20" s="89" customFormat="1" ht="15" customHeight="1">
      <c r="A406" s="134"/>
      <c r="B406" s="134"/>
      <c r="C406" s="134"/>
      <c r="D406" s="134"/>
      <c r="E406" s="134"/>
      <c r="F406" s="134"/>
      <c r="G406" s="134"/>
      <c r="H406" s="134"/>
      <c r="I406" s="134"/>
      <c r="J406" s="134"/>
      <c r="K406" s="134"/>
      <c r="L406" s="309"/>
      <c r="M406" s="309"/>
      <c r="N406" s="309"/>
      <c r="O406" s="309"/>
      <c r="P406" s="309"/>
      <c r="Q406" s="309"/>
      <c r="R406" s="309"/>
      <c r="S406" s="309"/>
      <c r="T406" s="309"/>
    </row>
    <row r="407" spans="1:20" s="89" customFormat="1" ht="24" customHeight="1">
      <c r="A407" s="134"/>
      <c r="B407" s="471" t="s">
        <v>816</v>
      </c>
      <c r="C407" s="471"/>
      <c r="D407" s="471"/>
      <c r="E407" s="471"/>
      <c r="F407" s="471"/>
      <c r="G407" s="471"/>
      <c r="H407" s="471"/>
      <c r="I407" s="471"/>
      <c r="J407" s="471"/>
      <c r="K407" s="471"/>
      <c r="L407" s="309">
        <f>L351</f>
        <v>3138492</v>
      </c>
      <c r="M407" s="309">
        <f>M351</f>
        <v>2902227</v>
      </c>
      <c r="N407" s="309">
        <v>603012</v>
      </c>
      <c r="O407" s="309">
        <f t="shared" ref="O407:T407" si="38">O351</f>
        <v>1843512</v>
      </c>
      <c r="P407" s="309">
        <f t="shared" si="38"/>
        <v>449642</v>
      </c>
      <c r="Q407" s="309">
        <f t="shared" si="38"/>
        <v>6741695</v>
      </c>
      <c r="R407" s="309">
        <f t="shared" si="38"/>
        <v>972436</v>
      </c>
      <c r="S407" s="309">
        <f t="shared" si="38"/>
        <v>1002544</v>
      </c>
      <c r="T407" s="309">
        <f t="shared" si="38"/>
        <v>852777</v>
      </c>
    </row>
    <row r="408" spans="1:20" s="89" customFormat="1" ht="24" customHeight="1">
      <c r="A408" s="356"/>
      <c r="B408" s="469" t="s">
        <v>1109</v>
      </c>
      <c r="C408" s="469"/>
      <c r="D408" s="469"/>
      <c r="E408" s="469"/>
      <c r="F408" s="469"/>
      <c r="G408" s="469"/>
      <c r="H408" s="469"/>
      <c r="I408" s="469"/>
      <c r="J408" s="469"/>
      <c r="K408" s="469"/>
      <c r="L408" s="355">
        <f>-L401</f>
        <v>-489382</v>
      </c>
      <c r="M408" s="355">
        <f>-M401</f>
        <v>-104209</v>
      </c>
      <c r="N408" s="355">
        <v>-104627</v>
      </c>
      <c r="O408" s="355">
        <f t="shared" ref="O408:T408" si="39">-O401</f>
        <v>-104627</v>
      </c>
      <c r="P408" s="355">
        <f t="shared" si="39"/>
        <v>-104034</v>
      </c>
      <c r="Q408" s="355">
        <f t="shared" si="39"/>
        <v>-55366</v>
      </c>
      <c r="R408" s="355">
        <f t="shared" si="39"/>
        <v>-54738</v>
      </c>
      <c r="S408" s="355">
        <f t="shared" si="39"/>
        <v>-54948</v>
      </c>
      <c r="T408" s="355">
        <f t="shared" si="39"/>
        <v>-55087</v>
      </c>
    </row>
    <row r="409" spans="1:20" s="89" customFormat="1" ht="24" customHeight="1">
      <c r="A409" s="134"/>
      <c r="B409" s="466" t="s">
        <v>1123</v>
      </c>
      <c r="C409" s="466"/>
      <c r="D409" s="466"/>
      <c r="E409" s="466"/>
      <c r="F409" s="466"/>
      <c r="G409" s="466"/>
      <c r="H409" s="466"/>
      <c r="I409" s="466"/>
      <c r="J409" s="466"/>
      <c r="K409" s="466"/>
      <c r="L409" s="290">
        <f t="shared" ref="L409:T409" si="40">SUM(L407:L408)</f>
        <v>2649110</v>
      </c>
      <c r="M409" s="290">
        <f t="shared" si="40"/>
        <v>2798018</v>
      </c>
      <c r="N409" s="290">
        <f t="shared" si="40"/>
        <v>498385</v>
      </c>
      <c r="O409" s="290">
        <f t="shared" si="40"/>
        <v>1738885</v>
      </c>
      <c r="P409" s="290">
        <f t="shared" si="40"/>
        <v>345608</v>
      </c>
      <c r="Q409" s="290">
        <f t="shared" si="40"/>
        <v>6686329</v>
      </c>
      <c r="R409" s="290">
        <f t="shared" si="40"/>
        <v>917698</v>
      </c>
      <c r="S409" s="290">
        <f t="shared" si="40"/>
        <v>947596</v>
      </c>
      <c r="T409" s="290">
        <f t="shared" si="40"/>
        <v>797690</v>
      </c>
    </row>
    <row r="410" spans="1:20" s="89" customFormat="1" ht="15" customHeight="1">
      <c r="A410" s="134"/>
      <c r="B410" s="134"/>
      <c r="C410" s="134"/>
      <c r="D410" s="134"/>
      <c r="E410" s="134"/>
      <c r="F410" s="134"/>
      <c r="G410" s="134"/>
      <c r="H410" s="134"/>
      <c r="I410" s="134"/>
      <c r="J410" s="134"/>
      <c r="K410" s="134"/>
      <c r="L410" s="309"/>
      <c r="M410" s="309"/>
      <c r="N410" s="309"/>
      <c r="O410" s="309"/>
      <c r="P410" s="309"/>
      <c r="Q410" s="309"/>
      <c r="R410" s="309"/>
      <c r="S410" s="309"/>
      <c r="T410" s="309"/>
    </row>
    <row r="411" spans="1:20" s="89" customFormat="1" ht="24" customHeight="1">
      <c r="A411" s="134"/>
      <c r="B411" s="134"/>
      <c r="C411" s="134"/>
      <c r="D411" s="134"/>
      <c r="E411" s="134"/>
      <c r="F411" s="134"/>
      <c r="G411" s="134"/>
      <c r="H411" s="134"/>
      <c r="I411" s="134"/>
      <c r="J411" s="134"/>
      <c r="K411" s="277" t="s">
        <v>409</v>
      </c>
      <c r="L411" s="247">
        <f t="shared" ref="L411:T411" si="41">L345-L405+L409</f>
        <v>2046031</v>
      </c>
      <c r="M411" s="247">
        <f t="shared" si="41"/>
        <v>2619452</v>
      </c>
      <c r="N411" s="247">
        <f t="shared" si="41"/>
        <v>-1323199</v>
      </c>
      <c r="O411" s="247">
        <f t="shared" si="41"/>
        <v>982782</v>
      </c>
      <c r="P411" s="247">
        <f t="shared" si="41"/>
        <v>-4603462</v>
      </c>
      <c r="Q411" s="247">
        <f t="shared" si="41"/>
        <v>2658450</v>
      </c>
      <c r="R411" s="247">
        <f t="shared" si="41"/>
        <v>-2796682</v>
      </c>
      <c r="S411" s="247">
        <f t="shared" si="41"/>
        <v>-1013479</v>
      </c>
      <c r="T411" s="247">
        <f t="shared" si="41"/>
        <v>-3795</v>
      </c>
    </row>
    <row r="412" spans="1:20" s="89" customFormat="1" ht="15" customHeight="1">
      <c r="A412" s="134"/>
      <c r="B412" s="134"/>
      <c r="C412" s="134"/>
      <c r="D412" s="134"/>
      <c r="E412" s="134"/>
      <c r="F412" s="134"/>
      <c r="G412" s="134"/>
      <c r="H412" s="134"/>
      <c r="I412" s="134"/>
      <c r="J412" s="134"/>
      <c r="K412" s="277"/>
      <c r="L412" s="290"/>
      <c r="M412" s="290"/>
      <c r="N412" s="290"/>
      <c r="O412" s="290"/>
      <c r="P412" s="290"/>
      <c r="Q412" s="290"/>
      <c r="R412" s="290"/>
      <c r="S412" s="290"/>
      <c r="T412" s="290"/>
    </row>
    <row r="413" spans="1:20" s="89" customFormat="1" ht="24" customHeight="1">
      <c r="A413" s="134"/>
      <c r="B413" s="134"/>
      <c r="C413" s="134"/>
      <c r="D413" s="134"/>
      <c r="E413" s="134"/>
      <c r="F413" s="134"/>
      <c r="G413" s="134"/>
      <c r="H413" s="134"/>
      <c r="I413" s="134"/>
      <c r="J413" s="134"/>
      <c r="K413" s="304" t="s">
        <v>411</v>
      </c>
      <c r="L413" s="290">
        <v>2165601</v>
      </c>
      <c r="M413" s="290">
        <v>4785053</v>
      </c>
      <c r="N413" s="290">
        <v>3276137</v>
      </c>
      <c r="O413" s="290">
        <f>M413+O411</f>
        <v>5767835</v>
      </c>
      <c r="P413" s="290">
        <f>O413+P411</f>
        <v>1164373</v>
      </c>
      <c r="Q413" s="290">
        <f>Q411+P413</f>
        <v>3822823</v>
      </c>
      <c r="R413" s="290">
        <f>R411+Q413</f>
        <v>1026141</v>
      </c>
      <c r="S413" s="290">
        <f>S411+R413</f>
        <v>12662</v>
      </c>
      <c r="T413" s="290">
        <f>T411+S413</f>
        <v>8867</v>
      </c>
    </row>
    <row r="414" spans="1:20" ht="24" customHeight="1">
      <c r="A414" s="98" t="s">
        <v>1219</v>
      </c>
      <c r="B414" s="89"/>
      <c r="C414" s="89"/>
      <c r="D414" s="89"/>
      <c r="E414" s="89"/>
      <c r="F414" s="89"/>
      <c r="G414" s="89"/>
      <c r="H414" s="89"/>
      <c r="I414" s="89"/>
      <c r="J414" s="89"/>
      <c r="K414" s="89"/>
      <c r="L414" s="223"/>
      <c r="M414" s="223"/>
      <c r="N414" s="164"/>
      <c r="O414" s="164"/>
      <c r="P414" s="224"/>
      <c r="Q414" s="224"/>
      <c r="R414" s="224"/>
      <c r="S414" s="224"/>
      <c r="T414" s="224"/>
    </row>
    <row r="415" spans="1:20" ht="15" customHeight="1">
      <c r="A415" s="89"/>
      <c r="B415" s="89"/>
      <c r="C415" s="89"/>
      <c r="D415" s="89"/>
      <c r="E415" s="89"/>
      <c r="F415" s="89"/>
      <c r="G415" s="89"/>
      <c r="H415" s="89"/>
      <c r="I415" s="89"/>
      <c r="J415" s="89"/>
      <c r="K415" s="89"/>
      <c r="L415" s="223"/>
      <c r="M415" s="223"/>
      <c r="N415" s="164"/>
      <c r="O415" s="164"/>
      <c r="P415" s="224"/>
      <c r="Q415" s="224"/>
      <c r="R415" s="224"/>
      <c r="S415" s="224"/>
      <c r="T415" s="224"/>
    </row>
    <row r="416" spans="1:20" ht="24" customHeight="1">
      <c r="A416" s="1" t="s">
        <v>1202</v>
      </c>
      <c r="B416" s="93"/>
      <c r="C416" s="93"/>
      <c r="D416" s="1" t="s">
        <v>710</v>
      </c>
      <c r="E416" s="93"/>
      <c r="F416" s="89"/>
      <c r="G416" s="89"/>
      <c r="H416" s="89"/>
      <c r="I416" s="89"/>
      <c r="J416" s="89"/>
      <c r="K416" s="89"/>
      <c r="L416" s="320">
        <v>21231</v>
      </c>
      <c r="M416" s="320">
        <v>168005</v>
      </c>
      <c r="N416" s="331">
        <v>30000</v>
      </c>
      <c r="O416" s="331">
        <v>290000</v>
      </c>
      <c r="P416" s="320">
        <v>30000</v>
      </c>
      <c r="Q416" s="320">
        <v>30000</v>
      </c>
      <c r="R416" s="320">
        <v>30000</v>
      </c>
      <c r="S416" s="320">
        <v>30000</v>
      </c>
      <c r="T416" s="320">
        <v>30000</v>
      </c>
    </row>
    <row r="417" spans="1:20" ht="24" customHeight="1">
      <c r="A417" s="1" t="s">
        <v>1233</v>
      </c>
      <c r="B417" s="93"/>
      <c r="C417" s="93"/>
      <c r="D417" s="1" t="s">
        <v>1232</v>
      </c>
      <c r="E417" s="93"/>
      <c r="F417" s="93"/>
      <c r="G417" s="93"/>
      <c r="H417" s="93"/>
      <c r="I417" s="93"/>
      <c r="J417" s="89"/>
      <c r="K417" s="89"/>
      <c r="L417" s="264">
        <v>108431</v>
      </c>
      <c r="M417" s="264">
        <v>199586</v>
      </c>
      <c r="N417" s="151">
        <v>280386</v>
      </c>
      <c r="O417" s="151">
        <v>215138</v>
      </c>
      <c r="P417" s="264">
        <v>320039</v>
      </c>
      <c r="Q417" s="264">
        <v>349628</v>
      </c>
      <c r="R417" s="264">
        <v>338820</v>
      </c>
      <c r="S417" s="264">
        <v>519069</v>
      </c>
      <c r="T417" s="264">
        <v>313857</v>
      </c>
    </row>
    <row r="418" spans="1:20" ht="24" customHeight="1">
      <c r="A418" s="1" t="s">
        <v>1203</v>
      </c>
      <c r="B418" s="93"/>
      <c r="C418" s="93"/>
      <c r="D418" s="467" t="s">
        <v>6</v>
      </c>
      <c r="E418" s="467"/>
      <c r="F418" s="467"/>
      <c r="G418" s="467"/>
      <c r="H418" s="467"/>
      <c r="I418" s="467"/>
      <c r="J418" s="467"/>
      <c r="K418" s="467"/>
      <c r="L418" s="210">
        <v>1171</v>
      </c>
      <c r="M418" s="210">
        <v>47981</v>
      </c>
      <c r="N418" s="143">
        <v>275000</v>
      </c>
      <c r="O418" s="143">
        <v>40000</v>
      </c>
      <c r="P418" s="210">
        <v>600000</v>
      </c>
      <c r="Q418" s="210">
        <v>100000</v>
      </c>
      <c r="R418" s="210">
        <v>25000</v>
      </c>
      <c r="S418" s="210">
        <v>15000</v>
      </c>
      <c r="T418" s="210">
        <v>22500</v>
      </c>
    </row>
    <row r="419" spans="1:20" ht="24" customHeight="1">
      <c r="A419" s="1" t="s">
        <v>1329</v>
      </c>
      <c r="B419" s="93"/>
      <c r="C419" s="93"/>
      <c r="D419" s="93" t="s">
        <v>7</v>
      </c>
      <c r="E419" s="93"/>
      <c r="F419" s="93"/>
      <c r="G419" s="93"/>
      <c r="H419" s="93"/>
      <c r="I419" s="93"/>
      <c r="J419" s="93"/>
      <c r="K419" s="93"/>
      <c r="L419" s="230">
        <v>576</v>
      </c>
      <c r="M419" s="230">
        <v>55863</v>
      </c>
      <c r="N419" s="146">
        <v>0</v>
      </c>
      <c r="O419" s="146">
        <v>2500</v>
      </c>
      <c r="P419" s="230">
        <v>514408</v>
      </c>
      <c r="Q419" s="230">
        <v>0</v>
      </c>
      <c r="R419" s="230">
        <v>0</v>
      </c>
      <c r="S419" s="230">
        <v>0</v>
      </c>
      <c r="T419" s="230">
        <v>0</v>
      </c>
    </row>
    <row r="420" spans="1:20" ht="24" customHeight="1">
      <c r="A420" s="465" t="s">
        <v>1220</v>
      </c>
      <c r="B420" s="465"/>
      <c r="C420" s="465"/>
      <c r="D420" s="465"/>
      <c r="E420" s="465"/>
      <c r="F420" s="465"/>
      <c r="G420" s="465"/>
      <c r="H420" s="465"/>
      <c r="I420" s="465"/>
      <c r="J420" s="465"/>
      <c r="K420" s="465"/>
      <c r="L420" s="291">
        <f>SUM(L416:L419)</f>
        <v>131409</v>
      </c>
      <c r="M420" s="291">
        <f>SUM(M416:M419)</f>
        <v>471435</v>
      </c>
      <c r="N420" s="345">
        <f t="shared" ref="N420:O420" si="42">SUM(N416:N419)</f>
        <v>585386</v>
      </c>
      <c r="O420" s="345">
        <f t="shared" si="42"/>
        <v>547638</v>
      </c>
      <c r="P420" s="344">
        <f>SUM(P416:P419)</f>
        <v>1464447</v>
      </c>
      <c r="Q420" s="344">
        <f t="shared" ref="Q420:T420" si="43">SUM(Q416:Q419)</f>
        <v>479628</v>
      </c>
      <c r="R420" s="344">
        <f t="shared" si="43"/>
        <v>393820</v>
      </c>
      <c r="S420" s="344">
        <f t="shared" si="43"/>
        <v>564069</v>
      </c>
      <c r="T420" s="344">
        <f t="shared" si="43"/>
        <v>366357</v>
      </c>
    </row>
    <row r="421" spans="1:20" ht="6.9" customHeight="1">
      <c r="A421" s="1"/>
      <c r="B421" s="89"/>
      <c r="C421" s="89"/>
      <c r="D421" s="1"/>
      <c r="E421" s="89"/>
      <c r="F421" s="89"/>
      <c r="G421" s="93"/>
      <c r="H421" s="93"/>
      <c r="I421" s="93"/>
      <c r="J421" s="93"/>
      <c r="K421" s="93"/>
      <c r="L421" s="210"/>
      <c r="M421" s="210"/>
      <c r="N421" s="143"/>
      <c r="O421" s="143"/>
      <c r="P421" s="210"/>
      <c r="Q421" s="210"/>
      <c r="R421" s="210"/>
      <c r="S421" s="210"/>
      <c r="T421" s="210"/>
    </row>
    <row r="422" spans="1:20" ht="24" customHeight="1">
      <c r="A422" s="1" t="s">
        <v>1204</v>
      </c>
      <c r="B422" s="89"/>
      <c r="C422" s="89"/>
      <c r="D422" s="1" t="s">
        <v>1101</v>
      </c>
      <c r="E422" s="89"/>
      <c r="F422" s="89"/>
      <c r="G422" s="93"/>
      <c r="H422" s="93"/>
      <c r="I422" s="93"/>
      <c r="J422" s="93"/>
      <c r="K422" s="93"/>
      <c r="L422" s="210">
        <v>9260000</v>
      </c>
      <c r="M422" s="210">
        <v>0</v>
      </c>
      <c r="N422" s="143">
        <v>29365000</v>
      </c>
      <c r="O422" s="143">
        <v>0</v>
      </c>
      <c r="P422" s="210">
        <v>39210000</v>
      </c>
      <c r="Q422" s="210">
        <v>0</v>
      </c>
      <c r="R422" s="210">
        <v>0</v>
      </c>
      <c r="S422" s="210">
        <v>0</v>
      </c>
      <c r="T422" s="210">
        <v>0</v>
      </c>
    </row>
    <row r="423" spans="1:20" ht="24" customHeight="1">
      <c r="A423" s="1" t="s">
        <v>1205</v>
      </c>
      <c r="B423" s="89"/>
      <c r="C423" s="89"/>
      <c r="D423" s="1" t="s">
        <v>1029</v>
      </c>
      <c r="E423" s="89"/>
      <c r="F423" s="89"/>
      <c r="G423" s="89"/>
      <c r="H423" s="89"/>
      <c r="I423" s="89"/>
      <c r="J423" s="89"/>
      <c r="K423" s="89"/>
      <c r="L423" s="210">
        <v>3324556</v>
      </c>
      <c r="M423" s="210">
        <v>803877</v>
      </c>
      <c r="N423" s="143">
        <v>100170</v>
      </c>
      <c r="O423" s="143">
        <v>799779</v>
      </c>
      <c r="P423" s="210">
        <v>387344</v>
      </c>
      <c r="Q423" s="210">
        <v>912911</v>
      </c>
      <c r="R423" s="210">
        <v>1406549</v>
      </c>
      <c r="S423" s="210">
        <v>894171</v>
      </c>
      <c r="T423" s="210">
        <v>2114772</v>
      </c>
    </row>
    <row r="424" spans="1:20" ht="24" customHeight="1">
      <c r="A424" s="1" t="s">
        <v>1259</v>
      </c>
      <c r="B424" s="89"/>
      <c r="C424" s="89"/>
      <c r="D424" s="1" t="s">
        <v>1260</v>
      </c>
      <c r="E424" s="89"/>
      <c r="F424" s="89"/>
      <c r="G424" s="89"/>
      <c r="H424" s="89"/>
      <c r="I424" s="89"/>
      <c r="J424" s="89"/>
      <c r="K424" s="89"/>
      <c r="L424" s="210">
        <v>525011</v>
      </c>
      <c r="M424" s="210">
        <v>0</v>
      </c>
      <c r="N424" s="143">
        <v>2929619</v>
      </c>
      <c r="O424" s="143">
        <v>0</v>
      </c>
      <c r="P424" s="210">
        <v>1184017</v>
      </c>
      <c r="Q424" s="210">
        <v>0</v>
      </c>
      <c r="R424" s="210">
        <v>0</v>
      </c>
      <c r="S424" s="210">
        <v>0</v>
      </c>
      <c r="T424" s="210">
        <v>0</v>
      </c>
    </row>
    <row r="425" spans="1:20" ht="24" customHeight="1">
      <c r="A425" s="1" t="s">
        <v>1423</v>
      </c>
      <c r="B425" s="89"/>
      <c r="C425" s="89"/>
      <c r="D425" s="1" t="s">
        <v>1342</v>
      </c>
      <c r="E425" s="89"/>
      <c r="F425" s="89"/>
      <c r="G425" s="89"/>
      <c r="H425" s="89"/>
      <c r="I425" s="89"/>
      <c r="J425" s="89"/>
      <c r="K425" s="89"/>
      <c r="L425" s="210">
        <v>0</v>
      </c>
      <c r="M425" s="210">
        <v>0</v>
      </c>
      <c r="N425" s="143">
        <v>0</v>
      </c>
      <c r="O425" s="143">
        <v>700000</v>
      </c>
      <c r="P425" s="210">
        <v>405000</v>
      </c>
      <c r="Q425" s="210">
        <v>0</v>
      </c>
      <c r="R425" s="210">
        <v>0</v>
      </c>
      <c r="S425" s="210">
        <v>0</v>
      </c>
      <c r="T425" s="210">
        <v>0</v>
      </c>
    </row>
    <row r="426" spans="1:20" ht="24" customHeight="1">
      <c r="A426" s="1" t="s">
        <v>1255</v>
      </c>
      <c r="B426" s="89"/>
      <c r="C426" s="89"/>
      <c r="D426" s="1" t="s">
        <v>912</v>
      </c>
      <c r="E426" s="89"/>
      <c r="F426" s="89"/>
      <c r="G426" s="89"/>
      <c r="H426" s="89"/>
      <c r="I426" s="89"/>
      <c r="J426" s="89"/>
      <c r="K426" s="89"/>
      <c r="L426" s="210">
        <v>384824</v>
      </c>
      <c r="M426" s="210">
        <v>0</v>
      </c>
      <c r="N426" s="143">
        <v>0</v>
      </c>
      <c r="O426" s="143">
        <v>0</v>
      </c>
      <c r="P426" s="210">
        <v>0</v>
      </c>
      <c r="Q426" s="210">
        <v>0</v>
      </c>
      <c r="R426" s="210">
        <v>0</v>
      </c>
      <c r="S426" s="210">
        <v>0</v>
      </c>
      <c r="T426" s="210">
        <v>0</v>
      </c>
    </row>
    <row r="427" spans="1:20" ht="24" customHeight="1">
      <c r="A427" s="1" t="s">
        <v>1246</v>
      </c>
      <c r="B427" s="89"/>
      <c r="C427" s="89"/>
      <c r="D427" s="1" t="s">
        <v>1248</v>
      </c>
      <c r="E427" s="89"/>
      <c r="F427" s="89"/>
      <c r="G427" s="89"/>
      <c r="H427" s="89"/>
      <c r="I427" s="89"/>
      <c r="J427" s="89"/>
      <c r="K427" s="89"/>
      <c r="L427" s="210">
        <v>0</v>
      </c>
      <c r="M427" s="210">
        <v>0</v>
      </c>
      <c r="N427" s="143">
        <v>97224</v>
      </c>
      <c r="O427" s="143">
        <v>0</v>
      </c>
      <c r="P427" s="210">
        <v>368675</v>
      </c>
      <c r="Q427" s="210">
        <v>892911</v>
      </c>
      <c r="R427" s="210">
        <v>892744</v>
      </c>
      <c r="S427" s="210">
        <v>893493</v>
      </c>
      <c r="T427" s="210">
        <v>893410</v>
      </c>
    </row>
    <row r="428" spans="1:20" ht="24" customHeight="1">
      <c r="A428" s="1" t="s">
        <v>1247</v>
      </c>
      <c r="B428" s="89"/>
      <c r="C428" s="89"/>
      <c r="D428" s="1" t="s">
        <v>192</v>
      </c>
      <c r="E428" s="89"/>
      <c r="F428" s="89"/>
      <c r="G428" s="89"/>
      <c r="H428" s="89"/>
      <c r="I428" s="89"/>
      <c r="J428" s="89"/>
      <c r="K428" s="89"/>
      <c r="L428" s="230">
        <v>0</v>
      </c>
      <c r="M428" s="230">
        <v>0</v>
      </c>
      <c r="N428" s="146">
        <v>97224</v>
      </c>
      <c r="O428" s="146">
        <v>0</v>
      </c>
      <c r="P428" s="230">
        <v>368675</v>
      </c>
      <c r="Q428" s="230">
        <v>892911</v>
      </c>
      <c r="R428" s="230">
        <v>892744</v>
      </c>
      <c r="S428" s="230">
        <v>893493</v>
      </c>
      <c r="T428" s="230">
        <v>893410</v>
      </c>
    </row>
    <row r="429" spans="1:20" ht="24" customHeight="1">
      <c r="A429" s="465" t="s">
        <v>576</v>
      </c>
      <c r="B429" s="465"/>
      <c r="C429" s="465"/>
      <c r="D429" s="465"/>
      <c r="E429" s="465"/>
      <c r="F429" s="465"/>
      <c r="G429" s="465"/>
      <c r="H429" s="465"/>
      <c r="I429" s="465"/>
      <c r="J429" s="465"/>
      <c r="K429" s="465"/>
      <c r="L429" s="291">
        <f t="shared" ref="L429:T429" si="44">SUM(L422:L428)</f>
        <v>13494391</v>
      </c>
      <c r="M429" s="291">
        <f t="shared" si="44"/>
        <v>803877</v>
      </c>
      <c r="N429" s="288">
        <f t="shared" si="44"/>
        <v>32589237</v>
      </c>
      <c r="O429" s="288">
        <f t="shared" si="44"/>
        <v>1499779</v>
      </c>
      <c r="P429" s="291">
        <f t="shared" si="44"/>
        <v>41923711</v>
      </c>
      <c r="Q429" s="291">
        <f t="shared" si="44"/>
        <v>2698733</v>
      </c>
      <c r="R429" s="291">
        <f t="shared" si="44"/>
        <v>3192037</v>
      </c>
      <c r="S429" s="291">
        <f t="shared" si="44"/>
        <v>2681157</v>
      </c>
      <c r="T429" s="291">
        <f t="shared" si="44"/>
        <v>3901592</v>
      </c>
    </row>
    <row r="430" spans="1:20" ht="15" customHeight="1">
      <c r="A430" s="89"/>
      <c r="B430" s="89"/>
      <c r="C430" s="89"/>
      <c r="D430" s="89"/>
      <c r="E430" s="89"/>
      <c r="F430" s="89"/>
      <c r="G430" s="89"/>
      <c r="H430" s="89"/>
      <c r="I430" s="89"/>
      <c r="J430" s="89"/>
      <c r="K430" s="89"/>
      <c r="L430" s="198"/>
      <c r="M430" s="198"/>
      <c r="N430" s="147"/>
      <c r="O430" s="147"/>
      <c r="P430" s="192"/>
      <c r="Q430" s="192"/>
      <c r="R430" s="192"/>
      <c r="S430" s="192"/>
      <c r="T430" s="192"/>
    </row>
    <row r="431" spans="1:20" s="89" customFormat="1" ht="24" customHeight="1">
      <c r="A431" s="465" t="s">
        <v>1221</v>
      </c>
      <c r="B431" s="465"/>
      <c r="C431" s="465"/>
      <c r="D431" s="465"/>
      <c r="E431" s="465"/>
      <c r="F431" s="465"/>
      <c r="G431" s="465"/>
      <c r="H431" s="465"/>
      <c r="I431" s="465"/>
      <c r="J431" s="465"/>
      <c r="K431" s="465"/>
      <c r="L431" s="289">
        <f t="shared" ref="L431:T431" si="45">L420+L429</f>
        <v>13625800</v>
      </c>
      <c r="M431" s="289">
        <f t="shared" si="45"/>
        <v>1275312</v>
      </c>
      <c r="N431" s="290">
        <f t="shared" si="45"/>
        <v>33174623</v>
      </c>
      <c r="O431" s="290">
        <f t="shared" si="45"/>
        <v>2047417</v>
      </c>
      <c r="P431" s="289">
        <f t="shared" si="45"/>
        <v>43388158</v>
      </c>
      <c r="Q431" s="289">
        <f t="shared" si="45"/>
        <v>3178361</v>
      </c>
      <c r="R431" s="289">
        <f t="shared" si="45"/>
        <v>3585857</v>
      </c>
      <c r="S431" s="289">
        <f t="shared" si="45"/>
        <v>3245226</v>
      </c>
      <c r="T431" s="289">
        <f t="shared" si="45"/>
        <v>4267949</v>
      </c>
    </row>
    <row r="432" spans="1:20" ht="15" customHeight="1">
      <c r="A432" s="89"/>
      <c r="B432" s="89"/>
      <c r="C432" s="89"/>
      <c r="D432" s="89"/>
      <c r="E432" s="89"/>
      <c r="F432" s="89"/>
      <c r="G432" s="89"/>
      <c r="H432" s="89"/>
      <c r="I432" s="89"/>
      <c r="J432" s="89"/>
      <c r="K432" s="89"/>
      <c r="L432" s="198"/>
      <c r="M432" s="198"/>
      <c r="N432" s="147"/>
      <c r="O432" s="147"/>
      <c r="P432" s="192"/>
      <c r="Q432" s="192"/>
      <c r="R432" s="192"/>
      <c r="S432" s="192"/>
      <c r="T432" s="192"/>
    </row>
    <row r="433" spans="1:20" ht="24" customHeight="1">
      <c r="A433" s="95" t="s">
        <v>1200</v>
      </c>
      <c r="B433" s="89"/>
      <c r="C433" s="89"/>
      <c r="D433" s="89"/>
      <c r="E433" s="89"/>
      <c r="F433" s="89"/>
      <c r="G433" s="89"/>
      <c r="H433" s="89"/>
      <c r="I433" s="89"/>
      <c r="J433" s="89"/>
      <c r="K433" s="89"/>
      <c r="L433" s="198"/>
      <c r="M433" s="198"/>
      <c r="N433" s="147"/>
      <c r="O433" s="147"/>
      <c r="P433" s="192"/>
      <c r="Q433" s="192"/>
      <c r="R433" s="192"/>
      <c r="S433" s="192"/>
      <c r="T433" s="192"/>
    </row>
    <row r="434" spans="1:20" ht="24" customHeight="1">
      <c r="A434" s="1" t="s">
        <v>1225</v>
      </c>
      <c r="B434" s="93"/>
      <c r="C434" s="93"/>
      <c r="D434" s="1" t="s">
        <v>703</v>
      </c>
      <c r="E434" s="93"/>
      <c r="F434" s="93"/>
      <c r="G434" s="93"/>
      <c r="H434" s="93"/>
      <c r="I434" s="93"/>
      <c r="J434" s="93"/>
      <c r="K434" s="93"/>
      <c r="L434" s="285">
        <v>33558</v>
      </c>
      <c r="M434" s="285">
        <v>60247</v>
      </c>
      <c r="N434" s="286">
        <v>173683</v>
      </c>
      <c r="O434" s="286">
        <v>148000</v>
      </c>
      <c r="P434" s="285">
        <v>169331</v>
      </c>
      <c r="Q434" s="285">
        <v>177798</v>
      </c>
      <c r="R434" s="285">
        <v>187577</v>
      </c>
      <c r="S434" s="285">
        <v>193204</v>
      </c>
      <c r="T434" s="285">
        <v>199000</v>
      </c>
    </row>
    <row r="435" spans="1:20" ht="24" customHeight="1">
      <c r="A435" s="1" t="s">
        <v>1351</v>
      </c>
      <c r="B435" s="93"/>
      <c r="C435" s="93"/>
      <c r="D435" s="1" t="s">
        <v>14</v>
      </c>
      <c r="E435" s="93"/>
      <c r="F435" s="93"/>
      <c r="G435" s="93"/>
      <c r="H435" s="93"/>
      <c r="I435" s="93"/>
      <c r="J435" s="93"/>
      <c r="K435" s="93"/>
      <c r="L435" s="235">
        <v>0</v>
      </c>
      <c r="M435" s="235">
        <v>2494</v>
      </c>
      <c r="N435" s="383">
        <v>3000</v>
      </c>
      <c r="O435" s="383">
        <v>500</v>
      </c>
      <c r="P435" s="195">
        <v>1000</v>
      </c>
      <c r="Q435" s="235">
        <v>1000</v>
      </c>
      <c r="R435" s="235">
        <v>1000</v>
      </c>
      <c r="S435" s="235">
        <v>1000</v>
      </c>
      <c r="T435" s="235">
        <v>1000</v>
      </c>
    </row>
    <row r="436" spans="1:20" ht="24" customHeight="1">
      <c r="A436" s="1" t="s">
        <v>1226</v>
      </c>
      <c r="B436" s="93"/>
      <c r="C436" s="93"/>
      <c r="D436" s="1" t="s">
        <v>8</v>
      </c>
      <c r="E436" s="93"/>
      <c r="F436" s="93"/>
      <c r="G436" s="93"/>
      <c r="H436" s="93"/>
      <c r="I436" s="93"/>
      <c r="J436" s="93"/>
      <c r="K436" s="93"/>
      <c r="L436" s="235">
        <v>3339</v>
      </c>
      <c r="M436" s="235">
        <v>5155</v>
      </c>
      <c r="N436" s="383">
        <v>11880</v>
      </c>
      <c r="O436" s="383">
        <v>10000</v>
      </c>
      <c r="P436" s="210">
        <v>10056</v>
      </c>
      <c r="Q436" s="210">
        <v>10472</v>
      </c>
      <c r="R436" s="210">
        <v>11367</v>
      </c>
      <c r="S436" s="210">
        <v>12075</v>
      </c>
      <c r="T436" s="210">
        <v>12796</v>
      </c>
    </row>
    <row r="437" spans="1:20" ht="24" customHeight="1">
      <c r="A437" s="1" t="s">
        <v>1227</v>
      </c>
      <c r="B437" s="89"/>
      <c r="C437" s="89"/>
      <c r="D437" s="1" t="s">
        <v>9</v>
      </c>
      <c r="E437" s="89"/>
      <c r="F437" s="89"/>
      <c r="G437" s="89"/>
      <c r="H437" s="89"/>
      <c r="I437" s="89"/>
      <c r="J437" s="89"/>
      <c r="K437" s="89"/>
      <c r="L437" s="235">
        <v>2640</v>
      </c>
      <c r="M437" s="235">
        <v>5098</v>
      </c>
      <c r="N437" s="383">
        <v>13218</v>
      </c>
      <c r="O437" s="383">
        <v>12000</v>
      </c>
      <c r="P437" s="195">
        <v>12827</v>
      </c>
      <c r="Q437" s="195">
        <v>13468</v>
      </c>
      <c r="R437" s="195">
        <v>14209</v>
      </c>
      <c r="S437" s="195">
        <v>14635</v>
      </c>
      <c r="T437" s="195">
        <v>15074</v>
      </c>
    </row>
    <row r="438" spans="1:20" ht="24" customHeight="1">
      <c r="A438" s="1" t="s">
        <v>1228</v>
      </c>
      <c r="B438" s="89"/>
      <c r="C438" s="89"/>
      <c r="D438" s="1" t="s">
        <v>13</v>
      </c>
      <c r="E438" s="89"/>
      <c r="F438" s="89"/>
      <c r="G438" s="89"/>
      <c r="H438" s="89"/>
      <c r="I438" s="89"/>
      <c r="J438" s="89"/>
      <c r="K438" s="89"/>
      <c r="L438" s="235">
        <v>900</v>
      </c>
      <c r="M438" s="235">
        <v>1950</v>
      </c>
      <c r="N438" s="383">
        <v>29893</v>
      </c>
      <c r="O438" s="144">
        <v>22881</v>
      </c>
      <c r="P438" s="195">
        <v>25221</v>
      </c>
      <c r="Q438" s="195">
        <v>27897</v>
      </c>
      <c r="R438" s="195">
        <v>30129</v>
      </c>
      <c r="S438" s="195">
        <v>32539</v>
      </c>
      <c r="T438" s="195">
        <v>35142</v>
      </c>
    </row>
    <row r="439" spans="1:20" ht="24" customHeight="1">
      <c r="A439" s="1" t="s">
        <v>1229</v>
      </c>
      <c r="B439" s="89"/>
      <c r="C439" s="89"/>
      <c r="D439" s="1" t="s">
        <v>160</v>
      </c>
      <c r="E439" s="89"/>
      <c r="F439" s="89"/>
      <c r="G439" s="89"/>
      <c r="H439" s="89"/>
      <c r="I439" s="89"/>
      <c r="J439" s="89"/>
      <c r="K439" s="89"/>
      <c r="L439" s="235">
        <v>62</v>
      </c>
      <c r="M439" s="235">
        <v>123</v>
      </c>
      <c r="N439" s="383">
        <v>248</v>
      </c>
      <c r="O439" s="144">
        <v>248</v>
      </c>
      <c r="P439" s="210">
        <v>248</v>
      </c>
      <c r="Q439" s="210">
        <v>250</v>
      </c>
      <c r="R439" s="210">
        <v>253</v>
      </c>
      <c r="S439" s="210">
        <v>256</v>
      </c>
      <c r="T439" s="210">
        <v>259</v>
      </c>
    </row>
    <row r="440" spans="1:20" ht="24" customHeight="1">
      <c r="A440" s="1" t="s">
        <v>1230</v>
      </c>
      <c r="B440" s="89"/>
      <c r="C440" s="89"/>
      <c r="D440" s="1" t="s">
        <v>445</v>
      </c>
      <c r="E440" s="89"/>
      <c r="F440" s="89"/>
      <c r="G440" s="89"/>
      <c r="H440" s="89"/>
      <c r="I440" s="89"/>
      <c r="J440" s="89"/>
      <c r="K440" s="89"/>
      <c r="L440" s="235">
        <v>444</v>
      </c>
      <c r="M440" s="235">
        <v>931</v>
      </c>
      <c r="N440" s="383">
        <v>2767</v>
      </c>
      <c r="O440" s="144">
        <v>2618</v>
      </c>
      <c r="P440" s="195">
        <v>3016</v>
      </c>
      <c r="Q440" s="210">
        <v>2905</v>
      </c>
      <c r="R440" s="210">
        <v>3050</v>
      </c>
      <c r="S440" s="210">
        <v>3203</v>
      </c>
      <c r="T440" s="210">
        <v>3363</v>
      </c>
    </row>
    <row r="441" spans="1:20" ht="24" customHeight="1">
      <c r="A441" s="1" t="s">
        <v>1231</v>
      </c>
      <c r="B441" s="89"/>
      <c r="C441" s="89"/>
      <c r="D441" s="1" t="s">
        <v>447</v>
      </c>
      <c r="E441" s="89"/>
      <c r="F441" s="89"/>
      <c r="G441" s="89"/>
      <c r="H441" s="89"/>
      <c r="I441" s="89"/>
      <c r="J441" s="89"/>
      <c r="K441" s="89"/>
      <c r="L441" s="235">
        <v>76</v>
      </c>
      <c r="M441" s="235">
        <v>152</v>
      </c>
      <c r="N441" s="383">
        <v>388</v>
      </c>
      <c r="O441" s="144">
        <v>349</v>
      </c>
      <c r="P441" s="210">
        <v>388</v>
      </c>
      <c r="Q441" s="210">
        <v>400</v>
      </c>
      <c r="R441" s="210">
        <v>412</v>
      </c>
      <c r="S441" s="210">
        <v>424</v>
      </c>
      <c r="T441" s="210">
        <v>437</v>
      </c>
    </row>
    <row r="442" spans="1:20" ht="24" customHeight="1">
      <c r="A442" s="1" t="s">
        <v>1241</v>
      </c>
      <c r="B442" s="89"/>
      <c r="C442" s="89"/>
      <c r="D442" s="1" t="s">
        <v>1242</v>
      </c>
      <c r="E442" s="89"/>
      <c r="F442" s="89"/>
      <c r="G442" s="89"/>
      <c r="H442" s="89"/>
      <c r="I442" s="89"/>
      <c r="J442" s="89"/>
      <c r="K442" s="89"/>
      <c r="L442" s="235">
        <v>107048</v>
      </c>
      <c r="M442" s="235">
        <v>0</v>
      </c>
      <c r="N442" s="383">
        <v>294619</v>
      </c>
      <c r="O442" s="383">
        <v>0</v>
      </c>
      <c r="P442" s="210">
        <v>394017</v>
      </c>
      <c r="Q442" s="235">
        <v>0</v>
      </c>
      <c r="R442" s="210">
        <v>0</v>
      </c>
      <c r="S442" s="210">
        <v>0</v>
      </c>
      <c r="T442" s="210">
        <v>0</v>
      </c>
    </row>
    <row r="443" spans="1:20" ht="24" customHeight="1">
      <c r="A443" s="1" t="s">
        <v>1280</v>
      </c>
      <c r="B443" s="93"/>
      <c r="C443" s="93"/>
      <c r="D443" s="1" t="s">
        <v>764</v>
      </c>
      <c r="E443" s="93"/>
      <c r="F443" s="93"/>
      <c r="G443" s="93"/>
      <c r="H443" s="93"/>
      <c r="I443" s="93"/>
      <c r="J443" s="93"/>
      <c r="K443" s="93"/>
      <c r="L443" s="210">
        <v>0</v>
      </c>
      <c r="M443" s="210">
        <v>0</v>
      </c>
      <c r="N443" s="143">
        <v>30000</v>
      </c>
      <c r="O443" s="143">
        <v>0</v>
      </c>
      <c r="P443" s="210">
        <v>0</v>
      </c>
      <c r="Q443" s="210">
        <v>0</v>
      </c>
      <c r="R443" s="210">
        <v>0</v>
      </c>
      <c r="S443" s="210">
        <v>125000</v>
      </c>
      <c r="T443" s="210">
        <v>0</v>
      </c>
    </row>
    <row r="444" spans="1:20" ht="24" customHeight="1">
      <c r="A444" s="1" t="s">
        <v>1238</v>
      </c>
      <c r="B444" s="89"/>
      <c r="C444" s="89"/>
      <c r="D444" s="1" t="s">
        <v>996</v>
      </c>
      <c r="E444" s="89"/>
      <c r="F444" s="89"/>
      <c r="G444" s="89"/>
      <c r="H444" s="89"/>
      <c r="I444" s="89"/>
      <c r="J444" s="89"/>
      <c r="K444" s="89"/>
      <c r="L444" s="235">
        <v>1191</v>
      </c>
      <c r="M444" s="235">
        <v>0</v>
      </c>
      <c r="N444" s="143">
        <v>2223</v>
      </c>
      <c r="O444" s="143">
        <v>1959</v>
      </c>
      <c r="P444" s="210">
        <v>0</v>
      </c>
      <c r="Q444" s="210">
        <v>1443</v>
      </c>
      <c r="R444" s="210">
        <v>2359</v>
      </c>
      <c r="S444" s="210">
        <v>0</v>
      </c>
      <c r="T444" s="210">
        <v>1577</v>
      </c>
    </row>
    <row r="445" spans="1:20" ht="24" customHeight="1">
      <c r="A445" s="1" t="s">
        <v>1234</v>
      </c>
      <c r="B445" s="89"/>
      <c r="C445" s="89"/>
      <c r="D445" s="94" t="s">
        <v>957</v>
      </c>
      <c r="E445" s="89"/>
      <c r="F445" s="89"/>
      <c r="G445" s="89"/>
      <c r="H445" s="89"/>
      <c r="I445" s="89"/>
      <c r="J445" s="89"/>
      <c r="K445" s="89"/>
      <c r="L445" s="235">
        <v>62637</v>
      </c>
      <c r="M445" s="235">
        <v>61914</v>
      </c>
      <c r="N445" s="143">
        <v>0</v>
      </c>
      <c r="O445" s="143">
        <v>0</v>
      </c>
      <c r="P445" s="210">
        <v>0</v>
      </c>
      <c r="Q445" s="210">
        <v>0</v>
      </c>
      <c r="R445" s="210">
        <v>0</v>
      </c>
      <c r="S445" s="210">
        <v>0</v>
      </c>
      <c r="T445" s="210">
        <v>0</v>
      </c>
    </row>
    <row r="446" spans="1:20" ht="24" customHeight="1">
      <c r="A446" s="1" t="s">
        <v>1374</v>
      </c>
      <c r="B446" s="89"/>
      <c r="C446" s="89"/>
      <c r="D446" s="1" t="s">
        <v>1370</v>
      </c>
      <c r="E446" s="89"/>
      <c r="F446" s="89"/>
      <c r="G446" s="89"/>
      <c r="H446" s="89"/>
      <c r="I446" s="89"/>
      <c r="J446" s="89"/>
      <c r="K446" s="89"/>
      <c r="L446" s="210">
        <v>0</v>
      </c>
      <c r="M446" s="210">
        <v>0</v>
      </c>
      <c r="N446" s="143">
        <v>0</v>
      </c>
      <c r="O446" s="143">
        <v>0</v>
      </c>
      <c r="P446" s="185">
        <v>0</v>
      </c>
      <c r="Q446" s="185">
        <v>0</v>
      </c>
      <c r="R446" s="185">
        <v>3525</v>
      </c>
      <c r="S446" s="185">
        <v>3525</v>
      </c>
      <c r="T446" s="185">
        <v>3667</v>
      </c>
    </row>
    <row r="447" spans="1:20" ht="24" customHeight="1">
      <c r="A447" s="1" t="s">
        <v>1293</v>
      </c>
      <c r="B447" s="89"/>
      <c r="C447" s="89"/>
      <c r="D447" s="94" t="s">
        <v>203</v>
      </c>
      <c r="E447" s="89"/>
      <c r="F447" s="89"/>
      <c r="G447" s="89"/>
      <c r="H447" s="89"/>
      <c r="I447" s="89"/>
      <c r="J447" s="89"/>
      <c r="K447" s="89"/>
      <c r="L447" s="235">
        <v>2331</v>
      </c>
      <c r="M447" s="235">
        <v>3151</v>
      </c>
      <c r="N447" s="143">
        <v>4100</v>
      </c>
      <c r="O447" s="143">
        <v>1050</v>
      </c>
      <c r="P447" s="210">
        <v>1500</v>
      </c>
      <c r="Q447" s="210">
        <v>1500</v>
      </c>
      <c r="R447" s="210">
        <v>1500</v>
      </c>
      <c r="S447" s="210">
        <v>1500</v>
      </c>
      <c r="T447" s="210">
        <v>1500</v>
      </c>
    </row>
    <row r="448" spans="1:20" ht="24" customHeight="1">
      <c r="A448" s="1" t="s">
        <v>1206</v>
      </c>
      <c r="B448" s="89"/>
      <c r="C448" s="89"/>
      <c r="D448" s="1" t="s">
        <v>540</v>
      </c>
      <c r="E448" s="89"/>
      <c r="F448" s="89"/>
      <c r="G448" s="89"/>
      <c r="H448" s="89"/>
      <c r="I448" s="89"/>
      <c r="J448" s="89"/>
      <c r="K448" s="89"/>
      <c r="L448" s="235">
        <v>116890</v>
      </c>
      <c r="M448" s="235">
        <v>175711</v>
      </c>
      <c r="N448" s="383">
        <v>190000</v>
      </c>
      <c r="O448" s="383">
        <v>100000</v>
      </c>
      <c r="P448" s="235">
        <v>195000</v>
      </c>
      <c r="Q448" s="235">
        <v>150000</v>
      </c>
      <c r="R448" s="235">
        <v>150000</v>
      </c>
      <c r="S448" s="235">
        <v>150000</v>
      </c>
      <c r="T448" s="235">
        <v>150000</v>
      </c>
    </row>
    <row r="449" spans="1:20" ht="24" customHeight="1">
      <c r="A449" s="1" t="s">
        <v>1407</v>
      </c>
      <c r="B449" s="89"/>
      <c r="C449" s="89"/>
      <c r="D449" s="1" t="s">
        <v>10</v>
      </c>
      <c r="E449" s="89"/>
      <c r="F449" s="89"/>
      <c r="G449" s="89"/>
      <c r="H449" s="89"/>
      <c r="I449" s="89"/>
      <c r="J449" s="89"/>
      <c r="K449" s="89"/>
      <c r="L449" s="235">
        <v>0</v>
      </c>
      <c r="M449" s="235">
        <v>36</v>
      </c>
      <c r="N449" s="383">
        <v>0</v>
      </c>
      <c r="O449" s="383">
        <v>7047</v>
      </c>
      <c r="P449" s="235">
        <v>5000</v>
      </c>
      <c r="Q449" s="235">
        <v>5000</v>
      </c>
      <c r="R449" s="235">
        <v>5000</v>
      </c>
      <c r="S449" s="235">
        <v>5000</v>
      </c>
      <c r="T449" s="235">
        <v>5000</v>
      </c>
    </row>
    <row r="450" spans="1:20" ht="24" customHeight="1">
      <c r="A450" s="1" t="s">
        <v>1365</v>
      </c>
      <c r="B450" s="89"/>
      <c r="C450" s="89"/>
      <c r="D450" s="1" t="s">
        <v>253</v>
      </c>
      <c r="E450" s="89"/>
      <c r="F450" s="89"/>
      <c r="G450" s="89"/>
      <c r="H450" s="89"/>
      <c r="I450" s="89"/>
      <c r="J450" s="89"/>
      <c r="K450" s="89"/>
      <c r="L450" s="235">
        <v>0</v>
      </c>
      <c r="M450" s="235">
        <v>475</v>
      </c>
      <c r="N450" s="383">
        <v>475</v>
      </c>
      <c r="O450" s="383">
        <v>475</v>
      </c>
      <c r="P450" s="235">
        <v>1000</v>
      </c>
      <c r="Q450" s="235">
        <v>1000</v>
      </c>
      <c r="R450" s="235">
        <v>1000</v>
      </c>
      <c r="S450" s="235">
        <v>1000</v>
      </c>
      <c r="T450" s="235">
        <v>1000</v>
      </c>
    </row>
    <row r="451" spans="1:20" ht="24" customHeight="1">
      <c r="A451" s="1" t="s">
        <v>1277</v>
      </c>
      <c r="B451" s="89"/>
      <c r="C451" s="89"/>
      <c r="D451" s="1" t="s">
        <v>89</v>
      </c>
      <c r="E451" s="89"/>
      <c r="F451" s="89"/>
      <c r="G451" s="89"/>
      <c r="H451" s="89"/>
      <c r="I451" s="89"/>
      <c r="J451" s="89"/>
      <c r="K451" s="89"/>
      <c r="L451" s="235">
        <v>841</v>
      </c>
      <c r="M451" s="235">
        <v>1747</v>
      </c>
      <c r="N451" s="383">
        <v>1500</v>
      </c>
      <c r="O451" s="383">
        <v>1000</v>
      </c>
      <c r="P451" s="235">
        <v>1500</v>
      </c>
      <c r="Q451" s="235">
        <v>1500</v>
      </c>
      <c r="R451" s="235">
        <v>1500</v>
      </c>
      <c r="S451" s="235">
        <v>1500</v>
      </c>
      <c r="T451" s="235">
        <v>1500</v>
      </c>
    </row>
    <row r="452" spans="1:20" ht="24" customHeight="1">
      <c r="A452" s="1" t="s">
        <v>1207</v>
      </c>
      <c r="B452" s="89"/>
      <c r="C452" s="89"/>
      <c r="D452" s="1" t="s">
        <v>152</v>
      </c>
      <c r="E452" s="89"/>
      <c r="F452" s="89"/>
      <c r="G452" s="89"/>
      <c r="H452" s="89"/>
      <c r="I452" s="89"/>
      <c r="J452" s="89"/>
      <c r="K452" s="89"/>
      <c r="L452" s="210">
        <v>412</v>
      </c>
      <c r="M452" s="210">
        <v>0</v>
      </c>
      <c r="N452" s="143">
        <v>0</v>
      </c>
      <c r="O452" s="143">
        <v>0</v>
      </c>
      <c r="P452" s="185">
        <v>0</v>
      </c>
      <c r="Q452" s="185">
        <v>0</v>
      </c>
      <c r="R452" s="185">
        <v>0</v>
      </c>
      <c r="S452" s="185">
        <v>0</v>
      </c>
      <c r="T452" s="185">
        <v>0</v>
      </c>
    </row>
    <row r="453" spans="1:20" ht="24" customHeight="1">
      <c r="A453" s="1" t="s">
        <v>1208</v>
      </c>
      <c r="B453" s="89"/>
      <c r="C453" s="89"/>
      <c r="D453" s="1" t="s">
        <v>541</v>
      </c>
      <c r="E453" s="89"/>
      <c r="F453" s="89"/>
      <c r="G453" s="89"/>
      <c r="H453" s="89"/>
      <c r="I453" s="89"/>
      <c r="J453" s="89"/>
      <c r="K453" s="89"/>
      <c r="L453" s="210">
        <v>12736</v>
      </c>
      <c r="M453" s="210">
        <v>48913</v>
      </c>
      <c r="N453" s="143">
        <v>50000</v>
      </c>
      <c r="O453" s="143">
        <v>60000</v>
      </c>
      <c r="P453" s="185">
        <v>65000</v>
      </c>
      <c r="Q453" s="185">
        <v>50000</v>
      </c>
      <c r="R453" s="185">
        <v>50000</v>
      </c>
      <c r="S453" s="185">
        <v>50000</v>
      </c>
      <c r="T453" s="185">
        <v>50000</v>
      </c>
    </row>
    <row r="454" spans="1:20" ht="24" customHeight="1">
      <c r="A454" s="1" t="s">
        <v>1461</v>
      </c>
      <c r="B454" s="89"/>
      <c r="C454" s="89"/>
      <c r="D454" s="1" t="s">
        <v>953</v>
      </c>
      <c r="E454" s="93"/>
      <c r="F454" s="93"/>
      <c r="G454" s="93"/>
      <c r="H454" s="93"/>
      <c r="I454" s="93"/>
      <c r="J454" s="93"/>
      <c r="K454" s="93"/>
      <c r="L454" s="268">
        <v>0</v>
      </c>
      <c r="M454" s="268">
        <v>0</v>
      </c>
      <c r="N454" s="154">
        <v>0</v>
      </c>
      <c r="O454" s="154">
        <v>0</v>
      </c>
      <c r="P454" s="268">
        <v>1750000</v>
      </c>
      <c r="Q454" s="268">
        <v>0</v>
      </c>
      <c r="R454" s="268">
        <v>0</v>
      </c>
      <c r="S454" s="268">
        <v>0</v>
      </c>
      <c r="T454" s="268">
        <v>0</v>
      </c>
    </row>
    <row r="455" spans="1:20" ht="24" customHeight="1">
      <c r="A455" s="1" t="s">
        <v>1420</v>
      </c>
      <c r="B455" s="89"/>
      <c r="C455" s="89"/>
      <c r="D455" s="1" t="s">
        <v>1257</v>
      </c>
      <c r="E455" s="89"/>
      <c r="F455" s="89"/>
      <c r="G455" s="89"/>
      <c r="H455" s="89"/>
      <c r="I455" s="89"/>
      <c r="J455" s="89"/>
      <c r="K455" s="89"/>
      <c r="L455" s="210">
        <v>0</v>
      </c>
      <c r="M455" s="210">
        <v>0</v>
      </c>
      <c r="N455" s="143">
        <v>0</v>
      </c>
      <c r="O455" s="143">
        <v>0</v>
      </c>
      <c r="P455" s="185">
        <v>82000</v>
      </c>
      <c r="Q455" s="185">
        <v>98000</v>
      </c>
      <c r="R455" s="185">
        <v>72000</v>
      </c>
      <c r="S455" s="185">
        <v>120000</v>
      </c>
      <c r="T455" s="185">
        <v>28200</v>
      </c>
    </row>
    <row r="456" spans="1:20" ht="24" customHeight="1">
      <c r="A456" s="1" t="s">
        <v>1209</v>
      </c>
      <c r="B456" s="89"/>
      <c r="C456" s="89"/>
      <c r="D456" s="1" t="s">
        <v>1102</v>
      </c>
      <c r="E456" s="89"/>
      <c r="F456" s="89"/>
      <c r="G456" s="89"/>
      <c r="H456" s="89"/>
      <c r="I456" s="89"/>
      <c r="J456" s="89"/>
      <c r="K456" s="89"/>
      <c r="L456" s="210">
        <v>1078232</v>
      </c>
      <c r="M456" s="210">
        <v>6841632</v>
      </c>
      <c r="N456" s="143">
        <v>0</v>
      </c>
      <c r="O456" s="143">
        <v>222864</v>
      </c>
      <c r="P456" s="210">
        <v>0</v>
      </c>
      <c r="Q456" s="210">
        <v>0</v>
      </c>
      <c r="R456" s="210">
        <v>0</v>
      </c>
      <c r="S456" s="210">
        <v>0</v>
      </c>
      <c r="T456" s="210">
        <v>0</v>
      </c>
    </row>
    <row r="457" spans="1:20" ht="24" customHeight="1">
      <c r="A457" s="1" t="s">
        <v>1281</v>
      </c>
      <c r="B457" s="89"/>
      <c r="C457" s="89"/>
      <c r="D457" s="1" t="s">
        <v>1350</v>
      </c>
      <c r="E457" s="89"/>
      <c r="F457" s="89"/>
      <c r="G457" s="89"/>
      <c r="H457" s="89"/>
      <c r="I457" s="89"/>
      <c r="J457" s="89"/>
      <c r="K457" s="89"/>
      <c r="L457" s="210">
        <v>0</v>
      </c>
      <c r="M457" s="210">
        <v>1396685</v>
      </c>
      <c r="N457" s="143">
        <v>3010000</v>
      </c>
      <c r="O457" s="143">
        <v>300000</v>
      </c>
      <c r="P457" s="210">
        <v>6710000</v>
      </c>
      <c r="Q457" s="210">
        <v>26080000</v>
      </c>
      <c r="R457" s="210">
        <v>5530000</v>
      </c>
      <c r="S457" s="210">
        <v>0</v>
      </c>
      <c r="T457" s="210">
        <v>0</v>
      </c>
    </row>
    <row r="458" spans="1:20" ht="24" customHeight="1">
      <c r="A458" s="6" t="s">
        <v>1276</v>
      </c>
      <c r="B458" s="93"/>
      <c r="C458" s="93"/>
      <c r="D458" s="1"/>
      <c r="E458" s="93"/>
      <c r="F458" s="93"/>
      <c r="G458" s="93"/>
      <c r="H458" s="93"/>
      <c r="I458" s="93"/>
      <c r="J458" s="93"/>
      <c r="K458" s="93"/>
      <c r="L458" s="210"/>
      <c r="M458" s="210"/>
      <c r="N458" s="143"/>
      <c r="O458" s="143"/>
      <c r="P458" s="185"/>
      <c r="Q458" s="185"/>
      <c r="R458" s="185"/>
      <c r="S458" s="185"/>
      <c r="T458" s="185"/>
    </row>
    <row r="459" spans="1:20" ht="24" customHeight="1">
      <c r="A459" s="1" t="s">
        <v>1216</v>
      </c>
      <c r="B459" s="93"/>
      <c r="C459" s="93"/>
      <c r="D459" s="1" t="s">
        <v>776</v>
      </c>
      <c r="E459" s="93"/>
      <c r="F459" s="93"/>
      <c r="G459" s="93"/>
      <c r="H459" s="93"/>
      <c r="I459" s="93"/>
      <c r="J459" s="93"/>
      <c r="K459" s="93"/>
      <c r="L459" s="210">
        <v>0</v>
      </c>
      <c r="M459" s="210">
        <v>320000</v>
      </c>
      <c r="N459" s="143">
        <v>330000</v>
      </c>
      <c r="O459" s="143">
        <v>330000</v>
      </c>
      <c r="P459" s="210">
        <v>345000</v>
      </c>
      <c r="Q459" s="210">
        <v>360000</v>
      </c>
      <c r="R459" s="210">
        <v>375000</v>
      </c>
      <c r="S459" s="210">
        <v>390000</v>
      </c>
      <c r="T459" s="210">
        <v>405000</v>
      </c>
    </row>
    <row r="460" spans="1:20" ht="24" customHeight="1">
      <c r="A460" s="1" t="s">
        <v>1217</v>
      </c>
      <c r="B460" s="93"/>
      <c r="C460" s="93"/>
      <c r="D460" s="1" t="s">
        <v>242</v>
      </c>
      <c r="E460" s="93"/>
      <c r="F460" s="93"/>
      <c r="G460" s="93"/>
      <c r="H460" s="93"/>
      <c r="I460" s="93"/>
      <c r="J460" s="93"/>
      <c r="K460" s="93"/>
      <c r="L460" s="210">
        <v>132474</v>
      </c>
      <c r="M460" s="210">
        <v>223900</v>
      </c>
      <c r="N460" s="143">
        <v>211100</v>
      </c>
      <c r="O460" s="143">
        <v>211100</v>
      </c>
      <c r="P460" s="210">
        <v>197900</v>
      </c>
      <c r="Q460" s="210">
        <v>184100</v>
      </c>
      <c r="R460" s="210">
        <v>169700</v>
      </c>
      <c r="S460" s="210">
        <v>154700</v>
      </c>
      <c r="T460" s="210">
        <v>139100</v>
      </c>
    </row>
    <row r="461" spans="1:20" ht="24" customHeight="1">
      <c r="A461" s="6" t="s">
        <v>1348</v>
      </c>
      <c r="B461" s="93"/>
      <c r="C461" s="93"/>
      <c r="D461" s="1"/>
      <c r="E461" s="93"/>
      <c r="F461" s="93"/>
      <c r="G461" s="93"/>
      <c r="H461" s="93"/>
      <c r="I461" s="93"/>
      <c r="J461" s="93"/>
      <c r="K461" s="93"/>
      <c r="L461" s="230"/>
      <c r="M461" s="230"/>
      <c r="N461" s="146"/>
      <c r="O461" s="146"/>
      <c r="P461" s="230"/>
      <c r="Q461" s="230"/>
      <c r="R461" s="230"/>
      <c r="S461" s="230"/>
      <c r="T461" s="230"/>
    </row>
    <row r="462" spans="1:20" ht="24" customHeight="1">
      <c r="A462" s="1" t="s">
        <v>1244</v>
      </c>
      <c r="B462" s="93"/>
      <c r="C462" s="93"/>
      <c r="D462" s="1" t="s">
        <v>776</v>
      </c>
      <c r="E462" s="93"/>
      <c r="F462" s="93"/>
      <c r="G462" s="93"/>
      <c r="H462" s="93"/>
      <c r="I462" s="93"/>
      <c r="J462" s="93"/>
      <c r="K462" s="93"/>
      <c r="L462" s="210">
        <v>0</v>
      </c>
      <c r="M462" s="210">
        <v>0</v>
      </c>
      <c r="N462" s="143">
        <v>0</v>
      </c>
      <c r="O462" s="143">
        <v>0</v>
      </c>
      <c r="P462" s="210">
        <v>0</v>
      </c>
      <c r="Q462" s="210">
        <v>910000</v>
      </c>
      <c r="R462" s="210">
        <v>955000</v>
      </c>
      <c r="S462" s="210">
        <v>1005000</v>
      </c>
      <c r="T462" s="210">
        <v>1055000</v>
      </c>
    </row>
    <row r="463" spans="1:20" ht="24" customHeight="1">
      <c r="A463" s="1" t="s">
        <v>1245</v>
      </c>
      <c r="B463" s="93"/>
      <c r="C463" s="93"/>
      <c r="D463" s="1" t="s">
        <v>242</v>
      </c>
      <c r="E463" s="93"/>
      <c r="F463" s="93"/>
      <c r="G463" s="93"/>
      <c r="H463" s="93"/>
      <c r="I463" s="93"/>
      <c r="J463" s="93"/>
      <c r="K463" s="93"/>
      <c r="L463" s="210">
        <v>0</v>
      </c>
      <c r="M463" s="210">
        <v>0</v>
      </c>
      <c r="N463" s="143">
        <v>0</v>
      </c>
      <c r="O463" s="143">
        <v>0</v>
      </c>
      <c r="P463" s="210">
        <v>1107133</v>
      </c>
      <c r="Q463" s="210">
        <v>1771413</v>
      </c>
      <c r="R463" s="210">
        <v>1725913</v>
      </c>
      <c r="S463" s="210">
        <v>1678163</v>
      </c>
      <c r="T463" s="210">
        <v>1627913</v>
      </c>
    </row>
    <row r="464" spans="1:20" ht="24" customHeight="1">
      <c r="A464" s="95" t="s">
        <v>1261</v>
      </c>
      <c r="B464" s="95"/>
      <c r="C464" s="95"/>
      <c r="D464" s="95"/>
      <c r="E464" s="95"/>
      <c r="F464" s="95"/>
      <c r="G464" s="95"/>
      <c r="H464" s="95"/>
      <c r="I464" s="95"/>
      <c r="J464" s="95"/>
      <c r="K464" s="95"/>
      <c r="L464" s="192"/>
      <c r="M464" s="192"/>
      <c r="N464" s="147"/>
      <c r="O464" s="147"/>
      <c r="P464" s="192"/>
      <c r="Q464" s="192"/>
      <c r="R464" s="192"/>
      <c r="S464" s="192"/>
      <c r="T464" s="192"/>
    </row>
    <row r="465" spans="1:20" ht="24" customHeight="1">
      <c r="A465" s="1" t="s">
        <v>1264</v>
      </c>
      <c r="B465" s="93"/>
      <c r="C465" s="93"/>
      <c r="D465" s="1" t="s">
        <v>776</v>
      </c>
      <c r="E465" s="93"/>
      <c r="F465" s="93"/>
      <c r="G465" s="93"/>
      <c r="H465" s="93"/>
      <c r="I465" s="93"/>
      <c r="J465" s="93"/>
      <c r="K465" s="93"/>
      <c r="L465" s="210">
        <v>0</v>
      </c>
      <c r="M465" s="210">
        <v>250000</v>
      </c>
      <c r="N465" s="143">
        <v>250112</v>
      </c>
      <c r="O465" s="143">
        <v>250000</v>
      </c>
      <c r="P465" s="210">
        <v>255000</v>
      </c>
      <c r="Q465" s="210">
        <v>255000</v>
      </c>
      <c r="R465" s="185">
        <v>0</v>
      </c>
      <c r="S465" s="185">
        <v>0</v>
      </c>
      <c r="T465" s="185">
        <v>0</v>
      </c>
    </row>
    <row r="466" spans="1:20" ht="24" customHeight="1">
      <c r="A466" s="1" t="s">
        <v>1265</v>
      </c>
      <c r="B466" s="93"/>
      <c r="C466" s="93"/>
      <c r="D466" s="1" t="s">
        <v>824</v>
      </c>
      <c r="E466" s="93"/>
      <c r="F466" s="93"/>
      <c r="G466" s="93"/>
      <c r="H466" s="93"/>
      <c r="I466" s="93"/>
      <c r="J466" s="93"/>
      <c r="K466" s="93"/>
      <c r="L466" s="230">
        <v>0</v>
      </c>
      <c r="M466" s="230">
        <v>11344</v>
      </c>
      <c r="N466" s="146">
        <v>8703</v>
      </c>
      <c r="O466" s="146">
        <v>8679</v>
      </c>
      <c r="P466" s="230">
        <v>5824</v>
      </c>
      <c r="Q466" s="230">
        <v>2912</v>
      </c>
      <c r="R466" s="197">
        <v>0</v>
      </c>
      <c r="S466" s="197">
        <v>0</v>
      </c>
      <c r="T466" s="197">
        <v>0</v>
      </c>
    </row>
    <row r="467" spans="1:20" ht="24" customHeight="1">
      <c r="A467" s="465" t="s">
        <v>1200</v>
      </c>
      <c r="B467" s="465"/>
      <c r="C467" s="465"/>
      <c r="D467" s="465"/>
      <c r="E467" s="465"/>
      <c r="F467" s="465"/>
      <c r="G467" s="465"/>
      <c r="H467" s="465"/>
      <c r="I467" s="465"/>
      <c r="J467" s="465"/>
      <c r="K467" s="465"/>
      <c r="L467" s="291">
        <f t="shared" ref="L467:T467" si="46">SUM(L434:L466)</f>
        <v>1555811</v>
      </c>
      <c r="M467" s="291">
        <f t="shared" si="46"/>
        <v>9411658</v>
      </c>
      <c r="N467" s="345">
        <f t="shared" si="46"/>
        <v>4617909</v>
      </c>
      <c r="O467" s="345">
        <f t="shared" si="46"/>
        <v>1690770</v>
      </c>
      <c r="P467" s="291">
        <f t="shared" si="46"/>
        <v>11337961</v>
      </c>
      <c r="Q467" s="291">
        <f t="shared" si="46"/>
        <v>30106058</v>
      </c>
      <c r="R467" s="291">
        <f t="shared" si="46"/>
        <v>9290494</v>
      </c>
      <c r="S467" s="291">
        <f t="shared" si="46"/>
        <v>3942724</v>
      </c>
      <c r="T467" s="291">
        <f t="shared" si="46"/>
        <v>3736528</v>
      </c>
    </row>
    <row r="468" spans="1:20" ht="6.9" customHeight="1">
      <c r="A468" s="1"/>
      <c r="B468" s="89"/>
      <c r="C468" s="89"/>
      <c r="D468" s="1"/>
      <c r="E468" s="89"/>
      <c r="F468" s="89"/>
      <c r="G468" s="89"/>
      <c r="H468" s="89"/>
      <c r="I468" s="89"/>
      <c r="J468" s="89"/>
      <c r="K468" s="89"/>
      <c r="L468" s="210"/>
      <c r="M468" s="210"/>
      <c r="N468" s="143"/>
      <c r="O468" s="143"/>
      <c r="P468" s="210"/>
      <c r="Q468" s="210"/>
      <c r="R468" s="210"/>
      <c r="S468" s="210"/>
      <c r="T468" s="210"/>
    </row>
    <row r="469" spans="1:20" ht="24" customHeight="1">
      <c r="A469" s="93" t="s">
        <v>1210</v>
      </c>
      <c r="B469" s="265"/>
      <c r="C469" s="265"/>
      <c r="D469" s="1" t="s">
        <v>298</v>
      </c>
      <c r="E469" s="265"/>
      <c r="F469" s="265"/>
      <c r="G469" s="265"/>
      <c r="H469" s="265"/>
      <c r="I469" s="265"/>
      <c r="J469" s="265"/>
      <c r="K469" s="265"/>
      <c r="L469" s="320">
        <v>21231</v>
      </c>
      <c r="M469" s="320">
        <v>0</v>
      </c>
      <c r="N469" s="331">
        <v>0</v>
      </c>
      <c r="O469" s="331">
        <v>0</v>
      </c>
      <c r="P469" s="320">
        <v>0</v>
      </c>
      <c r="Q469" s="320">
        <v>0</v>
      </c>
      <c r="R469" s="320">
        <v>0</v>
      </c>
      <c r="S469" s="320">
        <v>0</v>
      </c>
      <c r="T469" s="320">
        <v>0</v>
      </c>
    </row>
    <row r="470" spans="1:20" ht="24" customHeight="1">
      <c r="A470" s="93" t="s">
        <v>1212</v>
      </c>
      <c r="B470" s="265"/>
      <c r="C470" s="265"/>
      <c r="D470" s="1" t="s">
        <v>911</v>
      </c>
      <c r="E470" s="265"/>
      <c r="F470" s="265"/>
      <c r="G470" s="265"/>
      <c r="H470" s="265"/>
      <c r="I470" s="265"/>
      <c r="J470" s="265"/>
      <c r="K470" s="265"/>
      <c r="L470" s="384">
        <v>2046503</v>
      </c>
      <c r="M470" s="384">
        <v>0</v>
      </c>
      <c r="N470" s="385">
        <v>0</v>
      </c>
      <c r="O470" s="385">
        <v>0</v>
      </c>
      <c r="P470" s="384">
        <v>0</v>
      </c>
      <c r="Q470" s="384">
        <v>0</v>
      </c>
      <c r="R470" s="384">
        <v>0</v>
      </c>
      <c r="S470" s="384">
        <v>0</v>
      </c>
      <c r="T470" s="384">
        <v>0</v>
      </c>
    </row>
    <row r="471" spans="1:20" ht="15" customHeight="1">
      <c r="A471" s="93"/>
      <c r="B471" s="265"/>
      <c r="C471" s="265"/>
      <c r="D471" s="1"/>
      <c r="E471" s="265"/>
      <c r="F471" s="265"/>
      <c r="G471" s="265"/>
      <c r="H471" s="265"/>
      <c r="I471" s="265"/>
      <c r="J471" s="265"/>
      <c r="K471" s="265"/>
      <c r="L471" s="347"/>
      <c r="M471" s="347"/>
      <c r="N471" s="348"/>
      <c r="O471" s="348"/>
      <c r="P471" s="347"/>
      <c r="Q471" s="347"/>
      <c r="R471" s="347"/>
      <c r="S471" s="347"/>
      <c r="T471" s="347"/>
    </row>
    <row r="472" spans="1:20" ht="24" customHeight="1">
      <c r="A472" s="465" t="s">
        <v>583</v>
      </c>
      <c r="B472" s="465"/>
      <c r="C472" s="465"/>
      <c r="D472" s="465"/>
      <c r="E472" s="465"/>
      <c r="F472" s="465"/>
      <c r="G472" s="465"/>
      <c r="H472" s="465"/>
      <c r="I472" s="465"/>
      <c r="J472" s="465"/>
      <c r="K472" s="465"/>
      <c r="L472" s="293">
        <f t="shared" ref="L472:T472" si="47">SUM(L469:L471)</f>
        <v>2067734</v>
      </c>
      <c r="M472" s="293">
        <f t="shared" si="47"/>
        <v>0</v>
      </c>
      <c r="N472" s="294">
        <f t="shared" si="47"/>
        <v>0</v>
      </c>
      <c r="O472" s="294">
        <f t="shared" si="47"/>
        <v>0</v>
      </c>
      <c r="P472" s="350">
        <f t="shared" si="47"/>
        <v>0</v>
      </c>
      <c r="Q472" s="350">
        <f t="shared" si="47"/>
        <v>0</v>
      </c>
      <c r="R472" s="350">
        <f t="shared" si="47"/>
        <v>0</v>
      </c>
      <c r="S472" s="350">
        <f t="shared" si="47"/>
        <v>0</v>
      </c>
      <c r="T472" s="350">
        <f t="shared" si="47"/>
        <v>0</v>
      </c>
    </row>
    <row r="473" spans="1:20" ht="15" customHeight="1">
      <c r="A473" s="349"/>
      <c r="B473" s="349"/>
      <c r="C473" s="349"/>
      <c r="D473" s="349"/>
      <c r="E473" s="349"/>
      <c r="F473" s="349"/>
      <c r="G473" s="349"/>
      <c r="H473" s="349"/>
      <c r="I473" s="349"/>
      <c r="J473" s="349"/>
      <c r="K473" s="349"/>
      <c r="L473" s="278"/>
      <c r="M473" s="278"/>
      <c r="N473" s="167"/>
      <c r="O473" s="167"/>
      <c r="P473" s="278"/>
      <c r="Q473" s="278"/>
      <c r="R473" s="278"/>
      <c r="S473" s="278"/>
      <c r="T473" s="278"/>
    </row>
    <row r="474" spans="1:20" s="89" customFormat="1" ht="24" customHeight="1">
      <c r="A474" s="465" t="s">
        <v>1201</v>
      </c>
      <c r="B474" s="465"/>
      <c r="C474" s="465"/>
      <c r="D474" s="465"/>
      <c r="E474" s="465"/>
      <c r="F474" s="465"/>
      <c r="G474" s="465"/>
      <c r="H474" s="465"/>
      <c r="I474" s="465"/>
      <c r="J474" s="465"/>
      <c r="K474" s="465"/>
      <c r="L474" s="289">
        <f t="shared" ref="L474:T474" si="48">L467+L472</f>
        <v>3623545</v>
      </c>
      <c r="M474" s="289">
        <f t="shared" si="48"/>
        <v>9411658</v>
      </c>
      <c r="N474" s="290">
        <f t="shared" si="48"/>
        <v>4617909</v>
      </c>
      <c r="O474" s="290">
        <f t="shared" si="48"/>
        <v>1690770</v>
      </c>
      <c r="P474" s="289">
        <f t="shared" si="48"/>
        <v>11337961</v>
      </c>
      <c r="Q474" s="289">
        <f t="shared" si="48"/>
        <v>30106058</v>
      </c>
      <c r="R474" s="289">
        <f t="shared" si="48"/>
        <v>9290494</v>
      </c>
      <c r="S474" s="289">
        <f t="shared" si="48"/>
        <v>3942724</v>
      </c>
      <c r="T474" s="289">
        <f t="shared" si="48"/>
        <v>3736528</v>
      </c>
    </row>
    <row r="475" spans="1:20" s="89" customFormat="1" ht="15" customHeight="1">
      <c r="A475" s="134"/>
      <c r="B475" s="134"/>
      <c r="C475" s="134"/>
      <c r="D475" s="134"/>
      <c r="E475" s="134"/>
      <c r="F475" s="134"/>
      <c r="G475" s="134"/>
      <c r="H475" s="134"/>
      <c r="I475" s="134"/>
      <c r="J475" s="134"/>
      <c r="K475" s="134"/>
      <c r="L475" s="290"/>
      <c r="M475" s="290"/>
      <c r="N475" s="290"/>
      <c r="O475" s="290"/>
      <c r="P475" s="290"/>
      <c r="Q475" s="290"/>
      <c r="R475" s="290"/>
      <c r="S475" s="290"/>
      <c r="T475" s="290"/>
    </row>
    <row r="476" spans="1:20" s="89" customFormat="1" ht="24" customHeight="1">
      <c r="A476" s="473" t="s">
        <v>1211</v>
      </c>
      <c r="B476" s="473"/>
      <c r="C476" s="473"/>
      <c r="D476" s="473"/>
      <c r="E476" s="473"/>
      <c r="F476" s="473"/>
      <c r="G476" s="473"/>
      <c r="H476" s="473"/>
      <c r="I476" s="473"/>
      <c r="J476" s="473"/>
      <c r="K476" s="473"/>
      <c r="L476" s="290">
        <f t="shared" ref="L476:T476" si="49">L467</f>
        <v>1555811</v>
      </c>
      <c r="M476" s="290">
        <f t="shared" si="49"/>
        <v>9411658</v>
      </c>
      <c r="N476" s="290">
        <f t="shared" si="49"/>
        <v>4617909</v>
      </c>
      <c r="O476" s="290">
        <f t="shared" si="49"/>
        <v>1690770</v>
      </c>
      <c r="P476" s="290">
        <f t="shared" si="49"/>
        <v>11337961</v>
      </c>
      <c r="Q476" s="290">
        <f t="shared" si="49"/>
        <v>30106058</v>
      </c>
      <c r="R476" s="290">
        <f t="shared" si="49"/>
        <v>9290494</v>
      </c>
      <c r="S476" s="290">
        <f t="shared" si="49"/>
        <v>3942724</v>
      </c>
      <c r="T476" s="290">
        <f t="shared" si="49"/>
        <v>3736528</v>
      </c>
    </row>
    <row r="477" spans="1:20" s="89" customFormat="1" ht="15" customHeight="1">
      <c r="A477" s="134"/>
      <c r="B477" s="134"/>
      <c r="C477" s="134"/>
      <c r="D477" s="134"/>
      <c r="E477" s="134"/>
      <c r="F477" s="134"/>
      <c r="G477" s="134"/>
      <c r="H477" s="134"/>
      <c r="I477" s="134"/>
      <c r="J477" s="134"/>
      <c r="K477" s="134"/>
      <c r="L477" s="309"/>
      <c r="M477" s="309"/>
      <c r="N477" s="309"/>
      <c r="O477" s="309"/>
      <c r="P477" s="309"/>
      <c r="Q477" s="309"/>
      <c r="R477" s="309"/>
      <c r="S477" s="309"/>
      <c r="T477" s="309"/>
    </row>
    <row r="478" spans="1:20" s="89" customFormat="1" ht="24" customHeight="1">
      <c r="A478" s="134"/>
      <c r="B478" s="471" t="s">
        <v>816</v>
      </c>
      <c r="C478" s="471"/>
      <c r="D478" s="471"/>
      <c r="E478" s="471"/>
      <c r="F478" s="471"/>
      <c r="G478" s="471"/>
      <c r="H478" s="471"/>
      <c r="I478" s="471"/>
      <c r="J478" s="471"/>
      <c r="K478" s="471"/>
      <c r="L478" s="309">
        <f t="shared" ref="L478:T478" si="50">L429</f>
        <v>13494391</v>
      </c>
      <c r="M478" s="309">
        <f t="shared" si="50"/>
        <v>803877</v>
      </c>
      <c r="N478" s="309">
        <f t="shared" si="50"/>
        <v>32589237</v>
      </c>
      <c r="O478" s="309">
        <f t="shared" si="50"/>
        <v>1499779</v>
      </c>
      <c r="P478" s="309">
        <f t="shared" si="50"/>
        <v>41923711</v>
      </c>
      <c r="Q478" s="309">
        <f t="shared" si="50"/>
        <v>2698733</v>
      </c>
      <c r="R478" s="309">
        <f t="shared" si="50"/>
        <v>3192037</v>
      </c>
      <c r="S478" s="309">
        <f t="shared" si="50"/>
        <v>2681157</v>
      </c>
      <c r="T478" s="309">
        <f t="shared" si="50"/>
        <v>3901592</v>
      </c>
    </row>
    <row r="479" spans="1:20" s="89" customFormat="1" ht="24" customHeight="1">
      <c r="A479" s="356"/>
      <c r="B479" s="469" t="s">
        <v>1109</v>
      </c>
      <c r="C479" s="469"/>
      <c r="D479" s="469"/>
      <c r="E479" s="469"/>
      <c r="F479" s="469"/>
      <c r="G479" s="469"/>
      <c r="H479" s="469"/>
      <c r="I479" s="469"/>
      <c r="J479" s="469"/>
      <c r="K479" s="469"/>
      <c r="L479" s="355">
        <f t="shared" ref="L479:T479" si="51">-L472</f>
        <v>-2067734</v>
      </c>
      <c r="M479" s="355">
        <f t="shared" si="51"/>
        <v>0</v>
      </c>
      <c r="N479" s="355">
        <f t="shared" si="51"/>
        <v>0</v>
      </c>
      <c r="O479" s="355">
        <f t="shared" si="51"/>
        <v>0</v>
      </c>
      <c r="P479" s="355">
        <f t="shared" si="51"/>
        <v>0</v>
      </c>
      <c r="Q479" s="355">
        <f t="shared" si="51"/>
        <v>0</v>
      </c>
      <c r="R479" s="355">
        <f t="shared" si="51"/>
        <v>0</v>
      </c>
      <c r="S479" s="355">
        <f t="shared" si="51"/>
        <v>0</v>
      </c>
      <c r="T479" s="355">
        <f t="shared" si="51"/>
        <v>0</v>
      </c>
    </row>
    <row r="480" spans="1:20" s="89" customFormat="1" ht="24" customHeight="1">
      <c r="A480" s="134"/>
      <c r="B480" s="466" t="s">
        <v>1213</v>
      </c>
      <c r="C480" s="466"/>
      <c r="D480" s="466"/>
      <c r="E480" s="466"/>
      <c r="F480" s="466"/>
      <c r="G480" s="466"/>
      <c r="H480" s="466"/>
      <c r="I480" s="466"/>
      <c r="J480" s="466"/>
      <c r="K480" s="466"/>
      <c r="L480" s="290">
        <f t="shared" ref="L480:T480" si="52">SUM(L478:L479)</f>
        <v>11426657</v>
      </c>
      <c r="M480" s="290">
        <f t="shared" si="52"/>
        <v>803877</v>
      </c>
      <c r="N480" s="290">
        <f t="shared" si="52"/>
        <v>32589237</v>
      </c>
      <c r="O480" s="290">
        <f t="shared" si="52"/>
        <v>1499779</v>
      </c>
      <c r="P480" s="290">
        <f t="shared" si="52"/>
        <v>41923711</v>
      </c>
      <c r="Q480" s="290">
        <f t="shared" si="52"/>
        <v>2698733</v>
      </c>
      <c r="R480" s="290">
        <f t="shared" si="52"/>
        <v>3192037</v>
      </c>
      <c r="S480" s="290">
        <f t="shared" si="52"/>
        <v>2681157</v>
      </c>
      <c r="T480" s="290">
        <f t="shared" si="52"/>
        <v>3901592</v>
      </c>
    </row>
    <row r="481" spans="1:20" s="89" customFormat="1" ht="15" customHeight="1">
      <c r="A481" s="134"/>
      <c r="B481" s="134"/>
      <c r="C481" s="134"/>
      <c r="D481" s="134"/>
      <c r="E481" s="134"/>
      <c r="F481" s="134"/>
      <c r="G481" s="134"/>
      <c r="H481" s="134"/>
      <c r="I481" s="134"/>
      <c r="J481" s="134"/>
      <c r="K481" s="134"/>
      <c r="L481" s="309"/>
      <c r="M481" s="309"/>
      <c r="N481" s="309"/>
      <c r="O481" s="309"/>
      <c r="P481" s="309"/>
      <c r="Q481" s="309"/>
      <c r="R481" s="309"/>
      <c r="S481" s="309"/>
      <c r="T481" s="309"/>
    </row>
    <row r="482" spans="1:20" s="89" customFormat="1" ht="24" customHeight="1">
      <c r="A482" s="134"/>
      <c r="B482" s="134"/>
      <c r="C482" s="134"/>
      <c r="D482" s="134"/>
      <c r="E482" s="134"/>
      <c r="F482" s="134"/>
      <c r="G482" s="134"/>
      <c r="H482" s="134"/>
      <c r="I482" s="134"/>
      <c r="J482" s="134"/>
      <c r="K482" s="277" t="s">
        <v>409</v>
      </c>
      <c r="L482" s="247">
        <f t="shared" ref="L482:T482" si="53">L420-L476+L480</f>
        <v>10002255</v>
      </c>
      <c r="M482" s="247">
        <f t="shared" si="53"/>
        <v>-8136346</v>
      </c>
      <c r="N482" s="247">
        <f t="shared" si="53"/>
        <v>28556714</v>
      </c>
      <c r="O482" s="247">
        <f t="shared" si="53"/>
        <v>356647</v>
      </c>
      <c r="P482" s="247">
        <f t="shared" si="53"/>
        <v>32050197</v>
      </c>
      <c r="Q482" s="247">
        <f t="shared" si="53"/>
        <v>-26927697</v>
      </c>
      <c r="R482" s="247">
        <f t="shared" si="53"/>
        <v>-5704637</v>
      </c>
      <c r="S482" s="247">
        <f t="shared" si="53"/>
        <v>-697498</v>
      </c>
      <c r="T482" s="247">
        <f t="shared" si="53"/>
        <v>531421</v>
      </c>
    </row>
    <row r="483" spans="1:20" s="89" customFormat="1" ht="15" customHeight="1">
      <c r="A483" s="134"/>
      <c r="B483" s="134"/>
      <c r="C483" s="134"/>
      <c r="D483" s="134"/>
      <c r="E483" s="134"/>
      <c r="F483" s="134"/>
      <c r="G483" s="134"/>
      <c r="H483" s="134"/>
      <c r="I483" s="134"/>
      <c r="J483" s="134"/>
      <c r="K483" s="277"/>
      <c r="L483" s="290"/>
      <c r="M483" s="290"/>
      <c r="N483" s="290"/>
      <c r="O483" s="290"/>
      <c r="P483" s="290"/>
      <c r="Q483" s="290"/>
      <c r="R483" s="290"/>
      <c r="S483" s="290"/>
      <c r="T483" s="290"/>
    </row>
    <row r="484" spans="1:20" s="89" customFormat="1" ht="24" customHeight="1">
      <c r="A484" s="134"/>
      <c r="B484" s="134"/>
      <c r="C484" s="134"/>
      <c r="D484" s="134"/>
      <c r="E484" s="134"/>
      <c r="F484" s="134"/>
      <c r="G484" s="134"/>
      <c r="H484" s="134"/>
      <c r="I484" s="134"/>
      <c r="J484" s="134"/>
      <c r="K484" s="304" t="s">
        <v>411</v>
      </c>
      <c r="L484" s="290">
        <v>10002257</v>
      </c>
      <c r="M484" s="290">
        <v>1865907</v>
      </c>
      <c r="N484" s="290">
        <v>29728789</v>
      </c>
      <c r="O484" s="290">
        <f>M484+O482</f>
        <v>2222554</v>
      </c>
      <c r="P484" s="290">
        <f>O484+P482</f>
        <v>34272751</v>
      </c>
      <c r="Q484" s="290">
        <f>Q482+P484</f>
        <v>7345054</v>
      </c>
      <c r="R484" s="290">
        <f>R482+Q484</f>
        <v>1640417</v>
      </c>
      <c r="S484" s="290">
        <f>S482+R484</f>
        <v>942919</v>
      </c>
      <c r="T484" s="290">
        <f>T482+S484</f>
        <v>1474340</v>
      </c>
    </row>
    <row r="485" spans="1:20" ht="15" customHeight="1">
      <c r="A485" s="111"/>
      <c r="B485" s="111"/>
      <c r="C485" s="111"/>
      <c r="D485" s="111"/>
      <c r="E485" s="111"/>
      <c r="F485" s="111"/>
      <c r="G485" s="111"/>
      <c r="H485" s="111"/>
      <c r="I485" s="111"/>
      <c r="J485" s="111"/>
      <c r="K485" s="429"/>
      <c r="L485" s="430"/>
      <c r="M485" s="430"/>
      <c r="N485" s="436"/>
      <c r="O485" s="436"/>
      <c r="P485" s="431"/>
      <c r="Q485" s="431"/>
      <c r="R485" s="431"/>
      <c r="S485" s="431"/>
      <c r="T485" s="431"/>
    </row>
    <row r="486" spans="1:20" ht="24" customHeight="1">
      <c r="A486" s="98" t="s">
        <v>1185</v>
      </c>
      <c r="B486" s="89"/>
      <c r="C486" s="89"/>
      <c r="D486" s="89"/>
      <c r="E486" s="89"/>
      <c r="F486" s="89"/>
      <c r="G486" s="89"/>
      <c r="H486" s="89"/>
      <c r="I486" s="89"/>
      <c r="J486" s="89"/>
      <c r="K486" s="96"/>
      <c r="L486" s="215"/>
      <c r="M486" s="215"/>
      <c r="N486" s="159"/>
      <c r="O486" s="159"/>
      <c r="P486" s="216"/>
      <c r="Q486" s="216"/>
      <c r="R486" s="216"/>
      <c r="S486" s="216"/>
      <c r="T486" s="216"/>
    </row>
    <row r="487" spans="1:20" ht="15" customHeight="1">
      <c r="A487" s="89"/>
      <c r="B487" s="89"/>
      <c r="C487" s="89"/>
      <c r="D487" s="89"/>
      <c r="E487" s="89"/>
      <c r="F487" s="89"/>
      <c r="G487" s="89"/>
      <c r="H487" s="89"/>
      <c r="I487" s="89"/>
      <c r="J487" s="89"/>
      <c r="K487" s="96"/>
      <c r="L487" s="215"/>
      <c r="M487" s="215"/>
      <c r="N487" s="159"/>
      <c r="O487" s="159"/>
      <c r="P487" s="216"/>
      <c r="Q487" s="216"/>
      <c r="R487" s="216"/>
      <c r="S487" s="216"/>
      <c r="T487" s="216"/>
    </row>
    <row r="488" spans="1:20" ht="24" customHeight="1">
      <c r="A488" s="1" t="s">
        <v>1425</v>
      </c>
      <c r="B488" s="93"/>
      <c r="C488" s="89"/>
      <c r="D488" s="4" t="s">
        <v>5</v>
      </c>
      <c r="E488" s="93"/>
      <c r="F488" s="89"/>
      <c r="G488" s="89"/>
      <c r="H488" s="89"/>
      <c r="I488" s="89"/>
      <c r="J488" s="89"/>
      <c r="K488" s="89"/>
      <c r="L488" s="320">
        <v>0</v>
      </c>
      <c r="M488" s="320">
        <v>0</v>
      </c>
      <c r="N488" s="331">
        <v>240553</v>
      </c>
      <c r="O488" s="331">
        <v>240553</v>
      </c>
      <c r="P488" s="320">
        <v>0</v>
      </c>
      <c r="Q488" s="320">
        <v>0</v>
      </c>
      <c r="R488" s="320">
        <v>0</v>
      </c>
      <c r="S488" s="320">
        <v>0</v>
      </c>
      <c r="T488" s="320">
        <v>0</v>
      </c>
    </row>
    <row r="489" spans="1:20" ht="24" customHeight="1">
      <c r="A489" s="1" t="s">
        <v>1090</v>
      </c>
      <c r="B489" s="93"/>
      <c r="C489" s="89"/>
      <c r="D489" s="4" t="s">
        <v>43</v>
      </c>
      <c r="E489" s="93"/>
      <c r="F489" s="89"/>
      <c r="G489" s="89"/>
      <c r="H489" s="89"/>
      <c r="I489" s="89"/>
      <c r="J489" s="89"/>
      <c r="K489" s="89"/>
      <c r="L489" s="402">
        <v>9590</v>
      </c>
      <c r="M489" s="402">
        <v>0</v>
      </c>
      <c r="N489" s="442">
        <v>0</v>
      </c>
      <c r="O489" s="442">
        <v>0</v>
      </c>
      <c r="P489" s="402">
        <v>0</v>
      </c>
      <c r="Q489" s="402">
        <v>0</v>
      </c>
      <c r="R489" s="402">
        <v>0</v>
      </c>
      <c r="S489" s="402">
        <v>0</v>
      </c>
      <c r="T489" s="402">
        <v>0</v>
      </c>
    </row>
    <row r="490" spans="1:20" ht="24" customHeight="1">
      <c r="A490" s="1" t="s">
        <v>1416</v>
      </c>
      <c r="B490" s="93"/>
      <c r="C490" s="89"/>
      <c r="D490" s="1" t="s">
        <v>1417</v>
      </c>
      <c r="E490" s="93"/>
      <c r="F490" s="89"/>
      <c r="G490" s="89"/>
      <c r="H490" s="89"/>
      <c r="I490" s="89"/>
      <c r="J490" s="89"/>
      <c r="K490" s="89"/>
      <c r="L490" s="264">
        <v>0</v>
      </c>
      <c r="M490" s="264">
        <v>0</v>
      </c>
      <c r="N490" s="151">
        <v>0</v>
      </c>
      <c r="O490" s="151">
        <v>10000</v>
      </c>
      <c r="P490" s="264">
        <v>5000</v>
      </c>
      <c r="Q490" s="264">
        <v>5000</v>
      </c>
      <c r="R490" s="264">
        <v>5000</v>
      </c>
      <c r="S490" s="264">
        <v>5000</v>
      </c>
      <c r="T490" s="264">
        <v>5000</v>
      </c>
    </row>
    <row r="491" spans="1:20" ht="24" customHeight="1">
      <c r="A491" s="1" t="s">
        <v>867</v>
      </c>
      <c r="B491" s="93"/>
      <c r="C491" s="89"/>
      <c r="D491" s="1" t="s">
        <v>711</v>
      </c>
      <c r="E491" s="93"/>
      <c r="F491" s="89"/>
      <c r="G491" s="89"/>
      <c r="H491" s="89"/>
      <c r="I491" s="89"/>
      <c r="J491" s="89"/>
      <c r="K491" s="89"/>
      <c r="L491" s="264">
        <v>23250</v>
      </c>
      <c r="M491" s="264">
        <v>34050</v>
      </c>
      <c r="N491" s="151">
        <v>30000</v>
      </c>
      <c r="O491" s="151">
        <v>65000</v>
      </c>
      <c r="P491" s="264">
        <v>30000</v>
      </c>
      <c r="Q491" s="264">
        <v>30000</v>
      </c>
      <c r="R491" s="264">
        <v>30000</v>
      </c>
      <c r="S491" s="264">
        <v>30000</v>
      </c>
      <c r="T491" s="264">
        <v>30000</v>
      </c>
    </row>
    <row r="492" spans="1:20" ht="24" customHeight="1">
      <c r="A492" s="1" t="s">
        <v>1035</v>
      </c>
      <c r="B492" s="93"/>
      <c r="C492" s="89"/>
      <c r="D492" s="1" t="s">
        <v>1036</v>
      </c>
      <c r="E492" s="93"/>
      <c r="F492" s="89"/>
      <c r="G492" s="89"/>
      <c r="H492" s="89"/>
      <c r="I492" s="89"/>
      <c r="J492" s="89"/>
      <c r="K492" s="89"/>
      <c r="L492" s="264">
        <v>1411</v>
      </c>
      <c r="M492" s="264">
        <v>0</v>
      </c>
      <c r="N492" s="151">
        <v>500</v>
      </c>
      <c r="O492" s="151">
        <v>0</v>
      </c>
      <c r="P492" s="264">
        <v>500</v>
      </c>
      <c r="Q492" s="264">
        <v>500</v>
      </c>
      <c r="R492" s="264">
        <v>500</v>
      </c>
      <c r="S492" s="264">
        <v>500</v>
      </c>
      <c r="T492" s="264">
        <v>500</v>
      </c>
    </row>
    <row r="493" spans="1:20" ht="24" customHeight="1">
      <c r="A493" s="89" t="s">
        <v>865</v>
      </c>
      <c r="B493" s="89"/>
      <c r="C493" s="89"/>
      <c r="D493" s="1" t="s">
        <v>244</v>
      </c>
      <c r="E493" s="89"/>
      <c r="F493" s="89"/>
      <c r="G493" s="89"/>
      <c r="H493" s="89"/>
      <c r="I493" s="89"/>
      <c r="J493" s="89"/>
      <c r="K493" s="89"/>
      <c r="L493" s="264">
        <v>21800</v>
      </c>
      <c r="M493" s="264">
        <v>28100</v>
      </c>
      <c r="N493" s="151">
        <v>10000</v>
      </c>
      <c r="O493" s="151">
        <v>32000</v>
      </c>
      <c r="P493" s="264">
        <v>10000</v>
      </c>
      <c r="Q493" s="264">
        <v>10000</v>
      </c>
      <c r="R493" s="264">
        <v>10000</v>
      </c>
      <c r="S493" s="264">
        <v>10000</v>
      </c>
      <c r="T493" s="264">
        <v>10000</v>
      </c>
    </row>
    <row r="494" spans="1:20" ht="24" customHeight="1">
      <c r="A494" s="1" t="s">
        <v>866</v>
      </c>
      <c r="B494" s="93"/>
      <c r="C494" s="89"/>
      <c r="D494" s="1" t="s">
        <v>712</v>
      </c>
      <c r="E494" s="93"/>
      <c r="F494" s="89"/>
      <c r="G494" s="89"/>
      <c r="H494" s="89"/>
      <c r="I494" s="89"/>
      <c r="J494" s="89"/>
      <c r="K494" s="89"/>
      <c r="L494" s="264">
        <v>55150</v>
      </c>
      <c r="M494" s="264">
        <v>79750</v>
      </c>
      <c r="N494" s="151">
        <v>64500</v>
      </c>
      <c r="O494" s="151">
        <v>150000</v>
      </c>
      <c r="P494" s="264">
        <v>64500</v>
      </c>
      <c r="Q494" s="264">
        <v>64500</v>
      </c>
      <c r="R494" s="264">
        <v>64500</v>
      </c>
      <c r="S494" s="264">
        <v>64500</v>
      </c>
      <c r="T494" s="264">
        <v>64500</v>
      </c>
    </row>
    <row r="495" spans="1:20" ht="24" customHeight="1">
      <c r="A495" s="1" t="s">
        <v>868</v>
      </c>
      <c r="B495" s="93"/>
      <c r="C495" s="89"/>
      <c r="D495" s="1" t="s">
        <v>738</v>
      </c>
      <c r="E495" s="93"/>
      <c r="F495" s="89"/>
      <c r="G495" s="89"/>
      <c r="H495" s="89"/>
      <c r="I495" s="89"/>
      <c r="J495" s="89"/>
      <c r="K495" s="89"/>
      <c r="L495" s="264">
        <v>10900</v>
      </c>
      <c r="M495" s="264">
        <v>14050</v>
      </c>
      <c r="N495" s="151">
        <v>5000</v>
      </c>
      <c r="O495" s="151">
        <v>16000</v>
      </c>
      <c r="P495" s="264">
        <v>5000</v>
      </c>
      <c r="Q495" s="264">
        <v>5000</v>
      </c>
      <c r="R495" s="264">
        <v>5000</v>
      </c>
      <c r="S495" s="264">
        <v>5000</v>
      </c>
      <c r="T495" s="264">
        <v>5000</v>
      </c>
    </row>
    <row r="496" spans="1:20" ht="24" customHeight="1">
      <c r="A496" s="1" t="s">
        <v>869</v>
      </c>
      <c r="B496" s="93"/>
      <c r="C496" s="89"/>
      <c r="D496" s="467" t="s">
        <v>238</v>
      </c>
      <c r="E496" s="467"/>
      <c r="F496" s="467"/>
      <c r="G496" s="467"/>
      <c r="H496" s="467"/>
      <c r="I496" s="467"/>
      <c r="J496" s="467"/>
      <c r="K496" s="467"/>
      <c r="L496" s="210">
        <v>6649</v>
      </c>
      <c r="M496" s="210">
        <v>10805</v>
      </c>
      <c r="N496" s="143">
        <v>6500</v>
      </c>
      <c r="O496" s="143">
        <v>10000</v>
      </c>
      <c r="P496" s="210">
        <v>10000</v>
      </c>
      <c r="Q496" s="210">
        <v>10000</v>
      </c>
      <c r="R496" s="210">
        <v>10000</v>
      </c>
      <c r="S496" s="210">
        <v>10000</v>
      </c>
      <c r="T496" s="210">
        <v>10000</v>
      </c>
    </row>
    <row r="497" spans="1:20" ht="24" customHeight="1">
      <c r="A497" s="1" t="s">
        <v>870</v>
      </c>
      <c r="B497" s="93"/>
      <c r="C497" s="89"/>
      <c r="D497" s="467" t="s">
        <v>686</v>
      </c>
      <c r="E497" s="467"/>
      <c r="F497" s="467"/>
      <c r="G497" s="467"/>
      <c r="H497" s="467"/>
      <c r="I497" s="467"/>
      <c r="J497" s="467"/>
      <c r="K497" s="467"/>
      <c r="L497" s="210">
        <v>880</v>
      </c>
      <c r="M497" s="210">
        <v>780</v>
      </c>
      <c r="N497" s="143">
        <v>800</v>
      </c>
      <c r="O497" s="143">
        <v>800</v>
      </c>
      <c r="P497" s="210">
        <v>800</v>
      </c>
      <c r="Q497" s="210">
        <v>800</v>
      </c>
      <c r="R497" s="210">
        <v>800</v>
      </c>
      <c r="S497" s="210">
        <v>800</v>
      </c>
      <c r="T497" s="210">
        <v>800</v>
      </c>
    </row>
    <row r="498" spans="1:20" ht="24" customHeight="1">
      <c r="A498" s="1" t="s">
        <v>1278</v>
      </c>
      <c r="B498" s="89"/>
      <c r="C498" s="89"/>
      <c r="D498" s="1" t="s">
        <v>1279</v>
      </c>
      <c r="E498" s="89"/>
      <c r="F498" s="89"/>
      <c r="G498" s="89"/>
      <c r="H498" s="89"/>
      <c r="I498" s="89"/>
      <c r="J498" s="89"/>
      <c r="K498" s="89"/>
      <c r="L498" s="264">
        <v>0</v>
      </c>
      <c r="M498" s="264">
        <v>0</v>
      </c>
      <c r="N498" s="151">
        <v>30000</v>
      </c>
      <c r="O498" s="151">
        <v>0</v>
      </c>
      <c r="P498" s="264">
        <v>0</v>
      </c>
      <c r="Q498" s="264">
        <v>0</v>
      </c>
      <c r="R498" s="264">
        <v>0</v>
      </c>
      <c r="S498" s="264">
        <v>125000</v>
      </c>
      <c r="T498" s="264">
        <v>0</v>
      </c>
    </row>
    <row r="499" spans="1:20" ht="24" customHeight="1">
      <c r="A499" s="1" t="s">
        <v>871</v>
      </c>
      <c r="B499" s="89"/>
      <c r="C499" s="89"/>
      <c r="D499" s="1" t="s">
        <v>241</v>
      </c>
      <c r="E499" s="89"/>
      <c r="F499" s="89"/>
      <c r="G499" s="89"/>
      <c r="H499" s="89"/>
      <c r="I499" s="89"/>
      <c r="J499" s="89"/>
      <c r="K499" s="89"/>
      <c r="L499" s="264">
        <v>0</v>
      </c>
      <c r="M499" s="264">
        <v>0</v>
      </c>
      <c r="N499" s="151">
        <v>500</v>
      </c>
      <c r="O499" s="151">
        <v>1207</v>
      </c>
      <c r="P499" s="264">
        <v>500</v>
      </c>
      <c r="Q499" s="264">
        <v>500</v>
      </c>
      <c r="R499" s="264">
        <v>500</v>
      </c>
      <c r="S499" s="264">
        <v>500</v>
      </c>
      <c r="T499" s="264">
        <v>500</v>
      </c>
    </row>
    <row r="500" spans="1:20" ht="24" customHeight="1">
      <c r="A500" s="1" t="s">
        <v>988</v>
      </c>
      <c r="B500" s="89"/>
      <c r="C500" s="89"/>
      <c r="D500" s="1" t="s">
        <v>989</v>
      </c>
      <c r="E500" s="89"/>
      <c r="F500" s="89"/>
      <c r="G500" s="89"/>
      <c r="H500" s="89"/>
      <c r="I500" s="89"/>
      <c r="J500" s="89"/>
      <c r="K500" s="89"/>
      <c r="L500" s="264">
        <v>110395</v>
      </c>
      <c r="M500" s="264">
        <v>0</v>
      </c>
      <c r="N500" s="151">
        <v>0</v>
      </c>
      <c r="O500" s="151">
        <v>0</v>
      </c>
      <c r="P500" s="264">
        <v>0</v>
      </c>
      <c r="Q500" s="264">
        <v>0</v>
      </c>
      <c r="R500" s="264">
        <v>0</v>
      </c>
      <c r="S500" s="264">
        <v>0</v>
      </c>
      <c r="T500" s="264">
        <v>0</v>
      </c>
    </row>
    <row r="501" spans="1:20" ht="24" customHeight="1">
      <c r="A501" s="1" t="s">
        <v>872</v>
      </c>
      <c r="B501" s="89"/>
      <c r="C501" s="89"/>
      <c r="D501" s="1" t="s">
        <v>765</v>
      </c>
      <c r="E501" s="89"/>
      <c r="F501" s="89"/>
      <c r="G501" s="89"/>
      <c r="H501" s="89"/>
      <c r="I501" s="89"/>
      <c r="J501" s="89"/>
      <c r="K501" s="89"/>
      <c r="L501" s="264">
        <v>91732</v>
      </c>
      <c r="M501" s="264">
        <v>47825</v>
      </c>
      <c r="N501" s="151">
        <v>129173</v>
      </c>
      <c r="O501" s="151">
        <v>129173</v>
      </c>
      <c r="P501" s="264">
        <v>152078</v>
      </c>
      <c r="Q501" s="264">
        <v>146329</v>
      </c>
      <c r="R501" s="264">
        <v>155767</v>
      </c>
      <c r="S501" s="264">
        <v>289145</v>
      </c>
      <c r="T501" s="264">
        <v>189377</v>
      </c>
    </row>
    <row r="502" spans="1:20" ht="24" customHeight="1">
      <c r="A502" s="1" t="s">
        <v>873</v>
      </c>
      <c r="B502" s="89"/>
      <c r="C502" s="89"/>
      <c r="D502" s="1" t="s">
        <v>766</v>
      </c>
      <c r="E502" s="89"/>
      <c r="F502" s="89"/>
      <c r="G502" s="89"/>
      <c r="H502" s="89"/>
      <c r="I502" s="89"/>
      <c r="J502" s="89"/>
      <c r="K502" s="89"/>
      <c r="L502" s="264">
        <v>108000</v>
      </c>
      <c r="M502" s="264">
        <v>549408</v>
      </c>
      <c r="N502" s="151">
        <v>1113569</v>
      </c>
      <c r="O502" s="151">
        <v>1113569</v>
      </c>
      <c r="P502" s="264">
        <v>941887</v>
      </c>
      <c r="Q502" s="264">
        <v>102563</v>
      </c>
      <c r="R502" s="264">
        <v>737396</v>
      </c>
      <c r="S502" s="264">
        <v>604896</v>
      </c>
      <c r="T502" s="264">
        <v>695981</v>
      </c>
    </row>
    <row r="503" spans="1:20" ht="24" customHeight="1">
      <c r="A503" s="1" t="s">
        <v>1369</v>
      </c>
      <c r="B503" s="89"/>
      <c r="C503" s="89"/>
      <c r="D503" s="1" t="s">
        <v>1370</v>
      </c>
      <c r="E503" s="89"/>
      <c r="F503" s="89"/>
      <c r="G503" s="89"/>
      <c r="H503" s="89"/>
      <c r="I503" s="89"/>
      <c r="J503" s="89"/>
      <c r="K503" s="89"/>
      <c r="L503" s="264">
        <v>0</v>
      </c>
      <c r="M503" s="264">
        <v>0</v>
      </c>
      <c r="N503" s="151">
        <v>0</v>
      </c>
      <c r="O503" s="151">
        <v>0</v>
      </c>
      <c r="P503" s="264">
        <v>0</v>
      </c>
      <c r="Q503" s="264">
        <v>0</v>
      </c>
      <c r="R503" s="264">
        <v>158260</v>
      </c>
      <c r="S503" s="264">
        <v>141010</v>
      </c>
      <c r="T503" s="264">
        <v>146663</v>
      </c>
    </row>
    <row r="504" spans="1:20" ht="24" customHeight="1">
      <c r="A504" s="1" t="s">
        <v>874</v>
      </c>
      <c r="B504" s="89"/>
      <c r="C504" s="89"/>
      <c r="D504" s="1" t="s">
        <v>840</v>
      </c>
      <c r="E504" s="89"/>
      <c r="F504" s="89"/>
      <c r="G504" s="89"/>
      <c r="H504" s="89"/>
      <c r="I504" s="89"/>
      <c r="J504" s="89"/>
      <c r="K504" s="89"/>
      <c r="L504" s="264">
        <v>88866</v>
      </c>
      <c r="M504" s="264">
        <v>204854</v>
      </c>
      <c r="N504" s="151">
        <v>276117</v>
      </c>
      <c r="O504" s="151">
        <v>276117</v>
      </c>
      <c r="P504" s="264">
        <v>330774</v>
      </c>
      <c r="Q504" s="264">
        <v>360774</v>
      </c>
      <c r="R504" s="264">
        <v>302774</v>
      </c>
      <c r="S504" s="264">
        <v>360225</v>
      </c>
      <c r="T504" s="264">
        <v>390268</v>
      </c>
    </row>
    <row r="505" spans="1:20" ht="24" customHeight="1">
      <c r="A505" s="1" t="s">
        <v>1005</v>
      </c>
      <c r="B505" s="89"/>
      <c r="C505" s="89"/>
      <c r="D505" s="1" t="s">
        <v>996</v>
      </c>
      <c r="E505" s="89"/>
      <c r="F505" s="89"/>
      <c r="G505" s="89"/>
      <c r="H505" s="89"/>
      <c r="I505" s="89"/>
      <c r="J505" s="89"/>
      <c r="K505" s="89"/>
      <c r="L505" s="227">
        <v>24078</v>
      </c>
      <c r="M505" s="227">
        <v>74899</v>
      </c>
      <c r="N505" s="168">
        <v>18118</v>
      </c>
      <c r="O505" s="168">
        <v>20535</v>
      </c>
      <c r="P505" s="227">
        <v>19235</v>
      </c>
      <c r="Q505" s="227">
        <v>81484</v>
      </c>
      <c r="R505" s="227">
        <v>16374</v>
      </c>
      <c r="S505" s="227">
        <v>18888</v>
      </c>
      <c r="T505" s="227">
        <v>95804</v>
      </c>
    </row>
    <row r="506" spans="1:20" ht="24" customHeight="1">
      <c r="A506" s="1" t="s">
        <v>875</v>
      </c>
      <c r="B506" s="93"/>
      <c r="C506" s="89"/>
      <c r="D506" s="491" t="s">
        <v>740</v>
      </c>
      <c r="E506" s="491"/>
      <c r="F506" s="491"/>
      <c r="G506" s="491"/>
      <c r="H506" s="491"/>
      <c r="I506" s="491"/>
      <c r="J506" s="491"/>
      <c r="K506" s="491"/>
      <c r="L506" s="210">
        <v>105</v>
      </c>
      <c r="M506" s="210">
        <v>0</v>
      </c>
      <c r="N506" s="143">
        <v>0</v>
      </c>
      <c r="O506" s="143">
        <v>0</v>
      </c>
      <c r="P506" s="210">
        <v>0</v>
      </c>
      <c r="Q506" s="210">
        <v>0</v>
      </c>
      <c r="R506" s="210">
        <v>0</v>
      </c>
      <c r="S506" s="210">
        <v>0</v>
      </c>
      <c r="T506" s="210">
        <v>0</v>
      </c>
    </row>
    <row r="507" spans="1:20" ht="24" customHeight="1">
      <c r="A507" s="1" t="s">
        <v>1330</v>
      </c>
      <c r="B507" s="93"/>
      <c r="C507" s="89"/>
      <c r="D507" s="1" t="s">
        <v>1331</v>
      </c>
      <c r="E507" s="4"/>
      <c r="F507" s="4"/>
      <c r="G507" s="4"/>
      <c r="H507" s="4"/>
      <c r="I507" s="4"/>
      <c r="J507" s="4"/>
      <c r="K507" s="4"/>
      <c r="L507" s="210">
        <v>22860</v>
      </c>
      <c r="M507" s="210">
        <v>0</v>
      </c>
      <c r="N507" s="143">
        <v>0</v>
      </c>
      <c r="O507" s="143">
        <v>100000</v>
      </c>
      <c r="P507" s="210">
        <v>0</v>
      </c>
      <c r="Q507" s="210">
        <v>0</v>
      </c>
      <c r="R507" s="210">
        <v>0</v>
      </c>
      <c r="S507" s="210">
        <v>0</v>
      </c>
      <c r="T507" s="210">
        <v>0</v>
      </c>
    </row>
    <row r="508" spans="1:20" ht="24" customHeight="1">
      <c r="A508" s="1" t="s">
        <v>1065</v>
      </c>
      <c r="B508" s="93"/>
      <c r="C508" s="89"/>
      <c r="D508" s="1" t="s">
        <v>1053</v>
      </c>
      <c r="E508" s="4"/>
      <c r="F508" s="4"/>
      <c r="G508" s="4"/>
      <c r="H508" s="4"/>
      <c r="I508" s="4"/>
      <c r="J508" s="4"/>
      <c r="K508" s="4"/>
      <c r="L508" s="210">
        <v>0</v>
      </c>
      <c r="M508" s="210">
        <v>44512</v>
      </c>
      <c r="N508" s="143">
        <v>0</v>
      </c>
      <c r="O508" s="143">
        <v>52096</v>
      </c>
      <c r="P508" s="210">
        <v>0</v>
      </c>
      <c r="Q508" s="210">
        <v>40000</v>
      </c>
      <c r="R508" s="210">
        <v>50000</v>
      </c>
      <c r="S508" s="210">
        <v>0</v>
      </c>
      <c r="T508" s="210">
        <v>360000</v>
      </c>
    </row>
    <row r="509" spans="1:20" ht="24" customHeight="1">
      <c r="A509" s="1" t="s">
        <v>1088</v>
      </c>
      <c r="B509" s="93"/>
      <c r="C509" s="89"/>
      <c r="D509" s="1" t="s">
        <v>1089</v>
      </c>
      <c r="E509" s="89"/>
      <c r="F509" s="89"/>
      <c r="G509" s="89"/>
      <c r="H509" s="89"/>
      <c r="I509" s="89"/>
      <c r="J509" s="89"/>
      <c r="K509" s="89"/>
      <c r="L509" s="210">
        <v>42</v>
      </c>
      <c r="M509" s="210">
        <v>283</v>
      </c>
      <c r="N509" s="143">
        <v>0</v>
      </c>
      <c r="O509" s="143">
        <v>273</v>
      </c>
      <c r="P509" s="210">
        <v>0</v>
      </c>
      <c r="Q509" s="210">
        <v>0</v>
      </c>
      <c r="R509" s="210">
        <v>0</v>
      </c>
      <c r="S509" s="210">
        <v>0</v>
      </c>
      <c r="T509" s="210">
        <v>0</v>
      </c>
    </row>
    <row r="510" spans="1:20" ht="24" customHeight="1">
      <c r="A510" s="1" t="s">
        <v>876</v>
      </c>
      <c r="B510" s="89"/>
      <c r="C510" s="89"/>
      <c r="D510" s="1" t="s">
        <v>741</v>
      </c>
      <c r="E510" s="89"/>
      <c r="F510" s="89"/>
      <c r="G510" s="89"/>
      <c r="H510" s="89"/>
      <c r="I510" s="89"/>
      <c r="J510" s="89"/>
      <c r="K510" s="89"/>
      <c r="L510" s="210">
        <v>208</v>
      </c>
      <c r="M510" s="210">
        <v>343</v>
      </c>
      <c r="N510" s="143">
        <v>0</v>
      </c>
      <c r="O510" s="143">
        <v>300</v>
      </c>
      <c r="P510" s="185">
        <v>0</v>
      </c>
      <c r="Q510" s="185">
        <v>0</v>
      </c>
      <c r="R510" s="185">
        <v>0</v>
      </c>
      <c r="S510" s="185">
        <v>0</v>
      </c>
      <c r="T510" s="185">
        <v>0</v>
      </c>
    </row>
    <row r="511" spans="1:20" ht="24" customHeight="1">
      <c r="A511" s="1" t="s">
        <v>877</v>
      </c>
      <c r="B511" s="89"/>
      <c r="C511" s="89"/>
      <c r="D511" s="1" t="s">
        <v>739</v>
      </c>
      <c r="E511" s="89"/>
      <c r="F511" s="89"/>
      <c r="G511" s="89"/>
      <c r="H511" s="89"/>
      <c r="I511" s="89"/>
      <c r="J511" s="89"/>
      <c r="K511" s="89"/>
      <c r="L511" s="195">
        <v>0</v>
      </c>
      <c r="M511" s="195">
        <v>2321</v>
      </c>
      <c r="N511" s="144">
        <v>500</v>
      </c>
      <c r="O511" s="144">
        <v>1554</v>
      </c>
      <c r="P511" s="195">
        <v>500</v>
      </c>
      <c r="Q511" s="195">
        <v>500</v>
      </c>
      <c r="R511" s="195">
        <v>500</v>
      </c>
      <c r="S511" s="195">
        <v>500</v>
      </c>
      <c r="T511" s="195">
        <v>500</v>
      </c>
    </row>
    <row r="512" spans="1:20" ht="24" customHeight="1">
      <c r="A512" s="1" t="s">
        <v>938</v>
      </c>
      <c r="B512" s="89"/>
      <c r="C512" s="89"/>
      <c r="D512" s="1" t="s">
        <v>939</v>
      </c>
      <c r="E512" s="89"/>
      <c r="F512" s="89"/>
      <c r="G512" s="89"/>
      <c r="H512" s="89"/>
      <c r="I512" s="89"/>
      <c r="J512" s="89"/>
      <c r="K512" s="89"/>
      <c r="L512" s="201">
        <v>73</v>
      </c>
      <c r="M512" s="201">
        <v>242</v>
      </c>
      <c r="N512" s="149">
        <v>0</v>
      </c>
      <c r="O512" s="149">
        <v>1000</v>
      </c>
      <c r="P512" s="201">
        <v>0</v>
      </c>
      <c r="Q512" s="201">
        <v>0</v>
      </c>
      <c r="R512" s="201">
        <v>0</v>
      </c>
      <c r="S512" s="201">
        <v>0</v>
      </c>
      <c r="T512" s="201">
        <v>0</v>
      </c>
    </row>
    <row r="513" spans="1:20" ht="24" customHeight="1">
      <c r="A513" s="465" t="s">
        <v>1124</v>
      </c>
      <c r="B513" s="465"/>
      <c r="C513" s="465"/>
      <c r="D513" s="465"/>
      <c r="E513" s="465"/>
      <c r="F513" s="465"/>
      <c r="G513" s="465"/>
      <c r="H513" s="465"/>
      <c r="I513" s="465"/>
      <c r="J513" s="465"/>
      <c r="K513" s="465"/>
      <c r="L513" s="291">
        <f>SUM(L488:L512)</f>
        <v>575989</v>
      </c>
      <c r="M513" s="291">
        <f>SUM(M488:M512)</f>
        <v>1092222</v>
      </c>
      <c r="N513" s="288">
        <f t="shared" ref="N513:O513" si="54">SUM(N488:N512)</f>
        <v>1925830</v>
      </c>
      <c r="O513" s="288">
        <f t="shared" si="54"/>
        <v>2220177</v>
      </c>
      <c r="P513" s="291">
        <f>SUM(P488:P512)</f>
        <v>1570774</v>
      </c>
      <c r="Q513" s="291">
        <f t="shared" ref="Q513:T513" si="55">SUM(Q488:Q512)</f>
        <v>857950</v>
      </c>
      <c r="R513" s="291">
        <f t="shared" si="55"/>
        <v>1547371</v>
      </c>
      <c r="S513" s="291">
        <f t="shared" si="55"/>
        <v>1665964</v>
      </c>
      <c r="T513" s="291">
        <f t="shared" si="55"/>
        <v>2004893</v>
      </c>
    </row>
    <row r="514" spans="1:20" ht="6.9" customHeight="1">
      <c r="A514" s="1"/>
      <c r="B514" s="89"/>
      <c r="C514" s="89"/>
      <c r="D514" s="1"/>
      <c r="E514" s="89"/>
      <c r="F514" s="89"/>
      <c r="G514" s="89"/>
      <c r="H514" s="89"/>
      <c r="I514" s="89"/>
      <c r="J514" s="89"/>
      <c r="K514" s="89"/>
      <c r="L514" s="195"/>
      <c r="M514" s="195"/>
      <c r="N514" s="144"/>
      <c r="O514" s="144"/>
      <c r="P514" s="195"/>
      <c r="Q514" s="195"/>
      <c r="R514" s="195"/>
      <c r="S514" s="195"/>
      <c r="T514" s="195"/>
    </row>
    <row r="515" spans="1:20" ht="24" customHeight="1">
      <c r="A515" s="1" t="s">
        <v>878</v>
      </c>
      <c r="B515" s="89"/>
      <c r="C515" s="89"/>
      <c r="D515" s="1" t="s">
        <v>823</v>
      </c>
      <c r="E515" s="89"/>
      <c r="F515" s="89"/>
      <c r="G515" s="89"/>
      <c r="H515" s="89"/>
      <c r="I515" s="89"/>
      <c r="J515" s="89"/>
      <c r="K515" s="89"/>
      <c r="L515" s="210">
        <v>695</v>
      </c>
      <c r="M515" s="210">
        <v>10156</v>
      </c>
      <c r="N515" s="143">
        <v>6000</v>
      </c>
      <c r="O515" s="143">
        <v>6491</v>
      </c>
      <c r="P515" s="210">
        <v>9000</v>
      </c>
      <c r="Q515" s="210">
        <v>6000</v>
      </c>
      <c r="R515" s="210">
        <v>6000</v>
      </c>
      <c r="S515" s="210">
        <v>9000</v>
      </c>
      <c r="T515" s="210">
        <v>6000</v>
      </c>
    </row>
    <row r="516" spans="1:20" ht="24" customHeight="1">
      <c r="A516" s="1" t="s">
        <v>879</v>
      </c>
      <c r="B516" s="89"/>
      <c r="C516" s="89"/>
      <c r="D516" s="1" t="s">
        <v>830</v>
      </c>
      <c r="E516" s="89"/>
      <c r="F516" s="89"/>
      <c r="G516" s="89"/>
      <c r="H516" s="89"/>
      <c r="I516" s="89"/>
      <c r="J516" s="89"/>
      <c r="K516" s="89"/>
      <c r="L516" s="210">
        <v>30903</v>
      </c>
      <c r="M516" s="210">
        <v>63695</v>
      </c>
      <c r="N516" s="143">
        <v>116000</v>
      </c>
      <c r="O516" s="143">
        <v>42475</v>
      </c>
      <c r="P516" s="210">
        <v>85000</v>
      </c>
      <c r="Q516" s="210">
        <v>125000</v>
      </c>
      <c r="R516" s="210">
        <v>140000</v>
      </c>
      <c r="S516" s="210">
        <v>75000</v>
      </c>
      <c r="T516" s="210">
        <v>75000</v>
      </c>
    </row>
    <row r="517" spans="1:20" ht="24" customHeight="1">
      <c r="A517" s="1" t="s">
        <v>928</v>
      </c>
      <c r="B517" s="89"/>
      <c r="C517" s="89"/>
      <c r="D517" s="1" t="s">
        <v>929</v>
      </c>
      <c r="E517" s="89"/>
      <c r="F517" s="89"/>
      <c r="G517" s="89"/>
      <c r="H517" s="89"/>
      <c r="I517" s="89"/>
      <c r="J517" s="89"/>
      <c r="K517" s="89"/>
      <c r="L517" s="210">
        <v>4000</v>
      </c>
      <c r="M517" s="210">
        <v>27000</v>
      </c>
      <c r="N517" s="143">
        <v>4000</v>
      </c>
      <c r="O517" s="143">
        <v>0</v>
      </c>
      <c r="P517" s="210">
        <v>4000</v>
      </c>
      <c r="Q517" s="210">
        <v>4000</v>
      </c>
      <c r="R517" s="210">
        <v>4000</v>
      </c>
      <c r="S517" s="210">
        <v>4000</v>
      </c>
      <c r="T517" s="210">
        <v>4000</v>
      </c>
    </row>
    <row r="518" spans="1:20" ht="24" customHeight="1">
      <c r="A518" s="1" t="s">
        <v>1405</v>
      </c>
      <c r="B518" s="89"/>
      <c r="C518" s="89"/>
      <c r="D518" s="1" t="s">
        <v>1406</v>
      </c>
      <c r="E518" s="89"/>
      <c r="F518" s="89"/>
      <c r="G518" s="89"/>
      <c r="H518" s="89"/>
      <c r="I518" s="89"/>
      <c r="J518" s="89"/>
      <c r="K518" s="89"/>
      <c r="L518" s="210">
        <v>0</v>
      </c>
      <c r="M518" s="210">
        <v>131184</v>
      </c>
      <c r="N518" s="143">
        <v>0</v>
      </c>
      <c r="O518" s="143">
        <v>0</v>
      </c>
      <c r="P518" s="210">
        <v>0</v>
      </c>
      <c r="Q518" s="210">
        <v>0</v>
      </c>
      <c r="R518" s="210">
        <v>0</v>
      </c>
      <c r="S518" s="210">
        <v>0</v>
      </c>
      <c r="T518" s="210">
        <v>0</v>
      </c>
    </row>
    <row r="519" spans="1:20" ht="24" customHeight="1">
      <c r="A519" s="1" t="s">
        <v>1294</v>
      </c>
      <c r="B519" s="89"/>
      <c r="C519" s="89"/>
      <c r="D519" s="1" t="s">
        <v>1295</v>
      </c>
      <c r="E519" s="89"/>
      <c r="F519" s="89"/>
      <c r="G519" s="89"/>
      <c r="H519" s="89"/>
      <c r="I519" s="89"/>
      <c r="J519" s="89"/>
      <c r="K519" s="89"/>
      <c r="L519" s="230">
        <v>0</v>
      </c>
      <c r="M519" s="230">
        <v>33843</v>
      </c>
      <c r="N519" s="146">
        <v>0</v>
      </c>
      <c r="O519" s="146">
        <v>0</v>
      </c>
      <c r="P519" s="197">
        <v>0</v>
      </c>
      <c r="Q519" s="197">
        <v>0</v>
      </c>
      <c r="R519" s="197">
        <v>0</v>
      </c>
      <c r="S519" s="197">
        <v>0</v>
      </c>
      <c r="T519" s="197">
        <v>0</v>
      </c>
    </row>
    <row r="520" spans="1:20" ht="24" customHeight="1">
      <c r="A520" s="465" t="s">
        <v>576</v>
      </c>
      <c r="B520" s="465"/>
      <c r="C520" s="465"/>
      <c r="D520" s="465"/>
      <c r="E520" s="465"/>
      <c r="F520" s="465"/>
      <c r="G520" s="465"/>
      <c r="H520" s="465"/>
      <c r="I520" s="465"/>
      <c r="J520" s="465"/>
      <c r="K520" s="465"/>
      <c r="L520" s="291">
        <f t="shared" ref="L520:T520" si="56">SUM(L515:L519)</f>
        <v>35598</v>
      </c>
      <c r="M520" s="291">
        <f t="shared" si="56"/>
        <v>265878</v>
      </c>
      <c r="N520" s="288">
        <f t="shared" si="56"/>
        <v>126000</v>
      </c>
      <c r="O520" s="288">
        <f t="shared" si="56"/>
        <v>48966</v>
      </c>
      <c r="P520" s="291">
        <f t="shared" si="56"/>
        <v>98000</v>
      </c>
      <c r="Q520" s="291">
        <f t="shared" si="56"/>
        <v>135000</v>
      </c>
      <c r="R520" s="291">
        <f t="shared" si="56"/>
        <v>150000</v>
      </c>
      <c r="S520" s="291">
        <f t="shared" si="56"/>
        <v>88000</v>
      </c>
      <c r="T520" s="291">
        <f t="shared" si="56"/>
        <v>85000</v>
      </c>
    </row>
    <row r="521" spans="1:20" ht="15" customHeight="1">
      <c r="A521" s="89"/>
      <c r="B521" s="89"/>
      <c r="C521" s="89"/>
      <c r="D521" s="89"/>
      <c r="E521" s="89"/>
      <c r="F521" s="89"/>
      <c r="G521" s="89"/>
      <c r="H521" s="89"/>
      <c r="I521" s="89"/>
      <c r="J521" s="89"/>
      <c r="K521" s="89"/>
      <c r="L521" s="198"/>
      <c r="M521" s="198"/>
      <c r="N521" s="147"/>
      <c r="O521" s="147"/>
      <c r="P521" s="192"/>
      <c r="Q521" s="192"/>
      <c r="R521" s="192"/>
      <c r="S521" s="192"/>
      <c r="T521" s="192"/>
    </row>
    <row r="522" spans="1:20" s="89" customFormat="1" ht="24" customHeight="1">
      <c r="A522" s="490" t="s">
        <v>1148</v>
      </c>
      <c r="B522" s="490"/>
      <c r="C522" s="490"/>
      <c r="D522" s="490"/>
      <c r="E522" s="490"/>
      <c r="F522" s="490"/>
      <c r="G522" s="490"/>
      <c r="H522" s="490"/>
      <c r="I522" s="490"/>
      <c r="J522" s="490"/>
      <c r="K522" s="490"/>
      <c r="L522" s="289">
        <f t="shared" ref="L522:T522" si="57">L513+L520</f>
        <v>611587</v>
      </c>
      <c r="M522" s="289">
        <f t="shared" si="57"/>
        <v>1358100</v>
      </c>
      <c r="N522" s="290">
        <f t="shared" si="57"/>
        <v>2051830</v>
      </c>
      <c r="O522" s="290">
        <f t="shared" si="57"/>
        <v>2269143</v>
      </c>
      <c r="P522" s="289">
        <f t="shared" si="57"/>
        <v>1668774</v>
      </c>
      <c r="Q522" s="289">
        <f t="shared" si="57"/>
        <v>992950</v>
      </c>
      <c r="R522" s="289">
        <f t="shared" si="57"/>
        <v>1697371</v>
      </c>
      <c r="S522" s="289">
        <f t="shared" si="57"/>
        <v>1753964</v>
      </c>
      <c r="T522" s="289">
        <f t="shared" si="57"/>
        <v>2089893</v>
      </c>
    </row>
    <row r="523" spans="1:20" ht="15" customHeight="1">
      <c r="A523" s="89"/>
      <c r="B523" s="89"/>
      <c r="C523" s="89"/>
      <c r="D523" s="89"/>
      <c r="E523" s="89"/>
      <c r="F523" s="89"/>
      <c r="G523" s="89"/>
      <c r="H523" s="89"/>
      <c r="I523" s="89"/>
      <c r="J523" s="89"/>
      <c r="K523" s="89"/>
      <c r="L523" s="198"/>
      <c r="M523" s="198"/>
      <c r="N523" s="147"/>
      <c r="O523" s="147"/>
      <c r="P523" s="192"/>
      <c r="Q523" s="192"/>
      <c r="R523" s="192"/>
      <c r="S523" s="192"/>
      <c r="T523" s="192"/>
    </row>
    <row r="524" spans="1:20" ht="24" customHeight="1">
      <c r="A524" s="95" t="s">
        <v>1379</v>
      </c>
      <c r="B524" s="89"/>
      <c r="C524" s="89"/>
      <c r="D524" s="89"/>
      <c r="E524" s="89"/>
      <c r="F524" s="89"/>
      <c r="G524" s="89"/>
      <c r="H524" s="89"/>
      <c r="I524" s="89"/>
      <c r="J524" s="89"/>
      <c r="K524" s="89"/>
      <c r="L524" s="198"/>
      <c r="M524" s="198"/>
      <c r="N524" s="147"/>
      <c r="O524" s="147"/>
      <c r="P524" s="192"/>
      <c r="Q524" s="192"/>
      <c r="R524" s="192"/>
      <c r="S524" s="192"/>
      <c r="T524" s="192"/>
    </row>
    <row r="525" spans="1:20" ht="24" customHeight="1">
      <c r="A525" s="1" t="s">
        <v>1381</v>
      </c>
      <c r="B525" s="93"/>
      <c r="C525" s="93"/>
      <c r="D525" s="1" t="s">
        <v>703</v>
      </c>
      <c r="E525" s="93"/>
      <c r="F525" s="93"/>
      <c r="G525" s="93"/>
      <c r="H525" s="93"/>
      <c r="I525" s="93"/>
      <c r="J525" s="93"/>
      <c r="K525" s="93"/>
      <c r="L525" s="285">
        <v>0</v>
      </c>
      <c r="M525" s="285">
        <v>0</v>
      </c>
      <c r="N525" s="286">
        <v>0</v>
      </c>
      <c r="O525" s="286">
        <v>0</v>
      </c>
      <c r="P525" s="285">
        <v>0</v>
      </c>
      <c r="Q525" s="285">
        <v>0</v>
      </c>
      <c r="R525" s="285">
        <v>45000</v>
      </c>
      <c r="S525" s="285">
        <v>92700</v>
      </c>
      <c r="T525" s="285">
        <v>95481</v>
      </c>
    </row>
    <row r="526" spans="1:20" ht="24" customHeight="1">
      <c r="A526" s="1" t="s">
        <v>1382</v>
      </c>
      <c r="B526" s="93"/>
      <c r="C526" s="93"/>
      <c r="D526" s="1" t="s">
        <v>8</v>
      </c>
      <c r="E526" s="93"/>
      <c r="F526" s="93"/>
      <c r="G526" s="93"/>
      <c r="H526" s="93"/>
      <c r="I526" s="93"/>
      <c r="J526" s="93"/>
      <c r="K526" s="93"/>
      <c r="L526" s="235">
        <v>0</v>
      </c>
      <c r="M526" s="235">
        <v>0</v>
      </c>
      <c r="N526" s="383">
        <v>0</v>
      </c>
      <c r="O526" s="383">
        <v>0</v>
      </c>
      <c r="P526" s="235">
        <v>0</v>
      </c>
      <c r="Q526" s="210">
        <v>0</v>
      </c>
      <c r="R526" s="235">
        <v>2813</v>
      </c>
      <c r="S526" s="210">
        <v>5794</v>
      </c>
      <c r="T526" s="210">
        <v>6139</v>
      </c>
    </row>
    <row r="527" spans="1:20" ht="24" customHeight="1">
      <c r="A527" s="1" t="s">
        <v>1383</v>
      </c>
      <c r="B527" s="89"/>
      <c r="C527" s="89"/>
      <c r="D527" s="1" t="s">
        <v>9</v>
      </c>
      <c r="E527" s="89"/>
      <c r="F527" s="89"/>
      <c r="G527" s="89"/>
      <c r="H527" s="89"/>
      <c r="I527" s="89"/>
      <c r="J527" s="89"/>
      <c r="K527" s="89"/>
      <c r="L527" s="235">
        <v>0</v>
      </c>
      <c r="M527" s="235">
        <v>0</v>
      </c>
      <c r="N527" s="383">
        <v>0</v>
      </c>
      <c r="O527" s="383">
        <v>0</v>
      </c>
      <c r="P527" s="235">
        <v>0</v>
      </c>
      <c r="Q527" s="195">
        <v>0</v>
      </c>
      <c r="R527" s="235">
        <v>3443</v>
      </c>
      <c r="S527" s="195">
        <v>7093</v>
      </c>
      <c r="T527" s="195">
        <v>7306</v>
      </c>
    </row>
    <row r="528" spans="1:20" ht="24" customHeight="1">
      <c r="A528" s="1" t="s">
        <v>1384</v>
      </c>
      <c r="B528" s="89"/>
      <c r="C528" s="89"/>
      <c r="D528" s="1" t="s">
        <v>13</v>
      </c>
      <c r="E528" s="89"/>
      <c r="F528" s="89"/>
      <c r="G528" s="89"/>
      <c r="H528" s="89"/>
      <c r="I528" s="89"/>
      <c r="J528" s="89"/>
      <c r="K528" s="89"/>
      <c r="L528" s="235">
        <v>0</v>
      </c>
      <c r="M528" s="235">
        <v>0</v>
      </c>
      <c r="N528" s="383">
        <v>0</v>
      </c>
      <c r="O528" s="144">
        <v>0</v>
      </c>
      <c r="P528" s="235">
        <v>0</v>
      </c>
      <c r="Q528" s="210">
        <v>0</v>
      </c>
      <c r="R528" s="235">
        <v>15834</v>
      </c>
      <c r="S528" s="235">
        <v>33742</v>
      </c>
      <c r="T528" s="235">
        <v>35981</v>
      </c>
    </row>
    <row r="529" spans="1:20" ht="24" customHeight="1">
      <c r="A529" s="1" t="s">
        <v>1385</v>
      </c>
      <c r="B529" s="89"/>
      <c r="C529" s="89"/>
      <c r="D529" s="1" t="s">
        <v>160</v>
      </c>
      <c r="E529" s="89"/>
      <c r="F529" s="89"/>
      <c r="G529" s="89"/>
      <c r="H529" s="89"/>
      <c r="I529" s="89"/>
      <c r="J529" s="89"/>
      <c r="K529" s="89"/>
      <c r="L529" s="235">
        <v>0</v>
      </c>
      <c r="M529" s="235">
        <v>0</v>
      </c>
      <c r="N529" s="383">
        <v>0</v>
      </c>
      <c r="O529" s="144">
        <v>0</v>
      </c>
      <c r="P529" s="235">
        <v>0</v>
      </c>
      <c r="Q529" s="210">
        <v>0</v>
      </c>
      <c r="R529" s="235">
        <v>55</v>
      </c>
      <c r="S529" s="235">
        <v>110</v>
      </c>
      <c r="T529" s="235">
        <v>111</v>
      </c>
    </row>
    <row r="530" spans="1:20" ht="24" customHeight="1">
      <c r="A530" s="1" t="s">
        <v>1386</v>
      </c>
      <c r="B530" s="89"/>
      <c r="C530" s="89"/>
      <c r="D530" s="1" t="s">
        <v>445</v>
      </c>
      <c r="E530" s="89"/>
      <c r="F530" s="89"/>
      <c r="G530" s="89"/>
      <c r="H530" s="89"/>
      <c r="I530" s="89"/>
      <c r="J530" s="89"/>
      <c r="K530" s="89"/>
      <c r="L530" s="235">
        <v>0</v>
      </c>
      <c r="M530" s="235">
        <v>0</v>
      </c>
      <c r="N530" s="383">
        <v>0</v>
      </c>
      <c r="O530" s="144">
        <v>0</v>
      </c>
      <c r="P530" s="235">
        <v>0</v>
      </c>
      <c r="Q530" s="210">
        <v>0</v>
      </c>
      <c r="R530" s="235">
        <v>986</v>
      </c>
      <c r="S530" s="235">
        <v>1305</v>
      </c>
      <c r="T530" s="235">
        <v>1371</v>
      </c>
    </row>
    <row r="531" spans="1:20" ht="24" customHeight="1">
      <c r="A531" s="1" t="s">
        <v>1387</v>
      </c>
      <c r="B531" s="89"/>
      <c r="C531" s="89"/>
      <c r="D531" s="1" t="s">
        <v>447</v>
      </c>
      <c r="E531" s="89"/>
      <c r="F531" s="89"/>
      <c r="G531" s="89"/>
      <c r="H531" s="89"/>
      <c r="I531" s="89"/>
      <c r="J531" s="89"/>
      <c r="K531" s="89"/>
      <c r="L531" s="235">
        <v>0</v>
      </c>
      <c r="M531" s="235">
        <v>0</v>
      </c>
      <c r="N531" s="383">
        <v>0</v>
      </c>
      <c r="O531" s="144">
        <v>0</v>
      </c>
      <c r="P531" s="235">
        <v>0</v>
      </c>
      <c r="Q531" s="210">
        <v>0</v>
      </c>
      <c r="R531" s="235">
        <v>129</v>
      </c>
      <c r="S531" s="235">
        <v>266</v>
      </c>
      <c r="T531" s="235">
        <v>274</v>
      </c>
    </row>
    <row r="532" spans="1:20" ht="24" customHeight="1">
      <c r="A532" s="1" t="s">
        <v>1451</v>
      </c>
      <c r="B532" s="89"/>
      <c r="C532" s="89"/>
      <c r="D532" s="1" t="s">
        <v>240</v>
      </c>
      <c r="E532" s="89"/>
      <c r="F532" s="89"/>
      <c r="G532" s="89"/>
      <c r="H532" s="89"/>
      <c r="I532" s="89"/>
      <c r="J532" s="89"/>
      <c r="K532" s="89"/>
      <c r="L532" s="389">
        <v>0</v>
      </c>
      <c r="M532" s="389">
        <v>0</v>
      </c>
      <c r="N532" s="390">
        <v>0</v>
      </c>
      <c r="O532" s="149">
        <v>0</v>
      </c>
      <c r="P532" s="389">
        <v>0</v>
      </c>
      <c r="Q532" s="230">
        <v>0</v>
      </c>
      <c r="R532" s="316">
        <v>90000</v>
      </c>
      <c r="S532" s="230">
        <v>0</v>
      </c>
      <c r="T532" s="230">
        <v>0</v>
      </c>
    </row>
    <row r="533" spans="1:20" s="89" customFormat="1" ht="24" customHeight="1">
      <c r="A533" s="465" t="s">
        <v>1380</v>
      </c>
      <c r="B533" s="465"/>
      <c r="C533" s="465"/>
      <c r="D533" s="465"/>
      <c r="E533" s="465"/>
      <c r="F533" s="465"/>
      <c r="G533" s="465"/>
      <c r="H533" s="465"/>
      <c r="I533" s="465"/>
      <c r="J533" s="465"/>
      <c r="K533" s="465"/>
      <c r="L533" s="289">
        <f>SUM(L525:L532)</f>
        <v>0</v>
      </c>
      <c r="M533" s="289">
        <f>SUM(M525:M532)</f>
        <v>0</v>
      </c>
      <c r="N533" s="290">
        <f t="shared" ref="N533:O533" si="58">SUM(N525:N532)</f>
        <v>0</v>
      </c>
      <c r="O533" s="290">
        <f t="shared" si="58"/>
        <v>0</v>
      </c>
      <c r="P533" s="289">
        <f>SUM(P525:P532)</f>
        <v>0</v>
      </c>
      <c r="Q533" s="289">
        <f t="shared" ref="Q533:T533" si="59">SUM(Q525:Q532)</f>
        <v>0</v>
      </c>
      <c r="R533" s="289">
        <f>SUM(R525:R532)</f>
        <v>158260</v>
      </c>
      <c r="S533" s="289">
        <f t="shared" si="59"/>
        <v>141010</v>
      </c>
      <c r="T533" s="289">
        <f t="shared" si="59"/>
        <v>146663</v>
      </c>
    </row>
    <row r="534" spans="1:20" s="89" customFormat="1" ht="15" customHeight="1">
      <c r="A534" s="432"/>
      <c r="B534" s="111"/>
      <c r="C534" s="111"/>
      <c r="D534" s="126"/>
      <c r="E534" s="126"/>
      <c r="F534" s="126"/>
      <c r="G534" s="126"/>
      <c r="H534" s="126"/>
      <c r="I534" s="126"/>
      <c r="J534" s="126"/>
      <c r="K534" s="126"/>
      <c r="L534" s="396"/>
      <c r="M534" s="396"/>
      <c r="N534" s="437"/>
      <c r="O534" s="437"/>
      <c r="P534" s="396"/>
      <c r="Q534" s="396"/>
      <c r="R534" s="396"/>
      <c r="S534" s="396"/>
      <c r="T534" s="396"/>
    </row>
    <row r="535" spans="1:20" ht="24" customHeight="1">
      <c r="A535" s="95" t="s">
        <v>555</v>
      </c>
      <c r="B535" s="89"/>
      <c r="C535" s="89"/>
      <c r="D535" s="89"/>
      <c r="E535" s="89"/>
      <c r="F535" s="89"/>
      <c r="G535" s="89"/>
      <c r="H535" s="89"/>
      <c r="I535" s="89"/>
      <c r="J535" s="89"/>
      <c r="K535" s="89"/>
      <c r="L535" s="198"/>
      <c r="M535" s="198"/>
      <c r="N535" s="147"/>
      <c r="O535" s="147"/>
      <c r="P535" s="192"/>
      <c r="Q535" s="192"/>
      <c r="R535" s="192"/>
      <c r="S535" s="192"/>
      <c r="T535" s="192"/>
    </row>
    <row r="536" spans="1:20" ht="24" customHeight="1">
      <c r="A536" s="1" t="s">
        <v>1290</v>
      </c>
      <c r="B536" s="93"/>
      <c r="C536" s="93"/>
      <c r="D536" s="1" t="s">
        <v>81</v>
      </c>
      <c r="E536" s="93"/>
      <c r="F536" s="93"/>
      <c r="G536" s="93"/>
      <c r="H536" s="93"/>
      <c r="I536" s="93"/>
      <c r="J536" s="93"/>
      <c r="K536" s="93"/>
      <c r="L536" s="317">
        <v>0</v>
      </c>
      <c r="M536" s="317">
        <v>43831</v>
      </c>
      <c r="N536" s="329">
        <v>27000</v>
      </c>
      <c r="O536" s="329">
        <v>25839</v>
      </c>
      <c r="P536" s="317">
        <v>57000</v>
      </c>
      <c r="Q536" s="317">
        <v>27575</v>
      </c>
      <c r="R536" s="317">
        <v>27575</v>
      </c>
      <c r="S536" s="317">
        <v>40575</v>
      </c>
      <c r="T536" s="317">
        <v>40575</v>
      </c>
    </row>
    <row r="537" spans="1:20" ht="24" customHeight="1">
      <c r="A537" s="1" t="s">
        <v>713</v>
      </c>
      <c r="B537" s="93"/>
      <c r="C537" s="93"/>
      <c r="D537" s="1" t="s">
        <v>810</v>
      </c>
      <c r="E537" s="93"/>
      <c r="F537" s="93"/>
      <c r="G537" s="93"/>
      <c r="H537" s="93"/>
      <c r="I537" s="93"/>
      <c r="J537" s="93"/>
      <c r="K537" s="93"/>
      <c r="L537" s="403">
        <v>466</v>
      </c>
      <c r="M537" s="403">
        <v>17321</v>
      </c>
      <c r="N537" s="404">
        <v>8750</v>
      </c>
      <c r="O537" s="404">
        <v>485</v>
      </c>
      <c r="P537" s="403">
        <v>8750</v>
      </c>
      <c r="Q537" s="403">
        <v>8750</v>
      </c>
      <c r="R537" s="403">
        <v>8750</v>
      </c>
      <c r="S537" s="403">
        <v>8750</v>
      </c>
      <c r="T537" s="403">
        <v>8750</v>
      </c>
    </row>
    <row r="538" spans="1:20" ht="24" customHeight="1">
      <c r="A538" s="1" t="s">
        <v>714</v>
      </c>
      <c r="B538" s="265"/>
      <c r="C538" s="265"/>
      <c r="D538" s="1" t="s">
        <v>239</v>
      </c>
      <c r="E538" s="265"/>
      <c r="F538" s="265"/>
      <c r="G538" s="265"/>
      <c r="H538" s="265"/>
      <c r="I538" s="265"/>
      <c r="J538" s="265"/>
      <c r="K538" s="265"/>
      <c r="L538" s="210">
        <v>0</v>
      </c>
      <c r="M538" s="210">
        <v>145809</v>
      </c>
      <c r="N538" s="143">
        <v>240553</v>
      </c>
      <c r="O538" s="143">
        <v>340553</v>
      </c>
      <c r="P538" s="210">
        <v>0</v>
      </c>
      <c r="Q538" s="210">
        <v>0</v>
      </c>
      <c r="R538" s="210">
        <v>0</v>
      </c>
      <c r="S538" s="210">
        <v>25000</v>
      </c>
      <c r="T538" s="210">
        <v>0</v>
      </c>
    </row>
    <row r="539" spans="1:20" ht="24" customHeight="1">
      <c r="A539" s="1" t="s">
        <v>715</v>
      </c>
      <c r="B539" s="265"/>
      <c r="C539" s="265"/>
      <c r="D539" s="474" t="s">
        <v>240</v>
      </c>
      <c r="E539" s="474"/>
      <c r="F539" s="474"/>
      <c r="G539" s="474"/>
      <c r="H539" s="474"/>
      <c r="I539" s="474"/>
      <c r="J539" s="474"/>
      <c r="K539" s="474"/>
      <c r="L539" s="230">
        <v>120259</v>
      </c>
      <c r="M539" s="230">
        <v>179701</v>
      </c>
      <c r="N539" s="146">
        <v>211000</v>
      </c>
      <c r="O539" s="146">
        <v>137309</v>
      </c>
      <c r="P539" s="230">
        <v>222600</v>
      </c>
      <c r="Q539" s="230">
        <v>157304</v>
      </c>
      <c r="R539" s="230">
        <v>166742</v>
      </c>
      <c r="S539" s="230">
        <v>265120</v>
      </c>
      <c r="T539" s="230">
        <v>187352</v>
      </c>
    </row>
    <row r="540" spans="1:20" s="89" customFormat="1" ht="24" customHeight="1">
      <c r="A540" s="465" t="s">
        <v>727</v>
      </c>
      <c r="B540" s="465"/>
      <c r="C540" s="465"/>
      <c r="D540" s="465"/>
      <c r="E540" s="465"/>
      <c r="F540" s="465"/>
      <c r="G540" s="465"/>
      <c r="H540" s="465"/>
      <c r="I540" s="465"/>
      <c r="J540" s="465"/>
      <c r="K540" s="465"/>
      <c r="L540" s="289">
        <f t="shared" ref="L540:T540" si="60">SUM(L536:L539)</f>
        <v>120725</v>
      </c>
      <c r="M540" s="289">
        <f t="shared" si="60"/>
        <v>386662</v>
      </c>
      <c r="N540" s="290">
        <f t="shared" si="60"/>
        <v>487303</v>
      </c>
      <c r="O540" s="290">
        <f t="shared" si="60"/>
        <v>504186</v>
      </c>
      <c r="P540" s="289">
        <f t="shared" si="60"/>
        <v>288350</v>
      </c>
      <c r="Q540" s="289">
        <f t="shared" si="60"/>
        <v>193629</v>
      </c>
      <c r="R540" s="289">
        <f t="shared" si="60"/>
        <v>203067</v>
      </c>
      <c r="S540" s="289">
        <f t="shared" si="60"/>
        <v>339445</v>
      </c>
      <c r="T540" s="289">
        <f t="shared" si="60"/>
        <v>236677</v>
      </c>
    </row>
    <row r="541" spans="1:20" ht="15" customHeight="1">
      <c r="A541" s="89"/>
      <c r="B541" s="89"/>
      <c r="C541" s="89"/>
      <c r="D541" s="89"/>
      <c r="E541" s="89"/>
      <c r="F541" s="89"/>
      <c r="G541" s="89"/>
      <c r="H541" s="89"/>
      <c r="I541" s="89"/>
      <c r="J541" s="89"/>
      <c r="K541" s="89"/>
      <c r="L541" s="212"/>
      <c r="M541" s="212"/>
      <c r="N541" s="169"/>
      <c r="O541" s="169"/>
      <c r="P541" s="229"/>
      <c r="Q541" s="229"/>
      <c r="R541" s="229"/>
      <c r="S541" s="229"/>
      <c r="T541" s="229"/>
    </row>
    <row r="542" spans="1:20" ht="24" customHeight="1">
      <c r="A542" s="95" t="s">
        <v>987</v>
      </c>
      <c r="B542" s="89"/>
      <c r="C542" s="89"/>
      <c r="D542" s="89"/>
      <c r="E542" s="89"/>
      <c r="F542" s="89"/>
      <c r="G542" s="89"/>
      <c r="H542" s="89"/>
      <c r="I542" s="89"/>
      <c r="J542" s="89"/>
      <c r="K542" s="89"/>
      <c r="L542" s="212"/>
      <c r="M542" s="212"/>
      <c r="N542" s="169"/>
      <c r="O542" s="169"/>
      <c r="P542" s="229"/>
      <c r="Q542" s="229"/>
      <c r="R542" s="229"/>
      <c r="S542" s="229"/>
      <c r="T542" s="229"/>
    </row>
    <row r="543" spans="1:20" ht="24" customHeight="1">
      <c r="A543" s="1" t="s">
        <v>1012</v>
      </c>
      <c r="B543" s="93"/>
      <c r="C543" s="93"/>
      <c r="D543" s="1" t="s">
        <v>212</v>
      </c>
      <c r="E543" s="93"/>
      <c r="F543" s="93"/>
      <c r="G543" s="93"/>
      <c r="H543" s="93"/>
      <c r="I543" s="93"/>
      <c r="J543" s="93"/>
      <c r="K543" s="93"/>
      <c r="L543" s="310">
        <v>24088</v>
      </c>
      <c r="M543" s="310">
        <v>74899</v>
      </c>
      <c r="N543" s="309">
        <v>18118</v>
      </c>
      <c r="O543" s="309">
        <v>20535</v>
      </c>
      <c r="P543" s="310">
        <v>19235</v>
      </c>
      <c r="Q543" s="310">
        <v>81484</v>
      </c>
      <c r="R543" s="310">
        <v>16374</v>
      </c>
      <c r="S543" s="310">
        <v>18888</v>
      </c>
      <c r="T543" s="310">
        <v>95804</v>
      </c>
    </row>
    <row r="544" spans="1:20" ht="24" customHeight="1">
      <c r="A544" s="1" t="s">
        <v>1013</v>
      </c>
      <c r="B544" s="265"/>
      <c r="C544" s="265"/>
      <c r="D544" s="474" t="s">
        <v>240</v>
      </c>
      <c r="E544" s="474"/>
      <c r="F544" s="474"/>
      <c r="G544" s="474"/>
      <c r="H544" s="474"/>
      <c r="I544" s="474"/>
      <c r="J544" s="474"/>
      <c r="K544" s="474"/>
      <c r="L544" s="230">
        <v>110395</v>
      </c>
      <c r="M544" s="230">
        <v>0</v>
      </c>
      <c r="N544" s="146">
        <v>0</v>
      </c>
      <c r="O544" s="146">
        <v>0</v>
      </c>
      <c r="P544" s="197">
        <v>0</v>
      </c>
      <c r="Q544" s="197">
        <v>0</v>
      </c>
      <c r="R544" s="197">
        <v>0</v>
      </c>
      <c r="S544" s="197">
        <v>0</v>
      </c>
      <c r="T544" s="197">
        <v>0</v>
      </c>
    </row>
    <row r="545" spans="1:20" ht="24" customHeight="1">
      <c r="A545" s="465" t="s">
        <v>1015</v>
      </c>
      <c r="B545" s="465"/>
      <c r="C545" s="465"/>
      <c r="D545" s="465"/>
      <c r="E545" s="465"/>
      <c r="F545" s="465"/>
      <c r="G545" s="465"/>
      <c r="H545" s="465"/>
      <c r="I545" s="465"/>
      <c r="J545" s="465"/>
      <c r="K545" s="465"/>
      <c r="L545" s="289">
        <f t="shared" ref="L545" si="61">SUM(L543:L544)</f>
        <v>134483</v>
      </c>
      <c r="M545" s="289">
        <f t="shared" ref="M545:T545" si="62">SUM(M543:M544)</f>
        <v>74899</v>
      </c>
      <c r="N545" s="290">
        <f t="shared" si="62"/>
        <v>18118</v>
      </c>
      <c r="O545" s="290">
        <f t="shared" si="62"/>
        <v>20535</v>
      </c>
      <c r="P545" s="289">
        <f t="shared" si="62"/>
        <v>19235</v>
      </c>
      <c r="Q545" s="289">
        <f t="shared" si="62"/>
        <v>81484</v>
      </c>
      <c r="R545" s="289">
        <f t="shared" si="62"/>
        <v>16374</v>
      </c>
      <c r="S545" s="289">
        <f t="shared" si="62"/>
        <v>18888</v>
      </c>
      <c r="T545" s="289">
        <f t="shared" si="62"/>
        <v>95804</v>
      </c>
    </row>
    <row r="546" spans="1:20" ht="15" customHeight="1">
      <c r="A546" s="89"/>
      <c r="B546" s="89"/>
      <c r="C546" s="89"/>
      <c r="D546" s="89"/>
      <c r="E546" s="89"/>
      <c r="F546" s="89"/>
      <c r="G546" s="89"/>
      <c r="H546" s="89"/>
      <c r="I546" s="89"/>
      <c r="J546" s="89"/>
      <c r="K546" s="89"/>
      <c r="L546" s="212"/>
      <c r="M546" s="212"/>
      <c r="N546" s="169"/>
      <c r="O546" s="169"/>
      <c r="P546" s="229"/>
      <c r="Q546" s="229"/>
      <c r="R546" s="229"/>
      <c r="S546" s="229"/>
      <c r="T546" s="229"/>
    </row>
    <row r="547" spans="1:20" ht="24" customHeight="1">
      <c r="A547" s="95" t="s">
        <v>630</v>
      </c>
      <c r="B547" s="89"/>
      <c r="C547" s="89"/>
      <c r="D547" s="89"/>
      <c r="E547" s="89"/>
      <c r="F547" s="89"/>
      <c r="G547" s="89"/>
      <c r="H547" s="89"/>
      <c r="I547" s="89"/>
      <c r="J547" s="89"/>
      <c r="K547" s="89"/>
      <c r="L547" s="212"/>
      <c r="M547" s="212"/>
      <c r="N547" s="169"/>
      <c r="O547" s="169"/>
      <c r="P547" s="229"/>
      <c r="Q547" s="229"/>
      <c r="R547" s="229"/>
      <c r="S547" s="229"/>
      <c r="T547" s="229"/>
    </row>
    <row r="548" spans="1:20" ht="24" customHeight="1">
      <c r="A548" s="1" t="s">
        <v>716</v>
      </c>
      <c r="B548" s="93"/>
      <c r="C548" s="93"/>
      <c r="D548" s="1" t="s">
        <v>49</v>
      </c>
      <c r="E548" s="93"/>
      <c r="F548" s="93"/>
      <c r="G548" s="93"/>
      <c r="H548" s="93"/>
      <c r="I548" s="93"/>
      <c r="J548" s="93"/>
      <c r="K548" s="93"/>
      <c r="L548" s="285">
        <v>67</v>
      </c>
      <c r="M548" s="285">
        <v>134</v>
      </c>
      <c r="N548" s="286">
        <v>750</v>
      </c>
      <c r="O548" s="286">
        <v>152</v>
      </c>
      <c r="P548" s="295">
        <v>500</v>
      </c>
      <c r="Q548" s="295">
        <v>500</v>
      </c>
      <c r="R548" s="295">
        <v>500</v>
      </c>
      <c r="S548" s="295">
        <v>500</v>
      </c>
      <c r="T548" s="295">
        <v>500</v>
      </c>
    </row>
    <row r="549" spans="1:20" ht="24" customHeight="1">
      <c r="A549" s="1" t="s">
        <v>717</v>
      </c>
      <c r="B549" s="93"/>
      <c r="C549" s="93"/>
      <c r="D549" s="1" t="s">
        <v>12</v>
      </c>
      <c r="E549" s="93"/>
      <c r="F549" s="93"/>
      <c r="G549" s="93"/>
      <c r="H549" s="93"/>
      <c r="I549" s="93"/>
      <c r="J549" s="93"/>
      <c r="K549" s="93"/>
      <c r="L549" s="264">
        <v>0</v>
      </c>
      <c r="M549" s="264">
        <v>0</v>
      </c>
      <c r="N549" s="151">
        <v>500</v>
      </c>
      <c r="O549" s="151">
        <v>500</v>
      </c>
      <c r="P549" s="204">
        <v>500</v>
      </c>
      <c r="Q549" s="204">
        <v>500</v>
      </c>
      <c r="R549" s="204">
        <v>500</v>
      </c>
      <c r="S549" s="204">
        <v>500</v>
      </c>
      <c r="T549" s="204">
        <v>500</v>
      </c>
    </row>
    <row r="550" spans="1:20" ht="24" customHeight="1">
      <c r="A550" s="1" t="s">
        <v>718</v>
      </c>
      <c r="B550" s="265"/>
      <c r="C550" s="265"/>
      <c r="D550" s="1" t="s">
        <v>239</v>
      </c>
      <c r="E550" s="265"/>
      <c r="F550" s="265"/>
      <c r="G550" s="265"/>
      <c r="H550" s="265"/>
      <c r="I550" s="265"/>
      <c r="J550" s="265"/>
      <c r="K550" s="265"/>
      <c r="L550" s="210">
        <v>92186</v>
      </c>
      <c r="M550" s="210">
        <v>305803</v>
      </c>
      <c r="N550" s="143">
        <v>238500</v>
      </c>
      <c r="O550" s="143">
        <v>215368</v>
      </c>
      <c r="P550" s="210">
        <v>250000</v>
      </c>
      <c r="Q550" s="210">
        <v>35000</v>
      </c>
      <c r="R550" s="210">
        <v>15000</v>
      </c>
      <c r="S550" s="210">
        <v>0</v>
      </c>
      <c r="T550" s="210">
        <v>275000</v>
      </c>
    </row>
    <row r="551" spans="1:20" ht="24" customHeight="1">
      <c r="A551" s="1" t="s">
        <v>719</v>
      </c>
      <c r="B551" s="265"/>
      <c r="C551" s="265"/>
      <c r="D551" s="474" t="s">
        <v>240</v>
      </c>
      <c r="E551" s="474"/>
      <c r="F551" s="474"/>
      <c r="G551" s="474"/>
      <c r="H551" s="474"/>
      <c r="I551" s="474"/>
      <c r="J551" s="474"/>
      <c r="K551" s="474"/>
      <c r="L551" s="210">
        <v>147102</v>
      </c>
      <c r="M551" s="210">
        <v>136318</v>
      </c>
      <c r="N551" s="143">
        <v>1707000</v>
      </c>
      <c r="O551" s="143">
        <v>474139</v>
      </c>
      <c r="P551" s="210">
        <v>2176000</v>
      </c>
      <c r="Q551" s="210">
        <v>202667</v>
      </c>
      <c r="R551" s="210">
        <v>872500</v>
      </c>
      <c r="S551" s="210">
        <v>815000</v>
      </c>
      <c r="T551" s="210">
        <v>535000</v>
      </c>
    </row>
    <row r="552" spans="1:20" ht="24" customHeight="1">
      <c r="A552" s="113" t="s">
        <v>1333</v>
      </c>
      <c r="B552" s="265"/>
      <c r="C552" s="265"/>
      <c r="D552" s="1"/>
      <c r="E552" s="265"/>
      <c r="F552" s="265"/>
      <c r="G552" s="265"/>
      <c r="H552" s="265"/>
      <c r="I552" s="265"/>
      <c r="J552" s="265"/>
      <c r="L552" s="210"/>
      <c r="M552" s="210"/>
      <c r="N552" s="143"/>
      <c r="O552" s="143"/>
      <c r="P552" s="185"/>
      <c r="Q552" s="185"/>
      <c r="R552" s="185"/>
      <c r="S552" s="185"/>
      <c r="T552" s="185"/>
    </row>
    <row r="553" spans="1:20" ht="24" customHeight="1">
      <c r="A553" s="1" t="s">
        <v>720</v>
      </c>
      <c r="B553" s="265"/>
      <c r="C553" s="265"/>
      <c r="D553" s="1" t="s">
        <v>776</v>
      </c>
      <c r="E553" s="265"/>
      <c r="F553" s="265"/>
      <c r="G553" s="265"/>
      <c r="H553" s="265"/>
      <c r="I553" s="265"/>
      <c r="J553" s="265"/>
      <c r="K553" s="265"/>
      <c r="L553" s="210">
        <v>58039</v>
      </c>
      <c r="M553" s="210">
        <v>55511</v>
      </c>
      <c r="N553" s="143">
        <v>57544</v>
      </c>
      <c r="O553" s="143">
        <v>57544</v>
      </c>
      <c r="P553" s="185">
        <v>59710</v>
      </c>
      <c r="Q553" s="210">
        <v>61927</v>
      </c>
      <c r="R553" s="210">
        <v>64225</v>
      </c>
      <c r="S553" s="210">
        <v>66604</v>
      </c>
      <c r="T553" s="210">
        <v>39992</v>
      </c>
    </row>
    <row r="554" spans="1:20" ht="24" customHeight="1">
      <c r="A554" s="1" t="s">
        <v>721</v>
      </c>
      <c r="B554" s="265"/>
      <c r="C554" s="265"/>
      <c r="D554" s="1" t="s">
        <v>242</v>
      </c>
      <c r="E554" s="265"/>
      <c r="F554" s="265"/>
      <c r="G554" s="265"/>
      <c r="H554" s="265"/>
      <c r="I554" s="265"/>
      <c r="J554" s="265"/>
      <c r="K554" s="265"/>
      <c r="L554" s="230">
        <v>11357</v>
      </c>
      <c r="M554" s="230">
        <v>13885</v>
      </c>
      <c r="N554" s="146">
        <v>11852</v>
      </c>
      <c r="O554" s="146">
        <v>11852</v>
      </c>
      <c r="P554" s="197">
        <v>9686</v>
      </c>
      <c r="Q554" s="230">
        <v>7469</v>
      </c>
      <c r="R554" s="230">
        <v>5171</v>
      </c>
      <c r="S554" s="230">
        <v>2792</v>
      </c>
      <c r="T554" s="230">
        <v>489</v>
      </c>
    </row>
    <row r="555" spans="1:20" ht="24" customHeight="1">
      <c r="A555" s="465" t="s">
        <v>728</v>
      </c>
      <c r="B555" s="465"/>
      <c r="C555" s="465"/>
      <c r="D555" s="465"/>
      <c r="E555" s="465"/>
      <c r="F555" s="465"/>
      <c r="G555" s="465"/>
      <c r="H555" s="465"/>
      <c r="I555" s="465"/>
      <c r="J555" s="465"/>
      <c r="K555" s="465"/>
      <c r="L555" s="291">
        <f t="shared" ref="L555:T555" si="63">SUM(L548:L554)</f>
        <v>308751</v>
      </c>
      <c r="M555" s="291">
        <f t="shared" si="63"/>
        <v>511651</v>
      </c>
      <c r="N555" s="288">
        <f t="shared" si="63"/>
        <v>2016146</v>
      </c>
      <c r="O555" s="288">
        <f t="shared" si="63"/>
        <v>759555</v>
      </c>
      <c r="P555" s="291">
        <f t="shared" si="63"/>
        <v>2496396</v>
      </c>
      <c r="Q555" s="291">
        <f t="shared" si="63"/>
        <v>308063</v>
      </c>
      <c r="R555" s="291">
        <f t="shared" si="63"/>
        <v>957896</v>
      </c>
      <c r="S555" s="291">
        <f t="shared" si="63"/>
        <v>885396</v>
      </c>
      <c r="T555" s="291">
        <f t="shared" si="63"/>
        <v>851481</v>
      </c>
    </row>
    <row r="556" spans="1:20" s="89" customFormat="1" ht="15" customHeight="1">
      <c r="K556" s="95"/>
      <c r="L556" s="289"/>
      <c r="M556" s="289"/>
      <c r="N556" s="290"/>
      <c r="O556" s="290"/>
      <c r="P556" s="289"/>
      <c r="Q556" s="289"/>
      <c r="R556" s="289"/>
      <c r="S556" s="289"/>
      <c r="T556" s="289"/>
    </row>
    <row r="557" spans="1:20" s="89" customFormat="1" ht="24" customHeight="1">
      <c r="A557" s="465" t="s">
        <v>1149</v>
      </c>
      <c r="B557" s="465"/>
      <c r="C557" s="465"/>
      <c r="D557" s="465"/>
      <c r="E557" s="465"/>
      <c r="F557" s="465"/>
      <c r="G557" s="465"/>
      <c r="H557" s="465"/>
      <c r="I557" s="465"/>
      <c r="J557" s="465"/>
      <c r="K557" s="465"/>
      <c r="L557" s="289">
        <f t="shared" ref="L557:T557" si="64">L555</f>
        <v>308751</v>
      </c>
      <c r="M557" s="289">
        <f t="shared" si="64"/>
        <v>511651</v>
      </c>
      <c r="N557" s="290">
        <f t="shared" si="64"/>
        <v>2016146</v>
      </c>
      <c r="O557" s="290">
        <f t="shared" si="64"/>
        <v>759555</v>
      </c>
      <c r="P557" s="289">
        <f t="shared" si="64"/>
        <v>2496396</v>
      </c>
      <c r="Q557" s="289">
        <f t="shared" si="64"/>
        <v>308063</v>
      </c>
      <c r="R557" s="289">
        <f t="shared" si="64"/>
        <v>957896</v>
      </c>
      <c r="S557" s="289">
        <f t="shared" si="64"/>
        <v>885396</v>
      </c>
      <c r="T557" s="289">
        <f t="shared" si="64"/>
        <v>851481</v>
      </c>
    </row>
    <row r="558" spans="1:20" ht="15" customHeight="1">
      <c r="A558" s="89"/>
      <c r="B558" s="89"/>
      <c r="C558" s="89"/>
      <c r="D558" s="89"/>
      <c r="E558" s="89"/>
      <c r="F558" s="89"/>
      <c r="G558" s="89"/>
      <c r="H558" s="89"/>
      <c r="I558" s="89"/>
      <c r="J558" s="89"/>
      <c r="K558" s="89"/>
      <c r="L558" s="212"/>
      <c r="M558" s="212"/>
      <c r="N558" s="169"/>
      <c r="O558" s="169"/>
      <c r="P558" s="229"/>
      <c r="Q558" s="229"/>
      <c r="R558" s="229"/>
      <c r="S558" s="229"/>
      <c r="T558" s="229"/>
    </row>
    <row r="559" spans="1:20" ht="24" customHeight="1">
      <c r="A559" s="95" t="s">
        <v>734</v>
      </c>
      <c r="B559" s="89"/>
      <c r="C559" s="89"/>
      <c r="D559" s="89"/>
      <c r="E559" s="89"/>
      <c r="F559" s="89"/>
      <c r="G559" s="89"/>
      <c r="H559" s="89"/>
      <c r="I559" s="89"/>
      <c r="J559" s="89"/>
      <c r="K559" s="89"/>
      <c r="L559" s="212"/>
      <c r="M559" s="212"/>
      <c r="N559" s="169"/>
      <c r="O559" s="169"/>
      <c r="P559" s="229"/>
      <c r="Q559" s="229"/>
      <c r="R559" s="229"/>
      <c r="S559" s="229"/>
      <c r="T559" s="229"/>
    </row>
    <row r="560" spans="1:20" ht="24" customHeight="1">
      <c r="A560" s="1" t="s">
        <v>1034</v>
      </c>
      <c r="B560" s="89"/>
      <c r="C560" s="89"/>
      <c r="D560" s="1" t="s">
        <v>810</v>
      </c>
      <c r="E560" s="93"/>
      <c r="F560" s="93"/>
      <c r="G560" s="93"/>
      <c r="H560" s="93"/>
      <c r="I560" s="93"/>
      <c r="J560" s="93"/>
      <c r="K560" s="93"/>
      <c r="L560" s="321">
        <v>0</v>
      </c>
      <c r="M560" s="321">
        <v>0</v>
      </c>
      <c r="N560" s="333">
        <v>1600</v>
      </c>
      <c r="O560" s="333">
        <v>0</v>
      </c>
      <c r="P560" s="321">
        <v>2000</v>
      </c>
      <c r="Q560" s="321">
        <v>2000</v>
      </c>
      <c r="R560" s="321">
        <v>2000</v>
      </c>
      <c r="S560" s="321">
        <v>2000</v>
      </c>
      <c r="T560" s="321">
        <v>2000</v>
      </c>
    </row>
    <row r="561" spans="1:20" ht="24" customHeight="1">
      <c r="A561" s="1" t="s">
        <v>1052</v>
      </c>
      <c r="B561" s="89"/>
      <c r="C561" s="89"/>
      <c r="D561" s="1" t="s">
        <v>1021</v>
      </c>
      <c r="E561" s="93"/>
      <c r="F561" s="93"/>
      <c r="G561" s="93"/>
      <c r="H561" s="93"/>
      <c r="I561" s="93"/>
      <c r="J561" s="93"/>
      <c r="K561" s="93"/>
      <c r="L561" s="268">
        <v>90890</v>
      </c>
      <c r="M561" s="268">
        <v>81645</v>
      </c>
      <c r="N561" s="154">
        <v>495000</v>
      </c>
      <c r="O561" s="154">
        <v>417332</v>
      </c>
      <c r="P561" s="268">
        <v>186000</v>
      </c>
      <c r="Q561" s="268">
        <v>160000</v>
      </c>
      <c r="R561" s="268">
        <v>220000</v>
      </c>
      <c r="S561" s="268">
        <v>185000</v>
      </c>
      <c r="T561" s="268">
        <v>560000</v>
      </c>
    </row>
    <row r="562" spans="1:20" ht="24" customHeight="1">
      <c r="A562" s="1" t="s">
        <v>1422</v>
      </c>
      <c r="B562" s="89"/>
      <c r="C562" s="89"/>
      <c r="D562" s="1" t="s">
        <v>1257</v>
      </c>
      <c r="E562" s="93"/>
      <c r="F562" s="93"/>
      <c r="G562" s="93"/>
      <c r="H562" s="93"/>
      <c r="I562" s="93"/>
      <c r="J562" s="93"/>
      <c r="K562" s="93"/>
      <c r="L562" s="268">
        <v>0</v>
      </c>
      <c r="M562" s="268">
        <v>0</v>
      </c>
      <c r="N562" s="154">
        <v>0</v>
      </c>
      <c r="O562" s="154">
        <v>0</v>
      </c>
      <c r="P562" s="268">
        <v>19300</v>
      </c>
      <c r="Q562" s="268">
        <v>0</v>
      </c>
      <c r="R562" s="268">
        <v>0</v>
      </c>
      <c r="S562" s="268">
        <v>0</v>
      </c>
      <c r="T562" s="268">
        <v>0</v>
      </c>
    </row>
    <row r="563" spans="1:20" ht="24" customHeight="1">
      <c r="A563" s="1" t="s">
        <v>722</v>
      </c>
      <c r="B563" s="265"/>
      <c r="C563" s="265"/>
      <c r="D563" s="1" t="s">
        <v>239</v>
      </c>
      <c r="E563" s="265"/>
      <c r="F563" s="265"/>
      <c r="G563" s="265"/>
      <c r="H563" s="265"/>
      <c r="I563" s="265"/>
      <c r="J563" s="265"/>
      <c r="K563" s="265"/>
      <c r="L563" s="210">
        <v>48732</v>
      </c>
      <c r="M563" s="210">
        <v>55481</v>
      </c>
      <c r="N563" s="154">
        <v>77000</v>
      </c>
      <c r="O563" s="154">
        <v>107913</v>
      </c>
      <c r="P563" s="268">
        <v>219000</v>
      </c>
      <c r="Q563" s="268">
        <v>115000</v>
      </c>
      <c r="R563" s="268">
        <v>135000</v>
      </c>
      <c r="S563" s="268">
        <v>77000</v>
      </c>
      <c r="T563" s="268">
        <v>41000</v>
      </c>
    </row>
    <row r="564" spans="1:20" ht="24" customHeight="1">
      <c r="A564" s="1" t="s">
        <v>831</v>
      </c>
      <c r="B564" s="265"/>
      <c r="C564" s="265"/>
      <c r="D564" s="1" t="s">
        <v>240</v>
      </c>
      <c r="E564" s="265"/>
      <c r="F564" s="265"/>
      <c r="G564" s="265"/>
      <c r="H564" s="265"/>
      <c r="I564" s="265"/>
      <c r="J564" s="265"/>
      <c r="K564" s="265"/>
      <c r="L564" s="210">
        <v>0</v>
      </c>
      <c r="M564" s="210">
        <v>204704</v>
      </c>
      <c r="N564" s="143">
        <v>38000</v>
      </c>
      <c r="O564" s="143">
        <v>38995</v>
      </c>
      <c r="P564" s="268">
        <v>94000</v>
      </c>
      <c r="Q564" s="268">
        <v>184000</v>
      </c>
      <c r="R564" s="268">
        <v>52000</v>
      </c>
      <c r="S564" s="268">
        <v>117000</v>
      </c>
      <c r="T564" s="268">
        <v>155000</v>
      </c>
    </row>
    <row r="565" spans="1:20" ht="24" customHeight="1">
      <c r="A565" s="113" t="s">
        <v>1333</v>
      </c>
      <c r="B565" s="265"/>
      <c r="C565" s="265"/>
      <c r="D565" s="1"/>
      <c r="E565" s="265"/>
      <c r="F565" s="265"/>
      <c r="G565" s="265"/>
      <c r="H565" s="265"/>
      <c r="I565" s="265"/>
      <c r="J565" s="265"/>
      <c r="K565" s="265"/>
      <c r="L565" s="210"/>
      <c r="M565" s="210"/>
      <c r="N565" s="143"/>
      <c r="O565" s="143"/>
      <c r="P565" s="185"/>
      <c r="Q565" s="210"/>
      <c r="R565" s="210"/>
      <c r="S565" s="210"/>
      <c r="T565" s="210"/>
    </row>
    <row r="566" spans="1:20" ht="24" customHeight="1">
      <c r="A566" s="1" t="s">
        <v>723</v>
      </c>
      <c r="B566" s="265"/>
      <c r="C566" s="265"/>
      <c r="D566" s="1" t="s">
        <v>776</v>
      </c>
      <c r="E566" s="265"/>
      <c r="F566" s="265"/>
      <c r="G566" s="265"/>
      <c r="H566" s="265"/>
      <c r="I566" s="265"/>
      <c r="J566" s="265"/>
      <c r="K566" s="265"/>
      <c r="L566" s="210">
        <v>1818</v>
      </c>
      <c r="M566" s="210">
        <v>1739</v>
      </c>
      <c r="N566" s="143">
        <v>1803</v>
      </c>
      <c r="O566" s="143">
        <v>1803</v>
      </c>
      <c r="P566" s="185">
        <v>1871</v>
      </c>
      <c r="Q566" s="210">
        <v>1940</v>
      </c>
      <c r="R566" s="210">
        <v>2012</v>
      </c>
      <c r="S566" s="210">
        <v>2087</v>
      </c>
      <c r="T566" s="210">
        <v>1253</v>
      </c>
    </row>
    <row r="567" spans="1:20" ht="24" customHeight="1">
      <c r="A567" s="1" t="s">
        <v>724</v>
      </c>
      <c r="B567" s="265"/>
      <c r="C567" s="265"/>
      <c r="D567" s="1" t="s">
        <v>242</v>
      </c>
      <c r="E567" s="265"/>
      <c r="F567" s="265"/>
      <c r="G567" s="265"/>
      <c r="H567" s="265"/>
      <c r="I567" s="265"/>
      <c r="J567" s="265"/>
      <c r="K567" s="265"/>
      <c r="L567" s="230">
        <v>356</v>
      </c>
      <c r="M567" s="230">
        <v>435</v>
      </c>
      <c r="N567" s="146">
        <v>371</v>
      </c>
      <c r="O567" s="146">
        <v>371</v>
      </c>
      <c r="P567" s="197">
        <v>303</v>
      </c>
      <c r="Q567" s="230">
        <v>234</v>
      </c>
      <c r="R567" s="230">
        <v>162</v>
      </c>
      <c r="S567" s="230">
        <v>87</v>
      </c>
      <c r="T567" s="230">
        <v>15</v>
      </c>
    </row>
    <row r="568" spans="1:20" ht="24" customHeight="1">
      <c r="A568" s="465" t="s">
        <v>1125</v>
      </c>
      <c r="B568" s="465"/>
      <c r="C568" s="465"/>
      <c r="D568" s="465"/>
      <c r="E568" s="465"/>
      <c r="F568" s="465"/>
      <c r="G568" s="465"/>
      <c r="H568" s="465"/>
      <c r="I568" s="465"/>
      <c r="J568" s="465"/>
      <c r="K568" s="465"/>
      <c r="L568" s="291">
        <f t="shared" ref="L568:T568" si="65">SUM(L560:L567)</f>
        <v>141796</v>
      </c>
      <c r="M568" s="291">
        <f t="shared" si="65"/>
        <v>344004</v>
      </c>
      <c r="N568" s="288">
        <f t="shared" si="65"/>
        <v>613774</v>
      </c>
      <c r="O568" s="288">
        <f t="shared" si="65"/>
        <v>566414</v>
      </c>
      <c r="P568" s="291">
        <f t="shared" si="65"/>
        <v>522474</v>
      </c>
      <c r="Q568" s="291">
        <f t="shared" si="65"/>
        <v>463174</v>
      </c>
      <c r="R568" s="291">
        <f t="shared" si="65"/>
        <v>411174</v>
      </c>
      <c r="S568" s="291">
        <f t="shared" si="65"/>
        <v>383174</v>
      </c>
      <c r="T568" s="291">
        <f t="shared" si="65"/>
        <v>759268</v>
      </c>
    </row>
    <row r="569" spans="1:20" s="89" customFormat="1" ht="15" customHeight="1">
      <c r="A569" s="352"/>
      <c r="B569" s="352"/>
      <c r="C569" s="352"/>
      <c r="D569" s="352"/>
      <c r="E569" s="352"/>
      <c r="F569" s="352"/>
      <c r="G569" s="352"/>
      <c r="H569" s="352"/>
      <c r="I569" s="352"/>
      <c r="J569" s="352"/>
      <c r="K569" s="352"/>
      <c r="L569" s="289"/>
      <c r="M569" s="289"/>
      <c r="N569" s="290"/>
      <c r="O569" s="290"/>
      <c r="P569" s="289"/>
      <c r="Q569" s="289"/>
      <c r="R569" s="289"/>
      <c r="S569" s="289"/>
      <c r="T569" s="289"/>
    </row>
    <row r="570" spans="1:20" s="89" customFormat="1" ht="24" customHeight="1">
      <c r="A570" s="465" t="s">
        <v>1150</v>
      </c>
      <c r="B570" s="465"/>
      <c r="C570" s="465"/>
      <c r="D570" s="465"/>
      <c r="E570" s="465"/>
      <c r="F570" s="465"/>
      <c r="G570" s="465"/>
      <c r="H570" s="465"/>
      <c r="I570" s="465"/>
      <c r="J570" s="465"/>
      <c r="K570" s="465"/>
      <c r="L570" s="289">
        <f t="shared" ref="L570:T570" si="66">L568</f>
        <v>141796</v>
      </c>
      <c r="M570" s="289">
        <f t="shared" si="66"/>
        <v>344004</v>
      </c>
      <c r="N570" s="290">
        <f t="shared" si="66"/>
        <v>613774</v>
      </c>
      <c r="O570" s="290">
        <f t="shared" si="66"/>
        <v>566414</v>
      </c>
      <c r="P570" s="289">
        <f t="shared" si="66"/>
        <v>522474</v>
      </c>
      <c r="Q570" s="289">
        <f t="shared" si="66"/>
        <v>463174</v>
      </c>
      <c r="R570" s="289">
        <f t="shared" si="66"/>
        <v>411174</v>
      </c>
      <c r="S570" s="289">
        <f t="shared" si="66"/>
        <v>383174</v>
      </c>
      <c r="T570" s="289">
        <f t="shared" si="66"/>
        <v>759268</v>
      </c>
    </row>
    <row r="571" spans="1:20" s="89" customFormat="1" ht="15" customHeight="1">
      <c r="A571" s="342"/>
      <c r="B571" s="342"/>
      <c r="C571" s="342"/>
      <c r="D571" s="342"/>
      <c r="E571" s="342"/>
      <c r="F571" s="342"/>
      <c r="G571" s="342"/>
      <c r="H571" s="342"/>
      <c r="I571" s="342"/>
      <c r="J571" s="342"/>
      <c r="K571" s="343"/>
      <c r="L571" s="357"/>
      <c r="M571" s="357"/>
      <c r="N571" s="358"/>
      <c r="O571" s="358"/>
      <c r="P571" s="357"/>
      <c r="Q571" s="357"/>
      <c r="R571" s="357"/>
      <c r="S571" s="357"/>
      <c r="T571" s="357"/>
    </row>
    <row r="572" spans="1:20" s="89" customFormat="1" ht="24" customHeight="1">
      <c r="A572" s="466" t="s">
        <v>1126</v>
      </c>
      <c r="B572" s="466"/>
      <c r="C572" s="466"/>
      <c r="D572" s="466"/>
      <c r="E572" s="466"/>
      <c r="F572" s="466"/>
      <c r="G572" s="466"/>
      <c r="H572" s="466"/>
      <c r="I572" s="466"/>
      <c r="J572" s="466"/>
      <c r="K572" s="466"/>
      <c r="L572" s="290">
        <f t="shared" ref="L572:T572" si="67">L540+L545+L555+L568+L533</f>
        <v>705755</v>
      </c>
      <c r="M572" s="290">
        <f t="shared" si="67"/>
        <v>1317216</v>
      </c>
      <c r="N572" s="290">
        <f t="shared" si="67"/>
        <v>3135341</v>
      </c>
      <c r="O572" s="290">
        <f t="shared" si="67"/>
        <v>1850690</v>
      </c>
      <c r="P572" s="290">
        <f t="shared" si="67"/>
        <v>3326455</v>
      </c>
      <c r="Q572" s="290">
        <f t="shared" si="67"/>
        <v>1046350</v>
      </c>
      <c r="R572" s="290">
        <f t="shared" si="67"/>
        <v>1746771</v>
      </c>
      <c r="S572" s="290">
        <f t="shared" si="67"/>
        <v>1767913</v>
      </c>
      <c r="T572" s="290">
        <f t="shared" si="67"/>
        <v>2089893</v>
      </c>
    </row>
    <row r="573" spans="1:20" s="89" customFormat="1" ht="15" customHeight="1">
      <c r="A573" s="134"/>
      <c r="B573" s="134"/>
      <c r="C573" s="134"/>
      <c r="D573" s="134"/>
      <c r="E573" s="134"/>
      <c r="F573" s="134"/>
      <c r="G573" s="134"/>
      <c r="H573" s="134"/>
      <c r="I573" s="134"/>
      <c r="J573" s="134"/>
      <c r="K573" s="277"/>
      <c r="L573" s="148"/>
      <c r="M573" s="148"/>
      <c r="N573" s="148"/>
      <c r="O573" s="148"/>
      <c r="P573" s="148"/>
      <c r="Q573" s="148"/>
      <c r="R573" s="148"/>
      <c r="S573" s="148"/>
      <c r="T573" s="148"/>
    </row>
    <row r="574" spans="1:20" s="89" customFormat="1" ht="24" customHeight="1">
      <c r="A574" s="301"/>
      <c r="B574" s="469" t="s">
        <v>816</v>
      </c>
      <c r="C574" s="469"/>
      <c r="D574" s="469"/>
      <c r="E574" s="469"/>
      <c r="F574" s="469"/>
      <c r="G574" s="469"/>
      <c r="H574" s="469"/>
      <c r="I574" s="469"/>
      <c r="J574" s="469"/>
      <c r="K574" s="469"/>
      <c r="L574" s="366">
        <f t="shared" ref="L574:T574" si="68">L520</f>
        <v>35598</v>
      </c>
      <c r="M574" s="366">
        <f t="shared" si="68"/>
        <v>265878</v>
      </c>
      <c r="N574" s="366">
        <f t="shared" si="68"/>
        <v>126000</v>
      </c>
      <c r="O574" s="366">
        <f t="shared" si="68"/>
        <v>48966</v>
      </c>
      <c r="P574" s="366">
        <f t="shared" si="68"/>
        <v>98000</v>
      </c>
      <c r="Q574" s="366">
        <f t="shared" si="68"/>
        <v>135000</v>
      </c>
      <c r="R574" s="366">
        <f t="shared" si="68"/>
        <v>150000</v>
      </c>
      <c r="S574" s="366">
        <f t="shared" si="68"/>
        <v>88000</v>
      </c>
      <c r="T574" s="366">
        <f t="shared" si="68"/>
        <v>85000</v>
      </c>
    </row>
    <row r="575" spans="1:20" s="89" customFormat="1" ht="24" customHeight="1">
      <c r="A575" s="277"/>
      <c r="B575" s="466" t="s">
        <v>1127</v>
      </c>
      <c r="C575" s="466"/>
      <c r="D575" s="466"/>
      <c r="E575" s="466"/>
      <c r="F575" s="466"/>
      <c r="G575" s="466"/>
      <c r="H575" s="466"/>
      <c r="I575" s="466"/>
      <c r="J575" s="466"/>
      <c r="K575" s="466"/>
      <c r="L575" s="290">
        <f>L574</f>
        <v>35598</v>
      </c>
      <c r="M575" s="290">
        <f>M574</f>
        <v>265878</v>
      </c>
      <c r="N575" s="290">
        <f t="shared" ref="N575:O575" si="69">N574</f>
        <v>126000</v>
      </c>
      <c r="O575" s="290">
        <f t="shared" si="69"/>
        <v>48966</v>
      </c>
      <c r="P575" s="290">
        <f>P574</f>
        <v>98000</v>
      </c>
      <c r="Q575" s="290">
        <f t="shared" ref="Q575:T575" si="70">Q574</f>
        <v>135000</v>
      </c>
      <c r="R575" s="290">
        <f t="shared" si="70"/>
        <v>150000</v>
      </c>
      <c r="S575" s="290">
        <f t="shared" si="70"/>
        <v>88000</v>
      </c>
      <c r="T575" s="290">
        <f t="shared" si="70"/>
        <v>85000</v>
      </c>
    </row>
    <row r="576" spans="1:20" s="89" customFormat="1" ht="15" customHeight="1">
      <c r="A576" s="134"/>
      <c r="B576" s="134"/>
      <c r="C576" s="134"/>
      <c r="D576" s="134"/>
      <c r="E576" s="134"/>
      <c r="F576" s="134"/>
      <c r="G576" s="134"/>
      <c r="H576" s="134"/>
      <c r="I576" s="134"/>
      <c r="J576" s="134"/>
      <c r="K576" s="277"/>
      <c r="L576" s="148"/>
      <c r="M576" s="148"/>
      <c r="N576" s="148"/>
      <c r="O576" s="148"/>
      <c r="P576" s="148"/>
      <c r="Q576" s="148"/>
      <c r="R576" s="148"/>
      <c r="S576" s="148"/>
      <c r="T576" s="148"/>
    </row>
    <row r="577" spans="1:20" s="89" customFormat="1" ht="24" customHeight="1">
      <c r="A577" s="134"/>
      <c r="B577" s="134"/>
      <c r="C577" s="134"/>
      <c r="D577" s="134"/>
      <c r="E577" s="134"/>
      <c r="F577" s="134"/>
      <c r="G577" s="134"/>
      <c r="H577" s="134"/>
      <c r="I577" s="134"/>
      <c r="J577" s="134"/>
      <c r="K577" s="277" t="s">
        <v>409</v>
      </c>
      <c r="L577" s="247">
        <f t="shared" ref="L577:T577" si="71">L513-L572+L575</f>
        <v>-94168</v>
      </c>
      <c r="M577" s="247">
        <f t="shared" si="71"/>
        <v>40884</v>
      </c>
      <c r="N577" s="247">
        <f t="shared" si="71"/>
        <v>-1083511</v>
      </c>
      <c r="O577" s="247">
        <f t="shared" si="71"/>
        <v>418453</v>
      </c>
      <c r="P577" s="247">
        <f t="shared" si="71"/>
        <v>-1657681</v>
      </c>
      <c r="Q577" s="247">
        <f t="shared" si="71"/>
        <v>-53400</v>
      </c>
      <c r="R577" s="247">
        <f t="shared" si="71"/>
        <v>-49400</v>
      </c>
      <c r="S577" s="247">
        <f t="shared" si="71"/>
        <v>-13949</v>
      </c>
      <c r="T577" s="247">
        <f t="shared" si="71"/>
        <v>0</v>
      </c>
    </row>
    <row r="578" spans="1:20" s="89" customFormat="1" ht="15" customHeight="1">
      <c r="A578" s="359"/>
      <c r="B578" s="359"/>
      <c r="C578" s="359"/>
      <c r="D578" s="359"/>
      <c r="E578" s="359"/>
      <c r="F578" s="359"/>
      <c r="G578" s="359"/>
      <c r="H578" s="359"/>
      <c r="I578" s="359"/>
      <c r="J578" s="359"/>
      <c r="K578" s="360"/>
      <c r="L578" s="171"/>
      <c r="M578" s="171"/>
      <c r="N578" s="171"/>
      <c r="O578" s="171"/>
      <c r="P578" s="171"/>
      <c r="Q578" s="171"/>
      <c r="R578" s="171"/>
      <c r="S578" s="171"/>
      <c r="T578" s="171"/>
    </row>
    <row r="579" spans="1:20" s="89" customFormat="1" ht="24" customHeight="1">
      <c r="A579" s="134"/>
      <c r="B579" s="134"/>
      <c r="C579" s="464" t="s">
        <v>758</v>
      </c>
      <c r="D579" s="464"/>
      <c r="E579" s="464"/>
      <c r="F579" s="464"/>
      <c r="G579" s="464"/>
      <c r="H579" s="464"/>
      <c r="I579" s="464"/>
      <c r="J579" s="464"/>
      <c r="K579" s="464"/>
      <c r="L579" s="335">
        <v>264360</v>
      </c>
      <c r="M579" s="335">
        <v>112841</v>
      </c>
      <c r="N579" s="335">
        <v>70000</v>
      </c>
      <c r="O579" s="335">
        <f>M579+(O522-O493-O494-O495-O499-O506-O511-O502-O516-O504-O517-O512-O505-O500-O508-O509-O498-O519-O490)-O540-O503</f>
        <v>160972</v>
      </c>
      <c r="P579" s="335">
        <f>O579+(P522-P493-P494-P495-P499-P506-P511-P502-P516-P504-P517-P512-P505-P500-P508-P509-P498-P519-P503-P490)-P540</f>
        <v>75000</v>
      </c>
      <c r="Q579" s="335">
        <f>P579+(Q522-Q493-Q494-Q495-Q499-Q506-Q511-Q502-Q516-Q504-Q517-Q512-Q505-Q500-Q508-Q509-Q498-Q519-Q503-Q490)-Q540</f>
        <v>75000</v>
      </c>
      <c r="R579" s="335">
        <f>Q579+(R522-R493-R494-R495-R499-R506-R511-R502-R516-R504-R517-R512-R505-R500-R508-R509-R498-R519-R503-R490)-R540</f>
        <v>75000</v>
      </c>
      <c r="S579" s="335">
        <f>R579+(S522-S493-S494-S495-S499-S506-S511-S502-S516-S504-S517-S512-S505-S500-S508-S509-S498-S519-S503-S490)-S540</f>
        <v>75000</v>
      </c>
      <c r="T579" s="335">
        <f>S579+(T522-T493-T494-T495-T499-T506-T511-T502-T516-T504-T517-T512-T505-T500-T508-T509-T498-T519-T503-T490)-T540</f>
        <v>75000</v>
      </c>
    </row>
    <row r="580" spans="1:20" s="89" customFormat="1" ht="15" customHeight="1">
      <c r="A580" s="134"/>
      <c r="B580" s="134"/>
      <c r="C580" s="361"/>
      <c r="D580" s="361"/>
      <c r="E580" s="361"/>
      <c r="F580" s="361"/>
      <c r="G580" s="361"/>
      <c r="H580" s="361"/>
      <c r="I580" s="361"/>
      <c r="J580" s="361"/>
      <c r="K580" s="362"/>
      <c r="L580" s="172"/>
      <c r="M580" s="172"/>
      <c r="N580" s="172"/>
      <c r="O580" s="172"/>
      <c r="P580" s="172"/>
      <c r="Q580" s="172"/>
      <c r="R580" s="172"/>
      <c r="S580" s="172"/>
      <c r="T580" s="172"/>
    </row>
    <row r="581" spans="1:20" s="89" customFormat="1" ht="24" customHeight="1">
      <c r="A581" s="134"/>
      <c r="B581" s="134"/>
      <c r="C581" s="464" t="s">
        <v>1418</v>
      </c>
      <c r="D581" s="464"/>
      <c r="E581" s="464"/>
      <c r="F581" s="464"/>
      <c r="G581" s="464"/>
      <c r="H581" s="464"/>
      <c r="I581" s="464"/>
      <c r="J581" s="464"/>
      <c r="K581" s="464"/>
      <c r="L581" s="172">
        <v>0</v>
      </c>
      <c r="M581" s="172">
        <v>0</v>
      </c>
      <c r="N581" s="172">
        <v>0</v>
      </c>
      <c r="O581" s="172">
        <f>O503-O533</f>
        <v>0</v>
      </c>
      <c r="P581" s="172">
        <f>O581+P503-P533</f>
        <v>0</v>
      </c>
      <c r="Q581" s="172">
        <f>P581+Q503-Q533</f>
        <v>0</v>
      </c>
      <c r="R581" s="172">
        <f>Q581+R503-R533</f>
        <v>0</v>
      </c>
      <c r="S581" s="172">
        <f>R581+S503-S533</f>
        <v>0</v>
      </c>
      <c r="T581" s="172">
        <f>S581+T503-T533</f>
        <v>0</v>
      </c>
    </row>
    <row r="582" spans="1:20" s="89" customFormat="1" ht="15" customHeight="1">
      <c r="A582" s="134"/>
      <c r="B582" s="134"/>
      <c r="C582" s="361"/>
      <c r="D582" s="361"/>
      <c r="E582" s="361"/>
      <c r="F582" s="361"/>
      <c r="G582" s="361"/>
      <c r="H582" s="361"/>
      <c r="I582" s="361"/>
      <c r="J582" s="361"/>
      <c r="K582" s="362"/>
      <c r="L582" s="172"/>
      <c r="M582" s="172"/>
      <c r="N582" s="172"/>
      <c r="O582" s="172"/>
      <c r="P582" s="172"/>
      <c r="Q582" s="172"/>
      <c r="R582" s="172"/>
      <c r="S582" s="172"/>
      <c r="T582" s="172"/>
    </row>
    <row r="583" spans="1:20" s="89" customFormat="1" ht="24" customHeight="1">
      <c r="A583" s="134"/>
      <c r="B583" s="134"/>
      <c r="C583" s="464" t="s">
        <v>990</v>
      </c>
      <c r="D583" s="464"/>
      <c r="E583" s="464"/>
      <c r="F583" s="464"/>
      <c r="G583" s="464"/>
      <c r="H583" s="464"/>
      <c r="I583" s="464"/>
      <c r="J583" s="464"/>
      <c r="K583" s="464"/>
      <c r="L583" s="172">
        <v>973</v>
      </c>
      <c r="M583" s="172">
        <v>1253</v>
      </c>
      <c r="N583" s="172">
        <v>973</v>
      </c>
      <c r="O583" s="172">
        <f>M583+(O500+O505+O509)-O545</f>
        <v>1526</v>
      </c>
      <c r="P583" s="172">
        <f>O583+(P500+P505+P509)-P545</f>
        <v>1526</v>
      </c>
      <c r="Q583" s="172">
        <f>P583+(Q500+Q505+Q509)-Q545</f>
        <v>1526</v>
      </c>
      <c r="R583" s="172">
        <f>Q583+(R500+R505+R509)-R545</f>
        <v>1526</v>
      </c>
      <c r="S583" s="172">
        <f>R583+(S500+S505+S509)-S545</f>
        <v>1526</v>
      </c>
      <c r="T583" s="172">
        <f>S583+(T500+T505+T509)-T545</f>
        <v>1526</v>
      </c>
    </row>
    <row r="584" spans="1:20" s="89" customFormat="1" ht="15" customHeight="1">
      <c r="A584" s="134"/>
      <c r="B584" s="134"/>
      <c r="C584" s="361"/>
      <c r="D584" s="361"/>
      <c r="E584" s="361"/>
      <c r="F584" s="361"/>
      <c r="G584" s="361"/>
      <c r="H584" s="361"/>
      <c r="I584" s="361"/>
      <c r="J584" s="361"/>
      <c r="K584" s="362"/>
      <c r="L584" s="172"/>
      <c r="M584" s="172"/>
      <c r="N584" s="172"/>
      <c r="O584" s="172"/>
      <c r="P584" s="172"/>
      <c r="Q584" s="172"/>
      <c r="R584" s="172"/>
      <c r="S584" s="172"/>
      <c r="T584" s="172"/>
    </row>
    <row r="585" spans="1:20" s="89" customFormat="1" ht="24" customHeight="1">
      <c r="A585" s="134"/>
      <c r="B585" s="134"/>
      <c r="C585" s="464" t="s">
        <v>759</v>
      </c>
      <c r="D585" s="464"/>
      <c r="E585" s="464"/>
      <c r="F585" s="464"/>
      <c r="G585" s="464"/>
      <c r="H585" s="464"/>
      <c r="I585" s="464"/>
      <c r="J585" s="464"/>
      <c r="K585" s="464"/>
      <c r="L585" s="172">
        <v>586136</v>
      </c>
      <c r="M585" s="172">
        <v>797759</v>
      </c>
      <c r="N585" s="172">
        <v>0</v>
      </c>
      <c r="O585" s="172">
        <f>M585+(O522-O491-O495-O496-O497-O506-O515-O510-O501-O504-O517-O512-O505-O500-O492-O508-O509-O489-O519-O507-O503-O488)-O555</f>
        <v>1389009</v>
      </c>
      <c r="P585" s="172">
        <f>O585+(P522-P491-P495-P496-P497-P506-P515-P510-P501-P504-P517-P512-P505-P500-P492-P508-P509-P489-P519-P507-P503-P488)-P555</f>
        <v>0</v>
      </c>
      <c r="Q585" s="172">
        <f>P585+(Q522-Q491-Q495-Q496-Q497-Q506-Q515-Q510-Q501-Q504-Q517-Q512-Q505-Q500-Q492-Q508-Q509-Q489-Q519-Q507-Q503-Q488)-Q555</f>
        <v>0</v>
      </c>
      <c r="R585" s="172">
        <f>Q585+(R522-R491-R495-R496-R497-R506-R515-R510-R501-R504-R517-R512-R505-R500-R492-R508-R509-R489-R519-R507-R503-R488)-R555</f>
        <v>0</v>
      </c>
      <c r="S585" s="172">
        <f>R585+(S522-S491-S495-S496-S497-S506-S515-S510-S501-S504-S517-S512-S505-S500-S492-S508-S507-S509-S489-S519-S503-S488)-S555</f>
        <v>0</v>
      </c>
      <c r="T585" s="172">
        <f>S585+(T522-T491-T495-T496-T497-T506-T515-T510-T501-T504-T517-T512-T505-T500-T492-T508-T507-T509-T489-T519-T503-T488)-T555</f>
        <v>0</v>
      </c>
    </row>
    <row r="586" spans="1:20" s="89" customFormat="1" ht="15" customHeight="1">
      <c r="A586" s="134"/>
      <c r="B586" s="134"/>
      <c r="C586" s="361"/>
      <c r="D586" s="361"/>
      <c r="E586" s="361"/>
      <c r="F586" s="361"/>
      <c r="G586" s="361"/>
      <c r="H586" s="361"/>
      <c r="I586" s="361"/>
      <c r="J586" s="361"/>
      <c r="K586" s="362"/>
      <c r="L586" s="172"/>
      <c r="M586" s="172"/>
      <c r="N586" s="172"/>
      <c r="O586" s="172"/>
      <c r="P586" s="172"/>
      <c r="Q586" s="172"/>
      <c r="R586" s="172"/>
      <c r="S586" s="172"/>
      <c r="T586" s="172"/>
    </row>
    <row r="587" spans="1:20" s="89" customFormat="1" ht="24" customHeight="1">
      <c r="A587" s="134"/>
      <c r="B587" s="134"/>
      <c r="C587" s="464" t="s">
        <v>760</v>
      </c>
      <c r="D587" s="464"/>
      <c r="E587" s="464"/>
      <c r="F587" s="464"/>
      <c r="G587" s="464"/>
      <c r="H587" s="464"/>
      <c r="I587" s="464"/>
      <c r="J587" s="464"/>
      <c r="K587" s="464"/>
      <c r="L587" s="172">
        <v>540153</v>
      </c>
      <c r="M587" s="172">
        <v>520650</v>
      </c>
      <c r="N587" s="172">
        <v>230000</v>
      </c>
      <c r="O587" s="172">
        <f>M587+(O522-O491-O493-O494-O496-O497-O499-O515-O511-O510-O501-O502-O516-O505-O500-O492-O509-O489-O498-O507-O503-O490-O488)-O568</f>
        <v>299449</v>
      </c>
      <c r="P587" s="172">
        <f>O587+(P522-P491-P493-P494-P496-P497-P499-P515-P511-P510-P501-P502-P516-P505-P500-P492-P509-P489-P498-P507-O503-P490-P488)-P568</f>
        <v>116749</v>
      </c>
      <c r="Q587" s="172">
        <f>P587+(Q522-Q491-Q493-Q494-Q496-Q497-Q499-Q515-Q511-Q510-Q501-Q502-Q516-Q505-Q500-Q492-Q509-Q489-Q498-Q507-Q503-Q490-Q488)-Q568</f>
        <v>63349</v>
      </c>
      <c r="R587" s="172">
        <f>Q587+(R522-R491-R493-R494-R496-R497-R499-R515-R511-R510-R501-R502-R516-R505-R500-R492-R509-R489-R498-R507-R503-R490-R488)-R568</f>
        <v>13949</v>
      </c>
      <c r="S587" s="172">
        <f>R587+(S522-S491-S493-S494-S496-S497-S499-S515-S511-S510-S501-S502-S516-S505-S500-S492-S509-S489-S498-S507-S503-S490-S488)-S568</f>
        <v>0</v>
      </c>
      <c r="T587" s="172">
        <f>S587+(T522-T491-T493-T494-T496-T497-T499-T515-T511-T510-T501-T502-T516-T505-T500-T492-T509-T489-T498-T507-T503-T490-T488)-T568</f>
        <v>0</v>
      </c>
    </row>
    <row r="588" spans="1:20" s="89" customFormat="1" ht="15" customHeight="1">
      <c r="A588" s="134"/>
      <c r="B588" s="134"/>
      <c r="C588" s="134"/>
      <c r="D588" s="134"/>
      <c r="E588" s="134"/>
      <c r="F588" s="134"/>
      <c r="G588" s="134"/>
      <c r="H588" s="134"/>
      <c r="I588" s="134"/>
      <c r="J588" s="134"/>
      <c r="K588" s="277"/>
      <c r="L588" s="157"/>
      <c r="M588" s="157"/>
      <c r="N588" s="157"/>
      <c r="O588" s="157"/>
      <c r="P588" s="157"/>
      <c r="Q588" s="157"/>
      <c r="R588" s="157"/>
      <c r="S588" s="157"/>
      <c r="T588" s="157"/>
    </row>
    <row r="589" spans="1:20" s="89" customFormat="1" ht="24" customHeight="1">
      <c r="A589" s="134"/>
      <c r="B589" s="134"/>
      <c r="C589" s="134"/>
      <c r="D589" s="134"/>
      <c r="E589" s="134"/>
      <c r="F589" s="134"/>
      <c r="G589" s="134"/>
      <c r="H589" s="134"/>
      <c r="I589" s="134"/>
      <c r="J589" s="134"/>
      <c r="K589" s="304" t="s">
        <v>411</v>
      </c>
      <c r="L589" s="290">
        <v>1391622</v>
      </c>
      <c r="M589" s="290">
        <v>1432503</v>
      </c>
      <c r="N589" s="290">
        <v>300973</v>
      </c>
      <c r="O589" s="290">
        <f>M589+O577</f>
        <v>1850956</v>
      </c>
      <c r="P589" s="290">
        <f>O589+P577</f>
        <v>193275</v>
      </c>
      <c r="Q589" s="290">
        <f>P589+Q577</f>
        <v>139875</v>
      </c>
      <c r="R589" s="290">
        <f>Q589+R577</f>
        <v>90475</v>
      </c>
      <c r="S589" s="290">
        <f>R589+S577</f>
        <v>76526</v>
      </c>
      <c r="T589" s="290">
        <f>S589+T577</f>
        <v>76526</v>
      </c>
    </row>
    <row r="590" spans="1:20" ht="15" customHeight="1">
      <c r="A590" s="134"/>
      <c r="B590" s="134"/>
      <c r="C590" s="134"/>
      <c r="D590" s="134"/>
      <c r="E590" s="134"/>
      <c r="F590" s="134"/>
      <c r="G590" s="134"/>
      <c r="H590" s="134"/>
      <c r="I590" s="134"/>
      <c r="J590" s="134"/>
      <c r="K590" s="134"/>
      <c r="L590" s="363"/>
      <c r="M590" s="363"/>
      <c r="N590" s="159"/>
      <c r="O590" s="159"/>
      <c r="P590" s="159"/>
      <c r="Q590" s="159"/>
      <c r="R590" s="159"/>
      <c r="S590" s="159"/>
      <c r="T590" s="159"/>
    </row>
    <row r="591" spans="1:20" ht="15" customHeight="1">
      <c r="A591" s="89"/>
      <c r="B591" s="89"/>
      <c r="C591" s="89"/>
      <c r="D591" s="89"/>
      <c r="E591" s="89"/>
      <c r="F591" s="89"/>
      <c r="G591" s="89"/>
      <c r="H591" s="89"/>
      <c r="I591" s="89"/>
      <c r="J591" s="89"/>
      <c r="K591" s="96"/>
      <c r="L591" s="267"/>
      <c r="M591" s="267"/>
      <c r="N591" s="438"/>
      <c r="O591" s="438"/>
      <c r="P591" s="422"/>
      <c r="Q591" s="232"/>
      <c r="R591" s="232"/>
      <c r="S591" s="232"/>
      <c r="T591" s="232"/>
    </row>
    <row r="592" spans="1:20" ht="24" customHeight="1">
      <c r="A592" s="98" t="s">
        <v>1186</v>
      </c>
      <c r="B592" s="89"/>
      <c r="C592" s="89"/>
      <c r="D592" s="89"/>
      <c r="E592" s="89"/>
      <c r="F592" s="89"/>
      <c r="G592" s="89"/>
      <c r="H592" s="89"/>
      <c r="I592" s="89"/>
      <c r="J592" s="89"/>
      <c r="K592" s="89"/>
      <c r="L592" s="233"/>
      <c r="M592" s="233"/>
      <c r="N592" s="173"/>
      <c r="O592" s="173"/>
      <c r="P592" s="234"/>
      <c r="Q592" s="234"/>
      <c r="R592" s="234"/>
      <c r="S592" s="234"/>
      <c r="T592" s="234"/>
    </row>
    <row r="593" spans="1:20" ht="15" customHeight="1">
      <c r="A593" s="89"/>
      <c r="B593" s="89"/>
      <c r="C593" s="89"/>
      <c r="D593" s="89"/>
      <c r="E593" s="89"/>
      <c r="F593" s="89"/>
      <c r="G593" s="89"/>
      <c r="H593" s="89"/>
      <c r="I593" s="89"/>
      <c r="J593" s="89"/>
      <c r="K593" s="89"/>
      <c r="L593" s="281"/>
      <c r="M593" s="281"/>
      <c r="N593" s="173"/>
      <c r="O593" s="173"/>
      <c r="P593" s="234"/>
      <c r="Q593" s="234"/>
      <c r="R593" s="234"/>
      <c r="S593" s="234"/>
      <c r="T593" s="234"/>
    </row>
    <row r="594" spans="1:20" ht="24" customHeight="1">
      <c r="A594" s="1" t="s">
        <v>249</v>
      </c>
      <c r="B594" s="89"/>
      <c r="C594" s="89"/>
      <c r="D594" s="89" t="s">
        <v>250</v>
      </c>
      <c r="E594" s="89"/>
      <c r="F594" s="89"/>
      <c r="G594" s="89"/>
      <c r="H594" s="89"/>
      <c r="I594" s="89"/>
      <c r="J594" s="89"/>
      <c r="K594" s="89"/>
      <c r="L594" s="316">
        <v>8950</v>
      </c>
      <c r="M594" s="316">
        <v>8425</v>
      </c>
      <c r="N594" s="348">
        <v>0</v>
      </c>
      <c r="O594" s="348">
        <v>0</v>
      </c>
      <c r="P594" s="375">
        <v>0</v>
      </c>
      <c r="Q594" s="375">
        <v>0</v>
      </c>
      <c r="R594" s="375">
        <v>0</v>
      </c>
      <c r="S594" s="375">
        <v>0</v>
      </c>
      <c r="T594" s="375">
        <v>0</v>
      </c>
    </row>
    <row r="595" spans="1:20" ht="24" customHeight="1">
      <c r="A595" s="465" t="s">
        <v>1135</v>
      </c>
      <c r="B595" s="465"/>
      <c r="C595" s="465"/>
      <c r="D595" s="465"/>
      <c r="E595" s="465"/>
      <c r="F595" s="465"/>
      <c r="G595" s="465"/>
      <c r="H595" s="465"/>
      <c r="I595" s="465"/>
      <c r="J595" s="465"/>
      <c r="K595" s="465"/>
      <c r="L595" s="291">
        <f t="shared" ref="L595:T595" si="72">SUM(L594)</f>
        <v>8950</v>
      </c>
      <c r="M595" s="291">
        <f t="shared" si="72"/>
        <v>8425</v>
      </c>
      <c r="N595" s="288">
        <f t="shared" si="72"/>
        <v>0</v>
      </c>
      <c r="O595" s="288">
        <f t="shared" si="72"/>
        <v>0</v>
      </c>
      <c r="P595" s="291">
        <f t="shared" si="72"/>
        <v>0</v>
      </c>
      <c r="Q595" s="291">
        <f t="shared" si="72"/>
        <v>0</v>
      </c>
      <c r="R595" s="291">
        <f t="shared" si="72"/>
        <v>0</v>
      </c>
      <c r="S595" s="291">
        <f t="shared" si="72"/>
        <v>0</v>
      </c>
      <c r="T595" s="291">
        <f t="shared" si="72"/>
        <v>0</v>
      </c>
    </row>
    <row r="596" spans="1:20" ht="6.9" customHeight="1">
      <c r="A596" s="89"/>
      <c r="B596" s="89"/>
      <c r="C596" s="89"/>
      <c r="D596" s="89"/>
      <c r="E596" s="89"/>
      <c r="F596" s="89"/>
      <c r="G596" s="89"/>
      <c r="H596" s="89"/>
      <c r="I596" s="89"/>
      <c r="J596" s="89"/>
      <c r="K596" s="89"/>
      <c r="L596" s="285"/>
      <c r="M596" s="285"/>
      <c r="N596" s="331"/>
      <c r="O596" s="331"/>
      <c r="P596" s="332"/>
      <c r="Q596" s="332"/>
      <c r="R596" s="332"/>
      <c r="S596" s="332"/>
      <c r="T596" s="332"/>
    </row>
    <row r="597" spans="1:20" ht="24" customHeight="1">
      <c r="A597" s="1" t="s">
        <v>251</v>
      </c>
      <c r="B597" s="93"/>
      <c r="C597" s="93"/>
      <c r="D597" s="1" t="s">
        <v>232</v>
      </c>
      <c r="E597" s="93"/>
      <c r="F597" s="93"/>
      <c r="G597" s="93"/>
      <c r="H597" s="93"/>
      <c r="I597" s="93"/>
      <c r="J597" s="93"/>
      <c r="K597" s="93"/>
      <c r="L597" s="316">
        <v>320425</v>
      </c>
      <c r="M597" s="316">
        <v>321373</v>
      </c>
      <c r="N597" s="328">
        <v>0</v>
      </c>
      <c r="O597" s="328">
        <v>0</v>
      </c>
      <c r="P597" s="351">
        <v>0</v>
      </c>
      <c r="Q597" s="351">
        <v>0</v>
      </c>
      <c r="R597" s="351">
        <v>0</v>
      </c>
      <c r="S597" s="351">
        <v>0</v>
      </c>
      <c r="T597" s="351">
        <v>0</v>
      </c>
    </row>
    <row r="598" spans="1:20" ht="24" customHeight="1">
      <c r="A598" s="465" t="s">
        <v>576</v>
      </c>
      <c r="B598" s="465"/>
      <c r="C598" s="465"/>
      <c r="D598" s="465"/>
      <c r="E598" s="465"/>
      <c r="F598" s="465"/>
      <c r="G598" s="465"/>
      <c r="H598" s="465"/>
      <c r="I598" s="465"/>
      <c r="J598" s="465"/>
      <c r="K598" s="465"/>
      <c r="L598" s="291">
        <f t="shared" ref="L598:T598" si="73">SUM(L597)</f>
        <v>320425</v>
      </c>
      <c r="M598" s="291">
        <f t="shared" si="73"/>
        <v>321373</v>
      </c>
      <c r="N598" s="288">
        <f t="shared" si="73"/>
        <v>0</v>
      </c>
      <c r="O598" s="288">
        <f t="shared" si="73"/>
        <v>0</v>
      </c>
      <c r="P598" s="291">
        <f t="shared" si="73"/>
        <v>0</v>
      </c>
      <c r="Q598" s="291">
        <f t="shared" si="73"/>
        <v>0</v>
      </c>
      <c r="R598" s="291">
        <f t="shared" si="73"/>
        <v>0</v>
      </c>
      <c r="S598" s="291">
        <f t="shared" si="73"/>
        <v>0</v>
      </c>
      <c r="T598" s="291">
        <f t="shared" si="73"/>
        <v>0</v>
      </c>
    </row>
    <row r="599" spans="1:20" ht="15" customHeight="1">
      <c r="A599" s="89"/>
      <c r="B599" s="102"/>
      <c r="C599" s="102"/>
      <c r="D599" s="102"/>
      <c r="E599" s="89"/>
      <c r="F599" s="265"/>
      <c r="G599" s="265"/>
      <c r="H599" s="265"/>
      <c r="I599" s="265"/>
      <c r="J599" s="265"/>
      <c r="K599" s="265"/>
      <c r="L599" s="198"/>
      <c r="M599" s="198"/>
      <c r="N599" s="147"/>
      <c r="O599" s="147"/>
      <c r="P599" s="192"/>
      <c r="Q599" s="192"/>
      <c r="R599" s="192"/>
      <c r="S599" s="192"/>
      <c r="T599" s="192"/>
    </row>
    <row r="600" spans="1:20" s="89" customFormat="1" ht="24" customHeight="1">
      <c r="A600" s="465" t="s">
        <v>1151</v>
      </c>
      <c r="B600" s="465"/>
      <c r="C600" s="465"/>
      <c r="D600" s="465"/>
      <c r="E600" s="465"/>
      <c r="F600" s="465"/>
      <c r="G600" s="465"/>
      <c r="H600" s="465"/>
      <c r="I600" s="465"/>
      <c r="J600" s="465"/>
      <c r="K600" s="465"/>
      <c r="L600" s="289">
        <f t="shared" ref="L600:T600" si="74">L595+L598</f>
        <v>329375</v>
      </c>
      <c r="M600" s="289">
        <f t="shared" si="74"/>
        <v>329798</v>
      </c>
      <c r="N600" s="290">
        <f t="shared" si="74"/>
        <v>0</v>
      </c>
      <c r="O600" s="290">
        <f t="shared" si="74"/>
        <v>0</v>
      </c>
      <c r="P600" s="289">
        <f t="shared" si="74"/>
        <v>0</v>
      </c>
      <c r="Q600" s="289">
        <f t="shared" si="74"/>
        <v>0</v>
      </c>
      <c r="R600" s="289">
        <f t="shared" si="74"/>
        <v>0</v>
      </c>
      <c r="S600" s="289">
        <f t="shared" si="74"/>
        <v>0</v>
      </c>
      <c r="T600" s="289">
        <f t="shared" si="74"/>
        <v>0</v>
      </c>
    </row>
    <row r="601" spans="1:20" ht="15" customHeight="1">
      <c r="A601" s="89"/>
      <c r="B601" s="89"/>
      <c r="C601" s="89"/>
      <c r="D601" s="89"/>
      <c r="E601" s="89"/>
      <c r="F601" s="89"/>
      <c r="G601" s="89"/>
      <c r="H601" s="89"/>
      <c r="I601" s="89"/>
      <c r="J601" s="89"/>
      <c r="K601" s="89"/>
      <c r="L601" s="198"/>
      <c r="M601" s="198"/>
      <c r="N601" s="147"/>
      <c r="O601" s="147"/>
      <c r="P601" s="192"/>
      <c r="Q601" s="192"/>
      <c r="R601" s="192"/>
      <c r="S601" s="192"/>
      <c r="T601" s="192"/>
    </row>
    <row r="602" spans="1:20" ht="24" customHeight="1">
      <c r="A602" s="1" t="s">
        <v>252</v>
      </c>
      <c r="B602" s="93"/>
      <c r="C602" s="93"/>
      <c r="D602" s="1" t="s">
        <v>253</v>
      </c>
      <c r="E602" s="93"/>
      <c r="F602" s="93"/>
      <c r="G602" s="93"/>
      <c r="H602" s="93"/>
      <c r="I602" s="93"/>
      <c r="J602" s="93"/>
      <c r="K602" s="93"/>
      <c r="L602" s="285">
        <v>475</v>
      </c>
      <c r="M602" s="285">
        <v>198</v>
      </c>
      <c r="N602" s="286">
        <v>0</v>
      </c>
      <c r="O602" s="286">
        <v>0</v>
      </c>
      <c r="P602" s="295">
        <v>0</v>
      </c>
      <c r="Q602" s="295">
        <v>0</v>
      </c>
      <c r="R602" s="295">
        <v>0</v>
      </c>
      <c r="S602" s="295">
        <v>0</v>
      </c>
      <c r="T602" s="295">
        <v>0</v>
      </c>
    </row>
    <row r="603" spans="1:20" ht="24" customHeight="1">
      <c r="A603" s="6" t="s">
        <v>1334</v>
      </c>
      <c r="B603" s="93"/>
      <c r="C603" s="93"/>
      <c r="D603" s="1"/>
      <c r="E603" s="93"/>
      <c r="F603" s="93"/>
      <c r="G603" s="93"/>
      <c r="H603" s="93"/>
      <c r="I603" s="93"/>
      <c r="J603" s="93"/>
      <c r="K603" s="93"/>
      <c r="L603" s="210"/>
      <c r="M603" s="210"/>
      <c r="N603" s="143"/>
      <c r="O603" s="143"/>
      <c r="P603" s="185"/>
      <c r="Q603" s="185"/>
      <c r="R603" s="185"/>
      <c r="S603" s="185"/>
      <c r="T603" s="185"/>
    </row>
    <row r="604" spans="1:20" ht="24" customHeight="1">
      <c r="A604" s="1" t="s">
        <v>883</v>
      </c>
      <c r="B604" s="93"/>
      <c r="C604" s="93"/>
      <c r="D604" s="1" t="s">
        <v>776</v>
      </c>
      <c r="E604" s="93"/>
      <c r="F604" s="93"/>
      <c r="G604" s="93"/>
      <c r="H604" s="93"/>
      <c r="I604" s="93"/>
      <c r="J604" s="93"/>
      <c r="K604" s="93"/>
      <c r="L604" s="210">
        <v>310000</v>
      </c>
      <c r="M604" s="210">
        <v>320000</v>
      </c>
      <c r="N604" s="143">
        <v>0</v>
      </c>
      <c r="O604" s="143">
        <v>0</v>
      </c>
      <c r="P604" s="185">
        <v>0</v>
      </c>
      <c r="Q604" s="236">
        <v>0</v>
      </c>
      <c r="R604" s="236">
        <v>0</v>
      </c>
      <c r="S604" s="236">
        <v>0</v>
      </c>
      <c r="T604" s="236">
        <v>0</v>
      </c>
    </row>
    <row r="605" spans="1:20" ht="24" customHeight="1">
      <c r="A605" s="1" t="s">
        <v>884</v>
      </c>
      <c r="B605" s="93"/>
      <c r="C605" s="93"/>
      <c r="D605" s="1" t="s">
        <v>242</v>
      </c>
      <c r="E605" s="93"/>
      <c r="F605" s="93"/>
      <c r="G605" s="93"/>
      <c r="H605" s="93"/>
      <c r="I605" s="93"/>
      <c r="J605" s="93"/>
      <c r="K605" s="93"/>
      <c r="L605" s="230">
        <v>18900</v>
      </c>
      <c r="M605" s="230">
        <v>9600</v>
      </c>
      <c r="N605" s="146">
        <v>0</v>
      </c>
      <c r="O605" s="146">
        <v>0</v>
      </c>
      <c r="P605" s="197">
        <v>0</v>
      </c>
      <c r="Q605" s="197">
        <v>0</v>
      </c>
      <c r="R605" s="197">
        <v>0</v>
      </c>
      <c r="S605" s="197">
        <v>0</v>
      </c>
      <c r="T605" s="197">
        <v>0</v>
      </c>
    </row>
    <row r="606" spans="1:20" ht="15" customHeight="1">
      <c r="A606" s="1"/>
      <c r="B606" s="93"/>
      <c r="C606" s="93"/>
      <c r="D606" s="1"/>
      <c r="E606" s="93"/>
      <c r="F606" s="93"/>
      <c r="G606" s="93"/>
      <c r="H606" s="93"/>
      <c r="I606" s="93"/>
      <c r="J606" s="93"/>
      <c r="K606" s="93"/>
      <c r="L606" s="193"/>
      <c r="M606" s="193"/>
      <c r="N606" s="143"/>
      <c r="O606" s="143"/>
      <c r="P606" s="185"/>
      <c r="Q606" s="185"/>
      <c r="R606" s="185"/>
      <c r="S606" s="185"/>
      <c r="T606" s="185"/>
    </row>
    <row r="607" spans="1:20" s="89" customFormat="1" ht="24" customHeight="1">
      <c r="A607" s="465" t="s">
        <v>1136</v>
      </c>
      <c r="B607" s="465"/>
      <c r="C607" s="465"/>
      <c r="D607" s="465"/>
      <c r="E607" s="465"/>
      <c r="F607" s="465"/>
      <c r="G607" s="465"/>
      <c r="H607" s="465"/>
      <c r="I607" s="465"/>
      <c r="J607" s="465"/>
      <c r="K607" s="465"/>
      <c r="L607" s="289">
        <f t="shared" ref="L607:T607" si="75">SUM(L602:L605)</f>
        <v>329375</v>
      </c>
      <c r="M607" s="289">
        <f t="shared" si="75"/>
        <v>329798</v>
      </c>
      <c r="N607" s="290">
        <f t="shared" si="75"/>
        <v>0</v>
      </c>
      <c r="O607" s="290">
        <f t="shared" si="75"/>
        <v>0</v>
      </c>
      <c r="P607" s="289">
        <f t="shared" si="75"/>
        <v>0</v>
      </c>
      <c r="Q607" s="289">
        <f t="shared" si="75"/>
        <v>0</v>
      </c>
      <c r="R607" s="289">
        <f t="shared" si="75"/>
        <v>0</v>
      </c>
      <c r="S607" s="289">
        <f t="shared" si="75"/>
        <v>0</v>
      </c>
      <c r="T607" s="289">
        <f t="shared" si="75"/>
        <v>0</v>
      </c>
    </row>
    <row r="608" spans="1:20" s="89" customFormat="1" ht="15" customHeight="1">
      <c r="L608" s="319"/>
      <c r="M608" s="319"/>
      <c r="N608" s="309"/>
      <c r="O608" s="309"/>
      <c r="P608" s="319"/>
      <c r="Q608" s="319"/>
      <c r="R608" s="319"/>
      <c r="S608" s="319"/>
      <c r="T608" s="319"/>
    </row>
    <row r="609" spans="1:20" s="89" customFormat="1" ht="24" customHeight="1">
      <c r="K609" s="95" t="s">
        <v>409</v>
      </c>
      <c r="L609" s="211">
        <f t="shared" ref="L609:T609" si="76">L600-L607</f>
        <v>0</v>
      </c>
      <c r="M609" s="211">
        <f t="shared" si="76"/>
        <v>0</v>
      </c>
      <c r="N609" s="247">
        <f t="shared" si="76"/>
        <v>0</v>
      </c>
      <c r="O609" s="247">
        <f t="shared" si="76"/>
        <v>0</v>
      </c>
      <c r="P609" s="211">
        <f t="shared" si="76"/>
        <v>0</v>
      </c>
      <c r="Q609" s="211">
        <f t="shared" si="76"/>
        <v>0</v>
      </c>
      <c r="R609" s="211">
        <f t="shared" si="76"/>
        <v>0</v>
      </c>
      <c r="S609" s="211">
        <f t="shared" si="76"/>
        <v>0</v>
      </c>
      <c r="T609" s="211">
        <f t="shared" si="76"/>
        <v>0</v>
      </c>
    </row>
    <row r="610" spans="1:20" s="89" customFormat="1" ht="15" customHeight="1">
      <c r="L610" s="289"/>
      <c r="M610" s="289"/>
      <c r="N610" s="290"/>
      <c r="O610" s="290"/>
      <c r="P610" s="289"/>
      <c r="Q610" s="289"/>
      <c r="R610" s="289"/>
      <c r="S610" s="289"/>
      <c r="T610" s="289"/>
    </row>
    <row r="611" spans="1:20" s="89" customFormat="1" ht="24" customHeight="1">
      <c r="K611" s="96" t="s">
        <v>411</v>
      </c>
      <c r="L611" s="289">
        <v>0</v>
      </c>
      <c r="M611" s="289">
        <v>0</v>
      </c>
      <c r="N611" s="290">
        <v>0</v>
      </c>
      <c r="O611" s="290">
        <f>M611+O609</f>
        <v>0</v>
      </c>
      <c r="P611" s="289">
        <f>O611+P609</f>
        <v>0</v>
      </c>
      <c r="Q611" s="289">
        <f>P611+Q609</f>
        <v>0</v>
      </c>
      <c r="R611" s="289">
        <f>Q611+R609</f>
        <v>0</v>
      </c>
      <c r="S611" s="289">
        <f>R611+S609</f>
        <v>0</v>
      </c>
      <c r="T611" s="289">
        <f>S611+T609</f>
        <v>0</v>
      </c>
    </row>
    <row r="612" spans="1:20" ht="15" customHeight="1">
      <c r="A612" s="89"/>
      <c r="B612" s="89"/>
      <c r="C612" s="89"/>
      <c r="D612" s="89"/>
      <c r="E612" s="89"/>
      <c r="F612" s="89"/>
      <c r="G612" s="89"/>
      <c r="H612" s="89"/>
      <c r="I612" s="89"/>
      <c r="J612" s="89"/>
      <c r="K612" s="89"/>
      <c r="L612" s="233"/>
      <c r="M612" s="233"/>
      <c r="N612" s="173"/>
      <c r="O612" s="173"/>
      <c r="P612" s="423"/>
      <c r="Q612" s="423"/>
      <c r="R612" s="423"/>
      <c r="S612" s="234"/>
      <c r="T612" s="234"/>
    </row>
    <row r="613" spans="1:20" ht="24" customHeight="1">
      <c r="A613" s="98" t="s">
        <v>1398</v>
      </c>
      <c r="B613" s="89"/>
      <c r="C613" s="89"/>
      <c r="D613" s="89"/>
      <c r="E613" s="89"/>
      <c r="F613" s="89"/>
      <c r="G613" s="89"/>
      <c r="H613" s="89"/>
      <c r="I613" s="89"/>
      <c r="J613" s="89"/>
      <c r="K613" s="89"/>
      <c r="L613" s="233"/>
      <c r="M613" s="233"/>
      <c r="N613" s="173"/>
      <c r="O613" s="173"/>
      <c r="P613" s="423"/>
      <c r="Q613" s="423"/>
      <c r="R613" s="423"/>
      <c r="S613" s="234"/>
      <c r="T613" s="234"/>
    </row>
    <row r="614" spans="1:20" ht="24" customHeight="1">
      <c r="A614" s="1" t="s">
        <v>1408</v>
      </c>
      <c r="B614" s="93"/>
      <c r="C614" s="93"/>
      <c r="D614" s="1" t="s">
        <v>1409</v>
      </c>
      <c r="E614" s="93"/>
      <c r="F614" s="93"/>
      <c r="G614" s="93"/>
      <c r="H614" s="93"/>
      <c r="I614" s="93"/>
      <c r="J614" s="93"/>
      <c r="K614" s="93"/>
      <c r="L614" s="320">
        <v>0</v>
      </c>
      <c r="M614" s="320">
        <v>0</v>
      </c>
      <c r="N614" s="331">
        <v>350000</v>
      </c>
      <c r="O614" s="331">
        <v>200000</v>
      </c>
      <c r="P614" s="402">
        <v>700000</v>
      </c>
      <c r="Q614" s="402">
        <v>714000</v>
      </c>
      <c r="R614" s="402">
        <v>728280</v>
      </c>
      <c r="S614" s="402">
        <v>742846</v>
      </c>
      <c r="T614" s="402">
        <v>757703</v>
      </c>
    </row>
    <row r="615" spans="1:20" ht="24" customHeight="1">
      <c r="A615" s="1" t="s">
        <v>1430</v>
      </c>
      <c r="B615" s="93"/>
      <c r="C615" s="93"/>
      <c r="D615" s="1" t="s">
        <v>5</v>
      </c>
      <c r="E615" s="93"/>
      <c r="F615" s="93"/>
      <c r="G615" s="93"/>
      <c r="H615" s="93"/>
      <c r="I615" s="93"/>
      <c r="J615" s="93"/>
      <c r="K615" s="93"/>
      <c r="L615" s="402">
        <v>0</v>
      </c>
      <c r="M615" s="402">
        <v>0</v>
      </c>
      <c r="N615" s="442">
        <v>0</v>
      </c>
      <c r="O615" s="442">
        <v>225000</v>
      </c>
      <c r="P615" s="402">
        <v>300000</v>
      </c>
      <c r="Q615" s="402">
        <v>300000</v>
      </c>
      <c r="R615" s="402">
        <v>0</v>
      </c>
      <c r="S615" s="402">
        <v>0</v>
      </c>
      <c r="T615" s="402">
        <v>0</v>
      </c>
    </row>
    <row r="616" spans="1:20" ht="24" customHeight="1">
      <c r="A616" s="1" t="s">
        <v>1441</v>
      </c>
      <c r="B616" s="93"/>
      <c r="C616" s="93"/>
      <c r="D616" s="1" t="s">
        <v>1442</v>
      </c>
      <c r="E616" s="93"/>
      <c r="F616" s="93"/>
      <c r="G616" s="93"/>
      <c r="H616" s="93"/>
      <c r="I616" s="93"/>
      <c r="J616" s="93"/>
      <c r="K616" s="93"/>
      <c r="L616" s="402">
        <v>0</v>
      </c>
      <c r="M616" s="402">
        <v>0</v>
      </c>
      <c r="N616" s="442">
        <v>0</v>
      </c>
      <c r="O616" s="442">
        <v>100000</v>
      </c>
      <c r="P616" s="402">
        <v>0</v>
      </c>
      <c r="Q616" s="402">
        <v>0</v>
      </c>
      <c r="R616" s="402">
        <v>0</v>
      </c>
      <c r="S616" s="402">
        <v>0</v>
      </c>
      <c r="T616" s="402">
        <v>0</v>
      </c>
    </row>
    <row r="617" spans="1:20" ht="24" customHeight="1">
      <c r="A617" s="1" t="s">
        <v>254</v>
      </c>
      <c r="B617" s="93"/>
      <c r="C617" s="93"/>
      <c r="D617" s="1" t="s">
        <v>255</v>
      </c>
      <c r="E617" s="93"/>
      <c r="F617" s="93"/>
      <c r="G617" s="93"/>
      <c r="H617" s="93"/>
      <c r="I617" s="93"/>
      <c r="J617" s="93"/>
      <c r="K617" s="93"/>
      <c r="L617" s="210">
        <v>3447225</v>
      </c>
      <c r="M617" s="210">
        <v>3919451</v>
      </c>
      <c r="N617" s="143">
        <v>3965500</v>
      </c>
      <c r="O617" s="143">
        <v>4300000</v>
      </c>
      <c r="P617" s="210">
        <v>5400000</v>
      </c>
      <c r="Q617" s="210">
        <v>6480000</v>
      </c>
      <c r="R617" s="210">
        <v>7452000</v>
      </c>
      <c r="S617" s="210">
        <v>8942400</v>
      </c>
      <c r="T617" s="210">
        <v>10730880</v>
      </c>
    </row>
    <row r="618" spans="1:20" ht="24" customHeight="1">
      <c r="A618" s="1" t="s">
        <v>256</v>
      </c>
      <c r="B618" s="89"/>
      <c r="C618" s="89"/>
      <c r="D618" s="1" t="s">
        <v>257</v>
      </c>
      <c r="E618" s="89"/>
      <c r="F618" s="89"/>
      <c r="G618" s="89"/>
      <c r="H618" s="89"/>
      <c r="I618" s="89"/>
      <c r="J618" s="89"/>
      <c r="K618" s="89"/>
      <c r="L618" s="210">
        <v>6050</v>
      </c>
      <c r="M618" s="210">
        <v>0</v>
      </c>
      <c r="N618" s="143">
        <v>5000</v>
      </c>
      <c r="O618" s="143">
        <v>0</v>
      </c>
      <c r="P618" s="210">
        <v>5000</v>
      </c>
      <c r="Q618" s="210">
        <v>5000</v>
      </c>
      <c r="R618" s="210">
        <v>5000</v>
      </c>
      <c r="S618" s="210">
        <v>5000</v>
      </c>
      <c r="T618" s="210">
        <v>5000</v>
      </c>
    </row>
    <row r="619" spans="1:20" ht="24" customHeight="1">
      <c r="A619" s="1" t="s">
        <v>772</v>
      </c>
      <c r="B619" s="89"/>
      <c r="C619" s="89"/>
      <c r="D619" s="1" t="s">
        <v>744</v>
      </c>
      <c r="E619" s="93"/>
      <c r="F619" s="93"/>
      <c r="G619" s="93"/>
      <c r="H619" s="93"/>
      <c r="I619" s="93"/>
      <c r="J619" s="93"/>
      <c r="K619" s="93"/>
      <c r="L619" s="210">
        <v>140331</v>
      </c>
      <c r="M619" s="210">
        <v>163256</v>
      </c>
      <c r="N619" s="143">
        <v>168920</v>
      </c>
      <c r="O619" s="143">
        <v>193000</v>
      </c>
      <c r="P619" s="194">
        <v>206297</v>
      </c>
      <c r="Q619" s="194">
        <v>242013</v>
      </c>
      <c r="R619" s="194">
        <v>274231</v>
      </c>
      <c r="S619" s="194">
        <v>323310</v>
      </c>
      <c r="T619" s="194">
        <v>382089</v>
      </c>
    </row>
    <row r="620" spans="1:20" ht="24" customHeight="1">
      <c r="A620" s="1" t="s">
        <v>258</v>
      </c>
      <c r="B620" s="93"/>
      <c r="C620" s="93"/>
      <c r="D620" s="1" t="s">
        <v>259</v>
      </c>
      <c r="E620" s="93"/>
      <c r="F620" s="93"/>
      <c r="G620" s="93"/>
      <c r="H620" s="93"/>
      <c r="I620" s="93"/>
      <c r="J620" s="93"/>
      <c r="K620" s="93"/>
      <c r="L620" s="210">
        <v>209245</v>
      </c>
      <c r="M620" s="210">
        <v>201210</v>
      </c>
      <c r="N620" s="151">
        <v>100000</v>
      </c>
      <c r="O620" s="151">
        <v>220000</v>
      </c>
      <c r="P620" s="264">
        <v>200000</v>
      </c>
      <c r="Q620" s="264">
        <v>125000</v>
      </c>
      <c r="R620" s="264">
        <v>125000</v>
      </c>
      <c r="S620" s="264">
        <v>125000</v>
      </c>
      <c r="T620" s="264">
        <v>125000</v>
      </c>
    </row>
    <row r="621" spans="1:20" ht="24" customHeight="1">
      <c r="A621" s="1" t="s">
        <v>260</v>
      </c>
      <c r="B621" s="89"/>
      <c r="C621" s="89"/>
      <c r="D621" s="1" t="s">
        <v>261</v>
      </c>
      <c r="E621" s="89"/>
      <c r="F621" s="89"/>
      <c r="G621" s="89"/>
      <c r="H621" s="89"/>
      <c r="I621" s="89"/>
      <c r="J621" s="89"/>
      <c r="K621" s="89"/>
      <c r="L621" s="194">
        <v>858759</v>
      </c>
      <c r="M621" s="194">
        <v>896683</v>
      </c>
      <c r="N621" s="145">
        <v>919790</v>
      </c>
      <c r="O621" s="145">
        <v>920000</v>
      </c>
      <c r="P621" s="194">
        <v>947600</v>
      </c>
      <c r="Q621" s="194">
        <v>966552</v>
      </c>
      <c r="R621" s="194">
        <v>985883</v>
      </c>
      <c r="S621" s="194">
        <v>1005601</v>
      </c>
      <c r="T621" s="194">
        <v>1025713</v>
      </c>
    </row>
    <row r="622" spans="1:20" ht="24" customHeight="1">
      <c r="A622" s="1" t="s">
        <v>262</v>
      </c>
      <c r="B622" s="93"/>
      <c r="C622" s="93"/>
      <c r="D622" s="4" t="s">
        <v>263</v>
      </c>
      <c r="E622" s="93"/>
      <c r="F622" s="93"/>
      <c r="G622" s="93"/>
      <c r="H622" s="93"/>
      <c r="I622" s="93"/>
      <c r="J622" s="93"/>
      <c r="K622" s="93"/>
      <c r="L622" s="210">
        <v>283084</v>
      </c>
      <c r="M622" s="210">
        <v>594585</v>
      </c>
      <c r="N622" s="151">
        <v>300000</v>
      </c>
      <c r="O622" s="151">
        <v>900000</v>
      </c>
      <c r="P622" s="264">
        <v>300000</v>
      </c>
      <c r="Q622" s="204">
        <v>230000</v>
      </c>
      <c r="R622" s="204">
        <v>230000</v>
      </c>
      <c r="S622" s="204">
        <v>230000</v>
      </c>
      <c r="T622" s="204">
        <v>230000</v>
      </c>
    </row>
    <row r="623" spans="1:20" ht="24" customHeight="1">
      <c r="A623" s="1" t="s">
        <v>264</v>
      </c>
      <c r="B623" s="93"/>
      <c r="C623" s="93"/>
      <c r="D623" s="467" t="s">
        <v>6</v>
      </c>
      <c r="E623" s="467"/>
      <c r="F623" s="467"/>
      <c r="G623" s="467"/>
      <c r="H623" s="467"/>
      <c r="I623" s="467"/>
      <c r="J623" s="467"/>
      <c r="K623" s="467"/>
      <c r="L623" s="210">
        <v>2030</v>
      </c>
      <c r="M623" s="210">
        <v>44220</v>
      </c>
      <c r="N623" s="143">
        <v>35000</v>
      </c>
      <c r="O623" s="143">
        <v>360000</v>
      </c>
      <c r="P623" s="210">
        <v>300000</v>
      </c>
      <c r="Q623" s="210">
        <v>150000</v>
      </c>
      <c r="R623" s="210">
        <v>150000</v>
      </c>
      <c r="S623" s="210">
        <v>60000</v>
      </c>
      <c r="T623" s="210">
        <v>175000</v>
      </c>
    </row>
    <row r="624" spans="1:20" ht="24" customHeight="1">
      <c r="A624" s="1" t="s">
        <v>1325</v>
      </c>
      <c r="B624" s="93"/>
      <c r="C624" s="93"/>
      <c r="D624" s="4" t="s">
        <v>1326</v>
      </c>
      <c r="E624" s="93"/>
      <c r="F624" s="93"/>
      <c r="G624" s="93"/>
      <c r="H624" s="93"/>
      <c r="I624" s="93"/>
      <c r="J624" s="93"/>
      <c r="K624" s="93"/>
      <c r="L624" s="210">
        <v>-29663</v>
      </c>
      <c r="M624" s="210">
        <v>6819</v>
      </c>
      <c r="N624" s="143">
        <v>0</v>
      </c>
      <c r="O624" s="143">
        <v>0</v>
      </c>
      <c r="P624" s="210">
        <v>0</v>
      </c>
      <c r="Q624" s="210">
        <v>0</v>
      </c>
      <c r="R624" s="210">
        <v>0</v>
      </c>
      <c r="S624" s="210">
        <v>0</v>
      </c>
      <c r="T624" s="210">
        <v>0</v>
      </c>
    </row>
    <row r="625" spans="1:20" ht="24" customHeight="1">
      <c r="A625" s="1" t="s">
        <v>1457</v>
      </c>
      <c r="B625" s="93"/>
      <c r="C625" s="93"/>
      <c r="D625" s="1" t="s">
        <v>1449</v>
      </c>
      <c r="E625" s="93"/>
      <c r="F625" s="93"/>
      <c r="G625" s="93"/>
      <c r="H625" s="93"/>
      <c r="I625" s="93"/>
      <c r="J625" s="93"/>
      <c r="K625" s="93"/>
      <c r="L625" s="195">
        <v>0</v>
      </c>
      <c r="M625" s="195">
        <v>0</v>
      </c>
      <c r="N625" s="143">
        <v>48500</v>
      </c>
      <c r="O625" s="144">
        <v>100000</v>
      </c>
      <c r="P625" s="210">
        <v>550000</v>
      </c>
      <c r="Q625" s="210">
        <v>0</v>
      </c>
      <c r="R625" s="210">
        <v>0</v>
      </c>
      <c r="S625" s="210">
        <v>0</v>
      </c>
      <c r="T625" s="210">
        <v>0</v>
      </c>
    </row>
    <row r="626" spans="1:20" ht="24" customHeight="1">
      <c r="A626" s="1" t="s">
        <v>1458</v>
      </c>
      <c r="B626" s="93"/>
      <c r="C626" s="93"/>
      <c r="D626" s="1" t="s">
        <v>1459</v>
      </c>
      <c r="E626" s="93"/>
      <c r="F626" s="93"/>
      <c r="G626" s="93"/>
      <c r="H626" s="93"/>
      <c r="I626" s="93"/>
      <c r="J626" s="93"/>
      <c r="K626" s="93"/>
      <c r="L626" s="195">
        <v>0</v>
      </c>
      <c r="M626" s="195">
        <v>0</v>
      </c>
      <c r="N626" s="143">
        <v>0</v>
      </c>
      <c r="O626" s="144">
        <v>0</v>
      </c>
      <c r="P626" s="210">
        <v>1090000</v>
      </c>
      <c r="Q626" s="195">
        <v>0</v>
      </c>
      <c r="R626" s="195">
        <v>0</v>
      </c>
      <c r="S626" s="195">
        <v>0</v>
      </c>
      <c r="T626" s="195">
        <v>0</v>
      </c>
    </row>
    <row r="627" spans="1:20" ht="24" customHeight="1">
      <c r="A627" s="1" t="s">
        <v>1460</v>
      </c>
      <c r="B627" s="93"/>
      <c r="C627" s="93"/>
      <c r="D627" s="1" t="s">
        <v>1450</v>
      </c>
      <c r="E627" s="93"/>
      <c r="F627" s="93"/>
      <c r="G627" s="93"/>
      <c r="H627" s="93"/>
      <c r="I627" s="93"/>
      <c r="J627" s="93"/>
      <c r="K627" s="93"/>
      <c r="L627" s="195">
        <v>0</v>
      </c>
      <c r="M627" s="195">
        <v>0</v>
      </c>
      <c r="N627" s="143">
        <v>0</v>
      </c>
      <c r="O627" s="144">
        <v>140000</v>
      </c>
      <c r="P627" s="210">
        <v>9295000</v>
      </c>
      <c r="Q627" s="210">
        <v>0</v>
      </c>
      <c r="R627" s="210">
        <v>0</v>
      </c>
      <c r="S627" s="210">
        <v>0</v>
      </c>
      <c r="T627" s="210">
        <v>0</v>
      </c>
    </row>
    <row r="628" spans="1:20" ht="24" customHeight="1">
      <c r="A628" s="1" t="s">
        <v>500</v>
      </c>
      <c r="B628" s="93"/>
      <c r="C628" s="93"/>
      <c r="D628" s="1" t="s">
        <v>61</v>
      </c>
      <c r="E628" s="93"/>
      <c r="F628" s="93"/>
      <c r="G628" s="93"/>
      <c r="H628" s="93"/>
      <c r="I628" s="93"/>
      <c r="J628" s="93"/>
      <c r="K628" s="93"/>
      <c r="L628" s="195">
        <v>2920</v>
      </c>
      <c r="M628" s="195">
        <v>2021</v>
      </c>
      <c r="N628" s="143">
        <v>0</v>
      </c>
      <c r="O628" s="144">
        <v>4173</v>
      </c>
      <c r="P628" s="210">
        <v>0</v>
      </c>
      <c r="Q628" s="210">
        <v>0</v>
      </c>
      <c r="R628" s="210">
        <v>0</v>
      </c>
      <c r="S628" s="210">
        <v>0</v>
      </c>
      <c r="T628" s="210">
        <v>0</v>
      </c>
    </row>
    <row r="629" spans="1:20" ht="24" customHeight="1">
      <c r="A629" s="1" t="s">
        <v>683</v>
      </c>
      <c r="B629" s="89"/>
      <c r="C629" s="89"/>
      <c r="D629" s="1" t="s">
        <v>684</v>
      </c>
      <c r="E629" s="89"/>
      <c r="F629" s="89"/>
      <c r="G629" s="265"/>
      <c r="H629" s="265"/>
      <c r="I629" s="265"/>
      <c r="J629" s="265"/>
      <c r="K629" s="265"/>
      <c r="L629" s="264">
        <v>102305</v>
      </c>
      <c r="M629" s="264">
        <v>105351</v>
      </c>
      <c r="N629" s="151">
        <v>108134</v>
      </c>
      <c r="O629" s="151">
        <v>108134</v>
      </c>
      <c r="P629" s="264">
        <v>110996</v>
      </c>
      <c r="Q629" s="264">
        <v>113938</v>
      </c>
      <c r="R629" s="264">
        <v>116962</v>
      </c>
      <c r="S629" s="264">
        <v>120072</v>
      </c>
      <c r="T629" s="264">
        <v>123269</v>
      </c>
    </row>
    <row r="630" spans="1:20" ht="24" customHeight="1">
      <c r="A630" s="1" t="s">
        <v>265</v>
      </c>
      <c r="B630" s="89"/>
      <c r="C630" s="89"/>
      <c r="D630" s="1" t="s">
        <v>7</v>
      </c>
      <c r="E630" s="89"/>
      <c r="F630" s="89"/>
      <c r="G630" s="89"/>
      <c r="H630" s="89"/>
      <c r="I630" s="89"/>
      <c r="J630" s="89"/>
      <c r="K630" s="89"/>
      <c r="L630" s="230">
        <v>3645</v>
      </c>
      <c r="M630" s="230">
        <v>1526</v>
      </c>
      <c r="N630" s="146">
        <v>1000</v>
      </c>
      <c r="O630" s="146">
        <v>4173</v>
      </c>
      <c r="P630" s="230">
        <v>2000</v>
      </c>
      <c r="Q630" s="230">
        <v>2000</v>
      </c>
      <c r="R630" s="230">
        <v>2000</v>
      </c>
      <c r="S630" s="230">
        <v>2000</v>
      </c>
      <c r="T630" s="230">
        <v>2000</v>
      </c>
    </row>
    <row r="631" spans="1:20" ht="24" customHeight="1">
      <c r="A631" s="465" t="s">
        <v>1128</v>
      </c>
      <c r="B631" s="465"/>
      <c r="C631" s="465"/>
      <c r="D631" s="465"/>
      <c r="E631" s="465"/>
      <c r="F631" s="465"/>
      <c r="G631" s="465"/>
      <c r="H631" s="465"/>
      <c r="I631" s="465"/>
      <c r="J631" s="465"/>
      <c r="K631" s="465"/>
      <c r="L631" s="291">
        <f t="shared" ref="L631:T631" si="77">SUM(L614:L630)</f>
        <v>5025931</v>
      </c>
      <c r="M631" s="291">
        <f t="shared" si="77"/>
        <v>5935122</v>
      </c>
      <c r="N631" s="288">
        <f t="shared" si="77"/>
        <v>6001844</v>
      </c>
      <c r="O631" s="288">
        <f t="shared" si="77"/>
        <v>7774480</v>
      </c>
      <c r="P631" s="291">
        <f t="shared" si="77"/>
        <v>19406893</v>
      </c>
      <c r="Q631" s="291">
        <f t="shared" si="77"/>
        <v>9328503</v>
      </c>
      <c r="R631" s="291">
        <f t="shared" si="77"/>
        <v>10069356</v>
      </c>
      <c r="S631" s="291">
        <f t="shared" si="77"/>
        <v>11556229</v>
      </c>
      <c r="T631" s="291">
        <f t="shared" si="77"/>
        <v>13556654</v>
      </c>
    </row>
    <row r="632" spans="1:20" ht="6.9" customHeight="1">
      <c r="A632" s="1"/>
      <c r="B632" s="89"/>
      <c r="C632" s="89"/>
      <c r="D632" s="1"/>
      <c r="E632" s="89"/>
      <c r="F632" s="89"/>
      <c r="G632" s="89"/>
      <c r="H632" s="89"/>
      <c r="I632" s="89"/>
      <c r="J632" s="89"/>
      <c r="K632" s="89"/>
      <c r="L632" s="210"/>
      <c r="M632" s="210"/>
      <c r="N632" s="143"/>
      <c r="O632" s="143"/>
      <c r="P632" s="210"/>
      <c r="Q632" s="210"/>
      <c r="R632" s="210"/>
      <c r="S632" s="210"/>
      <c r="T632" s="210"/>
    </row>
    <row r="633" spans="1:20" ht="24" customHeight="1">
      <c r="A633" s="1" t="s">
        <v>1338</v>
      </c>
      <c r="B633" s="93"/>
      <c r="C633" s="93"/>
      <c r="D633" s="1" t="s">
        <v>1101</v>
      </c>
      <c r="E633" s="89"/>
      <c r="F633" s="89"/>
      <c r="G633" s="89"/>
      <c r="H633" s="89"/>
      <c r="I633" s="89"/>
      <c r="J633" s="89"/>
      <c r="K633" s="89"/>
      <c r="L633" s="210">
        <v>0</v>
      </c>
      <c r="M633" s="210">
        <v>0</v>
      </c>
      <c r="N633" s="143">
        <v>9265000</v>
      </c>
      <c r="O633" s="143">
        <v>9985000</v>
      </c>
      <c r="P633" s="210">
        <v>22735000</v>
      </c>
      <c r="Q633" s="210">
        <v>0</v>
      </c>
      <c r="R633" s="210">
        <v>8545565</v>
      </c>
      <c r="S633" s="210">
        <v>0</v>
      </c>
      <c r="T633" s="210">
        <v>0</v>
      </c>
    </row>
    <row r="634" spans="1:20" ht="24" customHeight="1">
      <c r="A634" s="1" t="s">
        <v>1357</v>
      </c>
      <c r="B634" s="93"/>
      <c r="C634" s="93"/>
      <c r="D634" s="1" t="s">
        <v>1260</v>
      </c>
      <c r="E634" s="89"/>
      <c r="F634" s="89"/>
      <c r="G634" s="89"/>
      <c r="H634" s="89"/>
      <c r="I634" s="89"/>
      <c r="J634" s="89"/>
      <c r="K634" s="89"/>
      <c r="L634" s="210">
        <v>0</v>
      </c>
      <c r="M634" s="210">
        <v>0</v>
      </c>
      <c r="N634" s="143">
        <v>818705</v>
      </c>
      <c r="O634" s="143">
        <v>112744</v>
      </c>
      <c r="P634" s="210">
        <v>338835</v>
      </c>
      <c r="Q634" s="210">
        <v>0</v>
      </c>
      <c r="R634" s="210">
        <v>0</v>
      </c>
      <c r="S634" s="210">
        <v>0</v>
      </c>
      <c r="T634" s="210">
        <v>0</v>
      </c>
    </row>
    <row r="635" spans="1:20" ht="24" customHeight="1">
      <c r="A635" s="1" t="s">
        <v>1397</v>
      </c>
      <c r="B635" s="93"/>
      <c r="C635" s="93"/>
      <c r="D635" s="1" t="s">
        <v>1396</v>
      </c>
      <c r="E635" s="89"/>
      <c r="F635" s="89"/>
      <c r="G635" s="89"/>
      <c r="H635" s="89"/>
      <c r="I635" s="89"/>
      <c r="J635" s="89"/>
      <c r="K635" s="89"/>
      <c r="L635" s="210">
        <v>0</v>
      </c>
      <c r="M635" s="210">
        <v>0</v>
      </c>
      <c r="N635" s="143">
        <v>0</v>
      </c>
      <c r="O635" s="143">
        <v>0</v>
      </c>
      <c r="P635" s="210">
        <v>0</v>
      </c>
      <c r="Q635" s="210">
        <v>0</v>
      </c>
      <c r="R635" s="210">
        <v>0</v>
      </c>
      <c r="S635" s="210">
        <v>0</v>
      </c>
      <c r="T635" s="210">
        <v>0</v>
      </c>
    </row>
    <row r="636" spans="1:20" ht="24" customHeight="1">
      <c r="A636" s="1" t="s">
        <v>1354</v>
      </c>
      <c r="B636" s="93"/>
      <c r="C636" s="93"/>
      <c r="D636" s="1" t="s">
        <v>1349</v>
      </c>
      <c r="E636" s="89"/>
      <c r="F636" s="89"/>
      <c r="G636" s="89"/>
      <c r="H636" s="89"/>
      <c r="I636" s="89"/>
      <c r="J636" s="89"/>
      <c r="K636" s="89"/>
      <c r="L636" s="210">
        <v>0</v>
      </c>
      <c r="M636" s="210">
        <v>0</v>
      </c>
      <c r="N636" s="143">
        <v>0</v>
      </c>
      <c r="O636" s="143">
        <v>0</v>
      </c>
      <c r="P636" s="210">
        <v>5500000</v>
      </c>
      <c r="Q636" s="210">
        <v>47912800</v>
      </c>
      <c r="R636" s="210">
        <v>40185600</v>
      </c>
      <c r="S636" s="210">
        <v>28277600</v>
      </c>
      <c r="T636" s="210">
        <v>3601600</v>
      </c>
    </row>
    <row r="637" spans="1:20" ht="24" customHeight="1">
      <c r="A637" s="1" t="s">
        <v>1341</v>
      </c>
      <c r="B637" s="93"/>
      <c r="C637" s="93"/>
      <c r="D637" s="1" t="s">
        <v>1342</v>
      </c>
      <c r="E637" s="89"/>
      <c r="F637" s="89"/>
      <c r="G637" s="89"/>
      <c r="H637" s="89"/>
      <c r="I637" s="89"/>
      <c r="J637" s="89"/>
      <c r="K637" s="89"/>
      <c r="L637" s="210">
        <v>0</v>
      </c>
      <c r="M637" s="210">
        <v>0</v>
      </c>
      <c r="N637" s="143">
        <v>0</v>
      </c>
      <c r="O637" s="143">
        <v>0</v>
      </c>
      <c r="P637" s="210">
        <v>0</v>
      </c>
      <c r="Q637" s="210">
        <v>18000</v>
      </c>
      <c r="R637" s="210">
        <v>0</v>
      </c>
      <c r="S637" s="210">
        <v>60000</v>
      </c>
      <c r="T637" s="210">
        <v>60000</v>
      </c>
    </row>
    <row r="638" spans="1:20" ht="24" customHeight="1">
      <c r="A638" s="1" t="s">
        <v>952</v>
      </c>
      <c r="B638" s="93"/>
      <c r="C638" s="93"/>
      <c r="D638" s="1" t="s">
        <v>912</v>
      </c>
      <c r="E638" s="89"/>
      <c r="F638" s="89"/>
      <c r="G638" s="89"/>
      <c r="H638" s="89"/>
      <c r="I638" s="89"/>
      <c r="J638" s="89"/>
      <c r="K638" s="89"/>
      <c r="L638" s="210">
        <v>104558</v>
      </c>
      <c r="M638" s="210">
        <v>104209</v>
      </c>
      <c r="N638" s="143">
        <v>104627</v>
      </c>
      <c r="O638" s="143">
        <v>104627</v>
      </c>
      <c r="P638" s="185">
        <v>104034</v>
      </c>
      <c r="Q638" s="185">
        <v>55366</v>
      </c>
      <c r="R638" s="185">
        <v>54738</v>
      </c>
      <c r="S638" s="185">
        <v>54948</v>
      </c>
      <c r="T638" s="185">
        <v>55087</v>
      </c>
    </row>
    <row r="639" spans="1:20" ht="24" customHeight="1">
      <c r="A639" s="1" t="s">
        <v>266</v>
      </c>
      <c r="B639" s="93"/>
      <c r="C639" s="93"/>
      <c r="D639" s="1" t="s">
        <v>192</v>
      </c>
      <c r="E639" s="93"/>
      <c r="F639" s="93"/>
      <c r="G639" s="93"/>
      <c r="H639" s="93"/>
      <c r="I639" s="93"/>
      <c r="J639" s="93"/>
      <c r="K639" s="93"/>
      <c r="L639" s="230">
        <v>75675</v>
      </c>
      <c r="M639" s="230">
        <v>73650</v>
      </c>
      <c r="N639" s="146">
        <v>74125</v>
      </c>
      <c r="O639" s="146">
        <v>74125</v>
      </c>
      <c r="P639" s="197">
        <v>69525</v>
      </c>
      <c r="Q639" s="197">
        <v>0</v>
      </c>
      <c r="R639" s="197">
        <v>0</v>
      </c>
      <c r="S639" s="197">
        <v>0</v>
      </c>
      <c r="T639" s="197">
        <v>0</v>
      </c>
    </row>
    <row r="640" spans="1:20" ht="24" customHeight="1">
      <c r="A640" s="465" t="s">
        <v>576</v>
      </c>
      <c r="B640" s="465"/>
      <c r="C640" s="465"/>
      <c r="D640" s="465"/>
      <c r="E640" s="465"/>
      <c r="F640" s="465"/>
      <c r="G640" s="465"/>
      <c r="H640" s="465"/>
      <c r="I640" s="465"/>
      <c r="J640" s="465"/>
      <c r="K640" s="465"/>
      <c r="L640" s="291">
        <f>SUM(L633:L639)</f>
        <v>180233</v>
      </c>
      <c r="M640" s="291">
        <f>SUM(M633:M639)</f>
        <v>177859</v>
      </c>
      <c r="N640" s="288">
        <f t="shared" ref="N640:O640" si="78">SUM(N633:N639)</f>
        <v>10262457</v>
      </c>
      <c r="O640" s="288">
        <f t="shared" si="78"/>
        <v>10276496</v>
      </c>
      <c r="P640" s="291">
        <f>SUM(P633:P639)</f>
        <v>28747394</v>
      </c>
      <c r="Q640" s="291">
        <f t="shared" ref="Q640:T640" si="79">SUM(Q633:Q639)</f>
        <v>47986166</v>
      </c>
      <c r="R640" s="291">
        <f>SUM(R633:R639)</f>
        <v>48785903</v>
      </c>
      <c r="S640" s="291">
        <f t="shared" si="79"/>
        <v>28392548</v>
      </c>
      <c r="T640" s="291">
        <f t="shared" si="79"/>
        <v>3716687</v>
      </c>
    </row>
    <row r="641" spans="1:20" ht="15" customHeight="1">
      <c r="A641" s="89"/>
      <c r="B641" s="89"/>
      <c r="C641" s="89"/>
      <c r="D641" s="89"/>
      <c r="E641" s="89"/>
      <c r="F641" s="89"/>
      <c r="G641" s="89"/>
      <c r="H641" s="89"/>
      <c r="I641" s="89"/>
      <c r="J641" s="89"/>
      <c r="K641" s="89"/>
      <c r="L641" s="198"/>
      <c r="M641" s="198"/>
      <c r="N641" s="147"/>
      <c r="O641" s="147"/>
      <c r="P641" s="192"/>
      <c r="Q641" s="192"/>
      <c r="R641" s="192"/>
      <c r="S641" s="192"/>
      <c r="T641" s="192"/>
    </row>
    <row r="642" spans="1:20" s="89" customFormat="1" ht="24" customHeight="1">
      <c r="A642" s="465" t="s">
        <v>1152</v>
      </c>
      <c r="B642" s="465"/>
      <c r="C642" s="465"/>
      <c r="D642" s="465"/>
      <c r="E642" s="465"/>
      <c r="F642" s="465"/>
      <c r="G642" s="465"/>
      <c r="H642" s="465"/>
      <c r="I642" s="465"/>
      <c r="J642" s="465"/>
      <c r="K642" s="465"/>
      <c r="L642" s="289">
        <f t="shared" ref="L642:T642" si="80">L631+L640</f>
        <v>5206164</v>
      </c>
      <c r="M642" s="289">
        <f t="shared" si="80"/>
        <v>6112981</v>
      </c>
      <c r="N642" s="290">
        <f t="shared" si="80"/>
        <v>16264301</v>
      </c>
      <c r="O642" s="290">
        <f t="shared" si="80"/>
        <v>18050976</v>
      </c>
      <c r="P642" s="289">
        <f t="shared" si="80"/>
        <v>48154287</v>
      </c>
      <c r="Q642" s="289">
        <f t="shared" si="80"/>
        <v>57314669</v>
      </c>
      <c r="R642" s="289">
        <f t="shared" si="80"/>
        <v>58855259</v>
      </c>
      <c r="S642" s="289">
        <f t="shared" si="80"/>
        <v>39948777</v>
      </c>
      <c r="T642" s="289">
        <f t="shared" si="80"/>
        <v>17273341</v>
      </c>
    </row>
    <row r="643" spans="1:20" ht="15" customHeight="1">
      <c r="A643" s="89"/>
      <c r="B643" s="89"/>
      <c r="C643" s="89"/>
      <c r="D643" s="89"/>
      <c r="E643" s="89"/>
      <c r="F643" s="89"/>
      <c r="G643" s="89"/>
      <c r="H643" s="89"/>
      <c r="I643" s="89"/>
      <c r="J643" s="89"/>
      <c r="K643" s="89"/>
      <c r="L643" s="283"/>
      <c r="M643" s="283"/>
      <c r="N643" s="147"/>
      <c r="O643" s="147"/>
      <c r="P643" s="192"/>
      <c r="Q643" s="192"/>
      <c r="R643" s="192"/>
      <c r="S643" s="192"/>
      <c r="T643" s="192"/>
    </row>
    <row r="644" spans="1:20" ht="24" customHeight="1">
      <c r="A644" s="95" t="s">
        <v>1188</v>
      </c>
      <c r="B644" s="89"/>
      <c r="C644" s="89"/>
      <c r="D644" s="89"/>
      <c r="E644" s="89"/>
      <c r="F644" s="89"/>
      <c r="G644" s="89"/>
      <c r="H644" s="89"/>
      <c r="I644" s="89"/>
      <c r="J644" s="89"/>
      <c r="K644" s="89"/>
      <c r="L644" s="198"/>
      <c r="M644" s="198"/>
      <c r="N644" s="147"/>
      <c r="O644" s="147"/>
      <c r="P644" s="192"/>
      <c r="Q644" s="192"/>
      <c r="R644" s="192"/>
      <c r="S644" s="192"/>
      <c r="T644" s="192"/>
    </row>
    <row r="645" spans="1:20" ht="24" customHeight="1">
      <c r="A645" s="1" t="s">
        <v>267</v>
      </c>
      <c r="B645" s="93"/>
      <c r="C645" s="93"/>
      <c r="D645" s="1" t="s">
        <v>703</v>
      </c>
      <c r="E645" s="93"/>
      <c r="F645" s="93"/>
      <c r="G645" s="93"/>
      <c r="H645" s="93"/>
      <c r="I645" s="93"/>
      <c r="J645" s="93"/>
      <c r="K645" s="93"/>
      <c r="L645" s="285">
        <v>475333</v>
      </c>
      <c r="M645" s="285">
        <v>509509</v>
      </c>
      <c r="N645" s="286">
        <v>576000</v>
      </c>
      <c r="O645" s="286">
        <v>530000</v>
      </c>
      <c r="P645" s="285">
        <v>643137</v>
      </c>
      <c r="Q645" s="285">
        <v>675294</v>
      </c>
      <c r="R645" s="285">
        <v>712435</v>
      </c>
      <c r="S645" s="285">
        <v>733808</v>
      </c>
      <c r="T645" s="285">
        <v>755822</v>
      </c>
    </row>
    <row r="646" spans="1:20" ht="24" customHeight="1">
      <c r="A646" s="1" t="s">
        <v>857</v>
      </c>
      <c r="B646" s="93"/>
      <c r="C646" s="93"/>
      <c r="D646" s="1" t="s">
        <v>66</v>
      </c>
      <c r="E646" s="93"/>
      <c r="F646" s="93"/>
      <c r="G646" s="93"/>
      <c r="H646" s="93"/>
      <c r="I646" s="93"/>
      <c r="J646" s="93"/>
      <c r="K646" s="93"/>
      <c r="L646" s="195">
        <v>3488</v>
      </c>
      <c r="M646" s="195">
        <v>0</v>
      </c>
      <c r="N646" s="144">
        <v>15000</v>
      </c>
      <c r="O646" s="144">
        <v>0</v>
      </c>
      <c r="P646" s="195">
        <v>45000</v>
      </c>
      <c r="Q646" s="195">
        <v>45000</v>
      </c>
      <c r="R646" s="195">
        <v>45000</v>
      </c>
      <c r="S646" s="195">
        <v>45000</v>
      </c>
      <c r="T646" s="195">
        <v>45000</v>
      </c>
    </row>
    <row r="647" spans="1:20" ht="24" customHeight="1">
      <c r="A647" s="1" t="s">
        <v>268</v>
      </c>
      <c r="B647" s="93"/>
      <c r="C647" s="93"/>
      <c r="D647" s="1" t="s">
        <v>14</v>
      </c>
      <c r="E647" s="93"/>
      <c r="F647" s="93"/>
      <c r="G647" s="93"/>
      <c r="H647" s="93"/>
      <c r="I647" s="93"/>
      <c r="J647" s="93"/>
      <c r="K647" s="93"/>
      <c r="L647" s="210">
        <v>9715</v>
      </c>
      <c r="M647" s="210">
        <v>9989</v>
      </c>
      <c r="N647" s="143">
        <v>22000</v>
      </c>
      <c r="O647" s="143">
        <v>11000</v>
      </c>
      <c r="P647" s="210">
        <v>20000</v>
      </c>
      <c r="Q647" s="210">
        <v>20000</v>
      </c>
      <c r="R647" s="210">
        <v>12000</v>
      </c>
      <c r="S647" s="210">
        <v>12000</v>
      </c>
      <c r="T647" s="210">
        <v>12000</v>
      </c>
    </row>
    <row r="648" spans="1:20" ht="24" customHeight="1">
      <c r="A648" s="1" t="s">
        <v>269</v>
      </c>
      <c r="B648" s="93"/>
      <c r="C648" s="93"/>
      <c r="D648" s="1" t="s">
        <v>8</v>
      </c>
      <c r="E648" s="93"/>
      <c r="F648" s="93"/>
      <c r="G648" s="93"/>
      <c r="H648" s="93"/>
      <c r="I648" s="93"/>
      <c r="J648" s="93"/>
      <c r="K648" s="93"/>
      <c r="L648" s="195">
        <v>49803</v>
      </c>
      <c r="M648" s="195">
        <v>41607</v>
      </c>
      <c r="N648" s="144">
        <v>40209</v>
      </c>
      <c r="O648" s="144">
        <v>35000</v>
      </c>
      <c r="P648" s="195">
        <v>39151</v>
      </c>
      <c r="Q648" s="210">
        <v>40953</v>
      </c>
      <c r="R648" s="210">
        <v>43901</v>
      </c>
      <c r="S648" s="210">
        <v>46613</v>
      </c>
      <c r="T648" s="210">
        <v>49371</v>
      </c>
    </row>
    <row r="649" spans="1:20" ht="24" customHeight="1">
      <c r="A649" s="1" t="s">
        <v>270</v>
      </c>
      <c r="B649" s="89"/>
      <c r="C649" s="89"/>
      <c r="D649" s="1" t="s">
        <v>9</v>
      </c>
      <c r="E649" s="89"/>
      <c r="F649" s="89"/>
      <c r="G649" s="89"/>
      <c r="H649" s="89"/>
      <c r="I649" s="89"/>
      <c r="J649" s="89"/>
      <c r="K649" s="89"/>
      <c r="L649" s="195">
        <v>35808</v>
      </c>
      <c r="M649" s="195">
        <v>38610</v>
      </c>
      <c r="N649" s="144">
        <v>45058</v>
      </c>
      <c r="O649" s="144">
        <v>40000</v>
      </c>
      <c r="P649" s="195">
        <v>52391</v>
      </c>
      <c r="Q649" s="195">
        <v>55011</v>
      </c>
      <c r="R649" s="195">
        <v>58037</v>
      </c>
      <c r="S649" s="195">
        <v>59778</v>
      </c>
      <c r="T649" s="195">
        <v>61571</v>
      </c>
    </row>
    <row r="650" spans="1:20" ht="24" customHeight="1">
      <c r="A650" s="1" t="s">
        <v>436</v>
      </c>
      <c r="B650" s="89"/>
      <c r="C650" s="89"/>
      <c r="D650" s="1" t="s">
        <v>13</v>
      </c>
      <c r="E650" s="89"/>
      <c r="F650" s="89"/>
      <c r="G650" s="89"/>
      <c r="H650" s="89"/>
      <c r="I650" s="89"/>
      <c r="J650" s="89"/>
      <c r="K650" s="89"/>
      <c r="L650" s="195">
        <v>107445</v>
      </c>
      <c r="M650" s="195">
        <v>160488</v>
      </c>
      <c r="N650" s="144">
        <v>174548</v>
      </c>
      <c r="O650" s="144">
        <v>175320</v>
      </c>
      <c r="P650" s="195">
        <v>175122</v>
      </c>
      <c r="Q650" s="195">
        <v>191744</v>
      </c>
      <c r="R650" s="195">
        <v>207084</v>
      </c>
      <c r="S650" s="195">
        <v>223651</v>
      </c>
      <c r="T650" s="195">
        <v>241543</v>
      </c>
    </row>
    <row r="651" spans="1:20" ht="24" customHeight="1">
      <c r="A651" s="1" t="s">
        <v>437</v>
      </c>
      <c r="B651" s="89"/>
      <c r="C651" s="89"/>
      <c r="D651" s="1" t="s">
        <v>160</v>
      </c>
      <c r="E651" s="89"/>
      <c r="F651" s="89"/>
      <c r="G651" s="89"/>
      <c r="H651" s="89"/>
      <c r="I651" s="89"/>
      <c r="J651" s="89"/>
      <c r="K651" s="89"/>
      <c r="L651" s="195">
        <v>781</v>
      </c>
      <c r="M651" s="195">
        <v>803</v>
      </c>
      <c r="N651" s="144">
        <v>909</v>
      </c>
      <c r="O651" s="144">
        <v>850</v>
      </c>
      <c r="P651" s="210">
        <v>907</v>
      </c>
      <c r="Q651" s="210">
        <v>929</v>
      </c>
      <c r="R651" s="210">
        <v>938</v>
      </c>
      <c r="S651" s="210">
        <v>947</v>
      </c>
      <c r="T651" s="210">
        <v>956</v>
      </c>
    </row>
    <row r="652" spans="1:20" ht="24" customHeight="1">
      <c r="A652" s="1" t="s">
        <v>438</v>
      </c>
      <c r="B652" s="89"/>
      <c r="C652" s="89"/>
      <c r="D652" s="1" t="s">
        <v>445</v>
      </c>
      <c r="E652" s="89"/>
      <c r="F652" s="89"/>
      <c r="G652" s="89"/>
      <c r="H652" s="89"/>
      <c r="I652" s="89"/>
      <c r="J652" s="89"/>
      <c r="K652" s="89"/>
      <c r="L652" s="195">
        <v>8579</v>
      </c>
      <c r="M652" s="195">
        <v>12026</v>
      </c>
      <c r="N652" s="144">
        <v>12759</v>
      </c>
      <c r="O652" s="144">
        <v>12759</v>
      </c>
      <c r="P652" s="195">
        <v>13447</v>
      </c>
      <c r="Q652" s="210">
        <v>13084</v>
      </c>
      <c r="R652" s="210">
        <v>13738</v>
      </c>
      <c r="S652" s="210">
        <v>14425</v>
      </c>
      <c r="T652" s="210">
        <v>15146</v>
      </c>
    </row>
    <row r="653" spans="1:20" ht="24" customHeight="1">
      <c r="A653" s="1" t="s">
        <v>452</v>
      </c>
      <c r="B653" s="89"/>
      <c r="C653" s="89"/>
      <c r="D653" s="1" t="s">
        <v>447</v>
      </c>
      <c r="E653" s="89"/>
      <c r="F653" s="89"/>
      <c r="G653" s="89"/>
      <c r="H653" s="89"/>
      <c r="I653" s="89"/>
      <c r="J653" s="89"/>
      <c r="K653" s="89"/>
      <c r="L653" s="195">
        <v>1275</v>
      </c>
      <c r="M653" s="195">
        <v>1483</v>
      </c>
      <c r="N653" s="143">
        <v>1705</v>
      </c>
      <c r="O653" s="144">
        <v>1599</v>
      </c>
      <c r="P653" s="210">
        <v>1649</v>
      </c>
      <c r="Q653" s="210">
        <v>1682</v>
      </c>
      <c r="R653" s="210">
        <v>1732</v>
      </c>
      <c r="S653" s="210">
        <v>1784</v>
      </c>
      <c r="T653" s="210">
        <v>1838</v>
      </c>
    </row>
    <row r="654" spans="1:20" ht="24" customHeight="1">
      <c r="A654" s="1" t="s">
        <v>419</v>
      </c>
      <c r="B654" s="89"/>
      <c r="C654" s="89"/>
      <c r="D654" s="1" t="s">
        <v>159</v>
      </c>
      <c r="E654" s="89"/>
      <c r="F654" s="89"/>
      <c r="G654" s="89"/>
      <c r="H654" s="89"/>
      <c r="I654" s="89"/>
      <c r="J654" s="89"/>
      <c r="K654" s="89"/>
      <c r="L654" s="210">
        <v>1479</v>
      </c>
      <c r="M654" s="210">
        <v>2080</v>
      </c>
      <c r="N654" s="143">
        <v>2000</v>
      </c>
      <c r="O654" s="143">
        <v>2500</v>
      </c>
      <c r="P654" s="210">
        <v>3000</v>
      </c>
      <c r="Q654" s="210">
        <v>3000</v>
      </c>
      <c r="R654" s="210">
        <v>3000</v>
      </c>
      <c r="S654" s="210">
        <v>3000</v>
      </c>
      <c r="T654" s="210">
        <v>3000</v>
      </c>
    </row>
    <row r="655" spans="1:20" ht="24" customHeight="1">
      <c r="A655" s="1" t="s">
        <v>417</v>
      </c>
      <c r="B655" s="89"/>
      <c r="C655" s="89"/>
      <c r="D655" s="1" t="s">
        <v>208</v>
      </c>
      <c r="E655" s="89"/>
      <c r="F655" s="89"/>
      <c r="G655" s="89"/>
      <c r="H655" s="89"/>
      <c r="I655" s="89"/>
      <c r="J655" s="89"/>
      <c r="K655" s="89"/>
      <c r="L655" s="210">
        <v>29294</v>
      </c>
      <c r="M655" s="210">
        <v>34293</v>
      </c>
      <c r="N655" s="143">
        <v>38641</v>
      </c>
      <c r="O655" s="143">
        <v>35028</v>
      </c>
      <c r="P655" s="210">
        <v>38022</v>
      </c>
      <c r="Q655" s="210">
        <v>40303</v>
      </c>
      <c r="R655" s="210">
        <v>42721</v>
      </c>
      <c r="S655" s="210">
        <v>45284</v>
      </c>
      <c r="T655" s="210">
        <v>48001</v>
      </c>
    </row>
    <row r="656" spans="1:20" ht="24" customHeight="1">
      <c r="A656" s="1" t="s">
        <v>965</v>
      </c>
      <c r="B656" s="89"/>
      <c r="C656" s="89"/>
      <c r="D656" s="89" t="s">
        <v>966</v>
      </c>
      <c r="E656" s="89"/>
      <c r="F656" s="89"/>
      <c r="G656" s="89"/>
      <c r="H656" s="89"/>
      <c r="I656" s="89"/>
      <c r="J656" s="89"/>
      <c r="K656" s="89"/>
      <c r="L656" s="210">
        <v>126596</v>
      </c>
      <c r="M656" s="210">
        <v>133075</v>
      </c>
      <c r="N656" s="143">
        <v>138174</v>
      </c>
      <c r="O656" s="143">
        <v>138174</v>
      </c>
      <c r="P656" s="235">
        <v>108735</v>
      </c>
      <c r="Q656" s="210">
        <v>114172</v>
      </c>
      <c r="R656" s="210">
        <v>120451</v>
      </c>
      <c r="S656" s="210">
        <v>124065</v>
      </c>
      <c r="T656" s="210">
        <v>127787</v>
      </c>
    </row>
    <row r="657" spans="1:20" ht="24" customHeight="1">
      <c r="A657" s="1" t="s">
        <v>1358</v>
      </c>
      <c r="B657" s="89"/>
      <c r="C657" s="89"/>
      <c r="D657" s="89" t="s">
        <v>1242</v>
      </c>
      <c r="E657" s="89"/>
      <c r="F657" s="89"/>
      <c r="G657" s="89"/>
      <c r="H657" s="89"/>
      <c r="I657" s="89"/>
      <c r="J657" s="89"/>
      <c r="K657" s="89"/>
      <c r="L657" s="210">
        <v>0</v>
      </c>
      <c r="M657" s="210">
        <v>0</v>
      </c>
      <c r="N657" s="143">
        <v>528705</v>
      </c>
      <c r="O657" s="143">
        <v>93038</v>
      </c>
      <c r="P657" s="210">
        <v>250000</v>
      </c>
      <c r="Q657" s="210">
        <v>0</v>
      </c>
      <c r="R657" s="210">
        <v>0</v>
      </c>
      <c r="S657" s="210">
        <v>0</v>
      </c>
      <c r="T657" s="210">
        <v>0</v>
      </c>
    </row>
    <row r="658" spans="1:20" ht="24" customHeight="1">
      <c r="A658" s="1" t="s">
        <v>1304</v>
      </c>
      <c r="B658" s="101"/>
      <c r="C658" s="101"/>
      <c r="D658" s="1" t="s">
        <v>1303</v>
      </c>
      <c r="E658" s="103"/>
      <c r="F658" s="101"/>
      <c r="G658" s="101"/>
      <c r="H658" s="101"/>
      <c r="I658" s="101"/>
      <c r="J658" s="101"/>
      <c r="K658" s="101"/>
      <c r="L658" s="210">
        <v>0</v>
      </c>
      <c r="M658" s="210">
        <v>0</v>
      </c>
      <c r="N658" s="143">
        <v>900000</v>
      </c>
      <c r="O658" s="143">
        <v>0</v>
      </c>
      <c r="P658" s="210">
        <v>800000</v>
      </c>
      <c r="Q658" s="210">
        <v>1000000</v>
      </c>
      <c r="R658" s="210">
        <v>1000000</v>
      </c>
      <c r="S658" s="210">
        <v>0</v>
      </c>
      <c r="T658" s="210">
        <v>0</v>
      </c>
    </row>
    <row r="659" spans="1:20" ht="24" customHeight="1">
      <c r="A659" s="1" t="s">
        <v>271</v>
      </c>
      <c r="B659" s="93"/>
      <c r="C659" s="93"/>
      <c r="D659" s="1" t="s">
        <v>86</v>
      </c>
      <c r="E659" s="93"/>
      <c r="F659" s="93"/>
      <c r="G659" s="93"/>
      <c r="H659" s="93"/>
      <c r="I659" s="93"/>
      <c r="J659" s="93"/>
      <c r="K659" s="93"/>
      <c r="L659" s="210">
        <v>2079</v>
      </c>
      <c r="M659" s="210">
        <v>3027</v>
      </c>
      <c r="N659" s="143">
        <v>9200</v>
      </c>
      <c r="O659" s="143">
        <v>9200</v>
      </c>
      <c r="P659" s="210">
        <v>9200</v>
      </c>
      <c r="Q659" s="210">
        <v>9200</v>
      </c>
      <c r="R659" s="210">
        <v>9200</v>
      </c>
      <c r="S659" s="210">
        <v>9200</v>
      </c>
      <c r="T659" s="210">
        <v>9200</v>
      </c>
    </row>
    <row r="660" spans="1:20" ht="24" customHeight="1">
      <c r="A660" s="1" t="s">
        <v>272</v>
      </c>
      <c r="B660" s="89"/>
      <c r="C660" s="89"/>
      <c r="D660" s="1" t="s">
        <v>806</v>
      </c>
      <c r="E660" s="89"/>
      <c r="F660" s="89"/>
      <c r="G660" s="93"/>
      <c r="H660" s="93"/>
      <c r="I660" s="93"/>
      <c r="J660" s="93"/>
      <c r="K660" s="93"/>
      <c r="L660" s="210">
        <v>34</v>
      </c>
      <c r="M660" s="210">
        <v>1322</v>
      </c>
      <c r="N660" s="143">
        <v>4000</v>
      </c>
      <c r="O660" s="143">
        <v>4000</v>
      </c>
      <c r="P660" s="210">
        <v>4000</v>
      </c>
      <c r="Q660" s="210">
        <v>4000</v>
      </c>
      <c r="R660" s="210">
        <v>4000</v>
      </c>
      <c r="S660" s="210">
        <v>4000</v>
      </c>
      <c r="T660" s="210">
        <v>4000</v>
      </c>
    </row>
    <row r="661" spans="1:20" ht="24" customHeight="1">
      <c r="A661" s="1" t="s">
        <v>1001</v>
      </c>
      <c r="B661" s="89"/>
      <c r="C661" s="89"/>
      <c r="D661" s="1" t="s">
        <v>996</v>
      </c>
      <c r="E661" s="89"/>
      <c r="F661" s="89"/>
      <c r="G661" s="89"/>
      <c r="H661" s="89"/>
      <c r="I661" s="89"/>
      <c r="J661" s="89"/>
      <c r="K661" s="89"/>
      <c r="L661" s="195">
        <v>453</v>
      </c>
      <c r="M661" s="195">
        <v>8147</v>
      </c>
      <c r="N661" s="144">
        <v>1112</v>
      </c>
      <c r="O661" s="144">
        <v>756</v>
      </c>
      <c r="P661" s="195">
        <v>0</v>
      </c>
      <c r="Q661" s="195">
        <v>11296</v>
      </c>
      <c r="R661" s="195">
        <v>0</v>
      </c>
      <c r="S661" s="195">
        <v>0</v>
      </c>
      <c r="T661" s="195">
        <v>12344</v>
      </c>
    </row>
    <row r="662" spans="1:20" ht="24" customHeight="1">
      <c r="A662" s="1" t="s">
        <v>273</v>
      </c>
      <c r="B662" s="89"/>
      <c r="C662" s="89"/>
      <c r="D662" s="1" t="s">
        <v>85</v>
      </c>
      <c r="E662" s="89"/>
      <c r="F662" s="89"/>
      <c r="G662" s="93"/>
      <c r="H662" s="93"/>
      <c r="I662" s="93"/>
      <c r="J662" s="93"/>
      <c r="K662" s="93"/>
      <c r="L662" s="210">
        <v>0</v>
      </c>
      <c r="M662" s="210">
        <v>743</v>
      </c>
      <c r="N662" s="143">
        <v>500</v>
      </c>
      <c r="O662" s="143">
        <v>2000</v>
      </c>
      <c r="P662" s="210">
        <v>1000</v>
      </c>
      <c r="Q662" s="210">
        <v>1000</v>
      </c>
      <c r="R662" s="210">
        <v>1000</v>
      </c>
      <c r="S662" s="210">
        <v>1000</v>
      </c>
      <c r="T662" s="210">
        <v>1000</v>
      </c>
    </row>
    <row r="663" spans="1:20" ht="24" customHeight="1">
      <c r="A663" s="1" t="s">
        <v>274</v>
      </c>
      <c r="B663" s="89"/>
      <c r="C663" s="89"/>
      <c r="D663" s="1" t="s">
        <v>275</v>
      </c>
      <c r="E663" s="89"/>
      <c r="F663" s="89"/>
      <c r="G663" s="93"/>
      <c r="H663" s="93"/>
      <c r="I663" s="93"/>
      <c r="J663" s="93"/>
      <c r="K663" s="93"/>
      <c r="L663" s="210">
        <v>8167</v>
      </c>
      <c r="M663" s="210">
        <v>11952</v>
      </c>
      <c r="N663" s="143">
        <v>8500</v>
      </c>
      <c r="O663" s="143">
        <v>12000</v>
      </c>
      <c r="P663" s="210">
        <v>12000</v>
      </c>
      <c r="Q663" s="210">
        <v>17000</v>
      </c>
      <c r="R663" s="210">
        <v>12000</v>
      </c>
      <c r="S663" s="210">
        <v>12000</v>
      </c>
      <c r="T663" s="210">
        <v>17000</v>
      </c>
    </row>
    <row r="664" spans="1:20" ht="24" customHeight="1">
      <c r="A664" s="1" t="s">
        <v>276</v>
      </c>
      <c r="B664" s="89"/>
      <c r="C664" s="89"/>
      <c r="D664" s="1" t="s">
        <v>807</v>
      </c>
      <c r="E664" s="89"/>
      <c r="F664" s="89"/>
      <c r="G664" s="93"/>
      <c r="H664" s="93"/>
      <c r="I664" s="93"/>
      <c r="J664" s="93"/>
      <c r="K664" s="93"/>
      <c r="L664" s="210">
        <v>3690</v>
      </c>
      <c r="M664" s="210">
        <v>3579</v>
      </c>
      <c r="N664" s="143">
        <v>3250</v>
      </c>
      <c r="O664" s="143">
        <v>3250</v>
      </c>
      <c r="P664" s="210">
        <v>3250</v>
      </c>
      <c r="Q664" s="210">
        <v>3250</v>
      </c>
      <c r="R664" s="210">
        <v>3250</v>
      </c>
      <c r="S664" s="210">
        <v>3250</v>
      </c>
      <c r="T664" s="210">
        <v>3250</v>
      </c>
    </row>
    <row r="665" spans="1:20" ht="24" customHeight="1">
      <c r="A665" s="1" t="s">
        <v>1375</v>
      </c>
      <c r="B665" s="89"/>
      <c r="C665" s="89"/>
      <c r="D665" s="1" t="s">
        <v>1370</v>
      </c>
      <c r="E665" s="89"/>
      <c r="F665" s="89"/>
      <c r="G665" s="89"/>
      <c r="H665" s="89"/>
      <c r="I665" s="89"/>
      <c r="J665" s="89"/>
      <c r="K665" s="89"/>
      <c r="L665" s="210">
        <v>0</v>
      </c>
      <c r="M665" s="210">
        <v>0</v>
      </c>
      <c r="N665" s="143">
        <v>0</v>
      </c>
      <c r="O665" s="143">
        <v>0</v>
      </c>
      <c r="P665" s="185">
        <v>0</v>
      </c>
      <c r="Q665" s="185">
        <v>0</v>
      </c>
      <c r="R665" s="185">
        <v>13848</v>
      </c>
      <c r="S665" s="185">
        <v>12338</v>
      </c>
      <c r="T665" s="185">
        <v>12833</v>
      </c>
    </row>
    <row r="666" spans="1:20" ht="24" customHeight="1">
      <c r="A666" s="1" t="s">
        <v>277</v>
      </c>
      <c r="B666" s="89"/>
      <c r="C666" s="89"/>
      <c r="D666" s="1" t="s">
        <v>203</v>
      </c>
      <c r="E666" s="89"/>
      <c r="F666" s="93"/>
      <c r="G666" s="89"/>
      <c r="H666" s="89"/>
      <c r="I666" s="89"/>
      <c r="J666" s="89"/>
      <c r="K666" s="89"/>
      <c r="L666" s="210">
        <v>47954</v>
      </c>
      <c r="M666" s="210">
        <v>57531</v>
      </c>
      <c r="N666" s="143">
        <v>50000</v>
      </c>
      <c r="O666" s="143">
        <v>60000</v>
      </c>
      <c r="P666" s="210">
        <v>60000</v>
      </c>
      <c r="Q666" s="210">
        <v>60000</v>
      </c>
      <c r="R666" s="210">
        <v>60000</v>
      </c>
      <c r="S666" s="210">
        <v>60000</v>
      </c>
      <c r="T666" s="210">
        <v>60000</v>
      </c>
    </row>
    <row r="667" spans="1:20" ht="24" customHeight="1">
      <c r="A667" s="1" t="s">
        <v>542</v>
      </c>
      <c r="B667" s="89"/>
      <c r="C667" s="89"/>
      <c r="D667" s="1" t="s">
        <v>543</v>
      </c>
      <c r="E667" s="89"/>
      <c r="F667" s="93"/>
      <c r="G667" s="89"/>
      <c r="H667" s="89"/>
      <c r="I667" s="89"/>
      <c r="J667" s="89"/>
      <c r="K667" s="89"/>
      <c r="L667" s="210">
        <v>305648</v>
      </c>
      <c r="M667" s="210">
        <v>333372</v>
      </c>
      <c r="N667" s="143">
        <v>360000</v>
      </c>
      <c r="O667" s="143">
        <v>360000</v>
      </c>
      <c r="P667" s="210">
        <v>360000</v>
      </c>
      <c r="Q667" s="210">
        <v>360000</v>
      </c>
      <c r="R667" s="210">
        <v>360000</v>
      </c>
      <c r="S667" s="210">
        <v>360000</v>
      </c>
      <c r="T667" s="210">
        <v>110000</v>
      </c>
    </row>
    <row r="668" spans="1:20" ht="24" customHeight="1">
      <c r="A668" s="1" t="s">
        <v>531</v>
      </c>
      <c r="B668" s="89"/>
      <c r="C668" s="89"/>
      <c r="D668" s="1" t="s">
        <v>49</v>
      </c>
      <c r="E668" s="89"/>
      <c r="F668" s="93"/>
      <c r="G668" s="89"/>
      <c r="H668" s="89"/>
      <c r="I668" s="89"/>
      <c r="J668" s="89"/>
      <c r="K668" s="89"/>
      <c r="L668" s="210">
        <v>1541</v>
      </c>
      <c r="M668" s="210">
        <v>1076</v>
      </c>
      <c r="N668" s="143">
        <v>2500</v>
      </c>
      <c r="O668" s="143">
        <v>1750</v>
      </c>
      <c r="P668" s="210">
        <v>2500</v>
      </c>
      <c r="Q668" s="210">
        <v>2500</v>
      </c>
      <c r="R668" s="210">
        <v>2500</v>
      </c>
      <c r="S668" s="210">
        <v>2500</v>
      </c>
      <c r="T668" s="210">
        <v>2500</v>
      </c>
    </row>
    <row r="669" spans="1:20" ht="24" customHeight="1">
      <c r="A669" s="1" t="s">
        <v>278</v>
      </c>
      <c r="B669" s="93"/>
      <c r="C669" s="93"/>
      <c r="D669" s="1" t="s">
        <v>84</v>
      </c>
      <c r="E669" s="93"/>
      <c r="F669" s="93"/>
      <c r="G669" s="89"/>
      <c r="H669" s="89"/>
      <c r="I669" s="89"/>
      <c r="J669" s="89"/>
      <c r="K669" s="89"/>
      <c r="L669" s="210">
        <v>18075</v>
      </c>
      <c r="M669" s="210">
        <v>23855</v>
      </c>
      <c r="N669" s="143">
        <v>25000</v>
      </c>
      <c r="O669" s="143">
        <v>27000</v>
      </c>
      <c r="P669" s="210">
        <v>28000</v>
      </c>
      <c r="Q669" s="210">
        <v>29000</v>
      </c>
      <c r="R669" s="210">
        <v>30000</v>
      </c>
      <c r="S669" s="210">
        <v>31000</v>
      </c>
      <c r="T669" s="210">
        <v>32000</v>
      </c>
    </row>
    <row r="670" spans="1:20" ht="24" customHeight="1">
      <c r="A670" s="1" t="s">
        <v>1236</v>
      </c>
      <c r="B670" s="265"/>
      <c r="C670" s="265"/>
      <c r="D670" s="94" t="s">
        <v>1232</v>
      </c>
      <c r="E670" s="265"/>
      <c r="F670" s="265"/>
      <c r="G670" s="265"/>
      <c r="H670" s="265"/>
      <c r="I670" s="265"/>
      <c r="J670" s="265"/>
      <c r="K670" s="265"/>
      <c r="L670" s="210">
        <v>10843</v>
      </c>
      <c r="M670" s="210">
        <v>19316</v>
      </c>
      <c r="N670" s="143">
        <v>27290</v>
      </c>
      <c r="O670" s="143">
        <v>20765</v>
      </c>
      <c r="P670" s="210">
        <v>23045</v>
      </c>
      <c r="Q670" s="210">
        <v>24363</v>
      </c>
      <c r="R670" s="210">
        <v>25836</v>
      </c>
      <c r="S670" s="210">
        <v>39034</v>
      </c>
      <c r="T670" s="210">
        <v>27665</v>
      </c>
    </row>
    <row r="671" spans="1:20" ht="24" customHeight="1">
      <c r="A671" s="1" t="s">
        <v>279</v>
      </c>
      <c r="B671" s="89"/>
      <c r="C671" s="89"/>
      <c r="D671" s="1" t="s">
        <v>808</v>
      </c>
      <c r="E671" s="89"/>
      <c r="F671" s="89"/>
      <c r="G671" s="89"/>
      <c r="H671" s="89"/>
      <c r="I671" s="89"/>
      <c r="J671" s="89"/>
      <c r="K671" s="89"/>
      <c r="L671" s="210">
        <v>3821</v>
      </c>
      <c r="M671" s="210">
        <v>1640</v>
      </c>
      <c r="N671" s="143">
        <v>2500</v>
      </c>
      <c r="O671" s="143">
        <v>2500</v>
      </c>
      <c r="P671" s="210">
        <v>2500</v>
      </c>
      <c r="Q671" s="210">
        <v>2500</v>
      </c>
      <c r="R671" s="210">
        <v>2500</v>
      </c>
      <c r="S671" s="210">
        <v>2500</v>
      </c>
      <c r="T671" s="210">
        <v>2500</v>
      </c>
    </row>
    <row r="672" spans="1:20" ht="24" customHeight="1">
      <c r="A672" s="1" t="s">
        <v>280</v>
      </c>
      <c r="B672" s="89"/>
      <c r="C672" s="89"/>
      <c r="D672" s="1" t="s">
        <v>10</v>
      </c>
      <c r="E672" s="89"/>
      <c r="F672" s="89"/>
      <c r="G672" s="93"/>
      <c r="H672" s="93"/>
      <c r="I672" s="93"/>
      <c r="J672" s="93"/>
      <c r="K672" s="93"/>
      <c r="L672" s="210">
        <v>134702</v>
      </c>
      <c r="M672" s="210">
        <v>101155</v>
      </c>
      <c r="N672" s="143">
        <v>160000</v>
      </c>
      <c r="O672" s="143">
        <v>120000</v>
      </c>
      <c r="P672" s="210">
        <v>175000</v>
      </c>
      <c r="Q672" s="210">
        <v>173750</v>
      </c>
      <c r="R672" s="210">
        <v>112500</v>
      </c>
      <c r="S672" s="210">
        <v>117500</v>
      </c>
      <c r="T672" s="210">
        <v>112500</v>
      </c>
    </row>
    <row r="673" spans="1:20" ht="24" customHeight="1">
      <c r="A673" s="1" t="s">
        <v>896</v>
      </c>
      <c r="B673" s="89"/>
      <c r="C673" s="89"/>
      <c r="D673" s="1" t="s">
        <v>223</v>
      </c>
      <c r="E673" s="89"/>
      <c r="F673" s="89"/>
      <c r="G673" s="93"/>
      <c r="H673" s="93"/>
      <c r="I673" s="93"/>
      <c r="J673" s="93"/>
      <c r="K673" s="93"/>
      <c r="L673" s="210">
        <v>131407</v>
      </c>
      <c r="M673" s="210">
        <v>2420</v>
      </c>
      <c r="N673" s="143">
        <v>137500</v>
      </c>
      <c r="O673" s="143">
        <v>71771</v>
      </c>
      <c r="P673" s="210">
        <v>195000</v>
      </c>
      <c r="Q673" s="210">
        <v>99000</v>
      </c>
      <c r="R673" s="210">
        <v>103000</v>
      </c>
      <c r="S673" s="210">
        <v>107000</v>
      </c>
      <c r="T673" s="210">
        <v>111000</v>
      </c>
    </row>
    <row r="674" spans="1:20" ht="24" customHeight="1">
      <c r="A674" s="1" t="s">
        <v>281</v>
      </c>
      <c r="B674" s="93"/>
      <c r="C674" s="93"/>
      <c r="D674" s="1" t="s">
        <v>17</v>
      </c>
      <c r="E674" s="93"/>
      <c r="F674" s="93"/>
      <c r="G674" s="93"/>
      <c r="H674" s="93"/>
      <c r="I674" s="93"/>
      <c r="J674" s="93"/>
      <c r="K674" s="93"/>
      <c r="L674" s="210">
        <v>329524</v>
      </c>
      <c r="M674" s="210">
        <v>172599</v>
      </c>
      <c r="N674" s="143">
        <v>337638</v>
      </c>
      <c r="O674" s="143">
        <v>345000</v>
      </c>
      <c r="P674" s="210">
        <v>365700</v>
      </c>
      <c r="Q674" s="210">
        <v>387642</v>
      </c>
      <c r="R674" s="210">
        <v>410901</v>
      </c>
      <c r="S674" s="185">
        <v>435555</v>
      </c>
      <c r="T674" s="185">
        <v>461688</v>
      </c>
    </row>
    <row r="675" spans="1:20" ht="24" customHeight="1">
      <c r="A675" s="1" t="s">
        <v>282</v>
      </c>
      <c r="B675" s="89"/>
      <c r="C675" s="89"/>
      <c r="D675" s="1" t="s">
        <v>283</v>
      </c>
      <c r="E675" s="89"/>
      <c r="F675" s="89"/>
      <c r="G675" s="89"/>
      <c r="H675" s="89"/>
      <c r="I675" s="89"/>
      <c r="J675" s="89"/>
      <c r="K675" s="89"/>
      <c r="L675" s="268">
        <v>4002</v>
      </c>
      <c r="M675" s="268">
        <v>3439</v>
      </c>
      <c r="N675" s="154">
        <v>4500</v>
      </c>
      <c r="O675" s="154">
        <v>4500</v>
      </c>
      <c r="P675" s="207">
        <v>4500</v>
      </c>
      <c r="Q675" s="207">
        <v>4500</v>
      </c>
      <c r="R675" s="207">
        <v>4500</v>
      </c>
      <c r="S675" s="207">
        <v>4500</v>
      </c>
      <c r="T675" s="207">
        <v>4500</v>
      </c>
    </row>
    <row r="676" spans="1:20" ht="24" customHeight="1">
      <c r="A676" s="1" t="s">
        <v>284</v>
      </c>
      <c r="B676" s="93"/>
      <c r="C676" s="93"/>
      <c r="D676" s="1" t="s">
        <v>81</v>
      </c>
      <c r="E676" s="93"/>
      <c r="F676" s="93"/>
      <c r="G676" s="89"/>
      <c r="H676" s="89"/>
      <c r="I676" s="89"/>
      <c r="J676" s="89"/>
      <c r="K676" s="89"/>
      <c r="L676" s="268">
        <v>3459</v>
      </c>
      <c r="M676" s="268">
        <v>2201</v>
      </c>
      <c r="N676" s="144">
        <v>2500</v>
      </c>
      <c r="O676" s="144">
        <v>2500</v>
      </c>
      <c r="P676" s="195">
        <v>2500</v>
      </c>
      <c r="Q676" s="195">
        <v>2500</v>
      </c>
      <c r="R676" s="195">
        <v>2500</v>
      </c>
      <c r="S676" s="195">
        <v>2500</v>
      </c>
      <c r="T676" s="195">
        <v>2500</v>
      </c>
    </row>
    <row r="677" spans="1:20" ht="24" customHeight="1">
      <c r="A677" s="1" t="s">
        <v>946</v>
      </c>
      <c r="B677" s="89"/>
      <c r="C677" s="89"/>
      <c r="D677" s="1" t="s">
        <v>82</v>
      </c>
      <c r="E677" s="89"/>
      <c r="F677" s="89"/>
      <c r="G677" s="89"/>
      <c r="H677" s="89"/>
      <c r="I677" s="89"/>
      <c r="J677" s="89"/>
      <c r="K677" s="89"/>
      <c r="L677" s="195">
        <v>1270</v>
      </c>
      <c r="M677" s="195">
        <v>1260</v>
      </c>
      <c r="N677" s="144">
        <v>1465</v>
      </c>
      <c r="O677" s="144">
        <v>1600</v>
      </c>
      <c r="P677" s="195">
        <v>1801</v>
      </c>
      <c r="Q677" s="195">
        <v>1897</v>
      </c>
      <c r="R677" s="195">
        <v>9000</v>
      </c>
      <c r="S677" s="195">
        <v>9450</v>
      </c>
      <c r="T677" s="195">
        <v>9923</v>
      </c>
    </row>
    <row r="678" spans="1:20" ht="24" customHeight="1">
      <c r="A678" s="1" t="s">
        <v>749</v>
      </c>
      <c r="B678" s="93"/>
      <c r="C678" s="93"/>
      <c r="D678" s="1" t="s">
        <v>746</v>
      </c>
      <c r="E678" s="93"/>
      <c r="F678" s="93"/>
      <c r="G678" s="93"/>
      <c r="H678" s="93"/>
      <c r="I678" s="93"/>
      <c r="J678" s="93"/>
      <c r="K678" s="93"/>
      <c r="L678" s="269">
        <v>12141</v>
      </c>
      <c r="M678" s="269">
        <v>9927</v>
      </c>
      <c r="N678" s="155">
        <v>12000</v>
      </c>
      <c r="O678" s="155">
        <v>12000</v>
      </c>
      <c r="P678" s="184">
        <v>12000</v>
      </c>
      <c r="Q678" s="184">
        <v>12000</v>
      </c>
      <c r="R678" s="269">
        <v>8040</v>
      </c>
      <c r="S678" s="269">
        <v>6000</v>
      </c>
      <c r="T678" s="269">
        <v>6000</v>
      </c>
    </row>
    <row r="679" spans="1:20" ht="24" customHeight="1">
      <c r="A679" s="1" t="s">
        <v>825</v>
      </c>
      <c r="B679" s="93"/>
      <c r="C679" s="93"/>
      <c r="D679" s="1" t="s">
        <v>810</v>
      </c>
      <c r="E679" s="93"/>
      <c r="F679" s="93"/>
      <c r="G679" s="93"/>
      <c r="H679" s="93"/>
      <c r="I679" s="93"/>
      <c r="J679" s="93"/>
      <c r="K679" s="93"/>
      <c r="L679" s="269">
        <v>12709</v>
      </c>
      <c r="M679" s="269">
        <v>24942</v>
      </c>
      <c r="N679" s="155">
        <v>10000</v>
      </c>
      <c r="O679" s="155">
        <v>10000</v>
      </c>
      <c r="P679" s="269">
        <v>15000</v>
      </c>
      <c r="Q679" s="269">
        <v>15000</v>
      </c>
      <c r="R679" s="269">
        <v>15000</v>
      </c>
      <c r="S679" s="269">
        <v>15000</v>
      </c>
      <c r="T679" s="269">
        <v>15000</v>
      </c>
    </row>
    <row r="680" spans="1:20" ht="24" customHeight="1">
      <c r="A680" s="1" t="s">
        <v>528</v>
      </c>
      <c r="B680" s="93"/>
      <c r="C680" s="93"/>
      <c r="D680" s="1" t="s">
        <v>253</v>
      </c>
      <c r="E680" s="93"/>
      <c r="F680" s="93"/>
      <c r="G680" s="93"/>
      <c r="H680" s="93"/>
      <c r="I680" s="93"/>
      <c r="J680" s="93"/>
      <c r="K680" s="93"/>
      <c r="L680" s="269">
        <v>1299</v>
      </c>
      <c r="M680" s="269">
        <v>943</v>
      </c>
      <c r="N680" s="155">
        <v>900</v>
      </c>
      <c r="O680" s="155">
        <v>1299</v>
      </c>
      <c r="P680" s="269">
        <v>16300</v>
      </c>
      <c r="Q680" s="269">
        <v>16300</v>
      </c>
      <c r="R680" s="269">
        <v>16300</v>
      </c>
      <c r="S680" s="269">
        <v>16800</v>
      </c>
      <c r="T680" s="269">
        <v>16800</v>
      </c>
    </row>
    <row r="681" spans="1:20" ht="24" customHeight="1">
      <c r="A681" s="1" t="s">
        <v>285</v>
      </c>
      <c r="B681" s="93"/>
      <c r="C681" s="93"/>
      <c r="D681" s="1" t="s">
        <v>18</v>
      </c>
      <c r="E681" s="93"/>
      <c r="F681" s="93"/>
      <c r="G681" s="93"/>
      <c r="H681" s="93"/>
      <c r="I681" s="93"/>
      <c r="J681" s="93"/>
      <c r="K681" s="93"/>
      <c r="L681" s="269">
        <v>1571</v>
      </c>
      <c r="M681" s="269">
        <v>984</v>
      </c>
      <c r="N681" s="155">
        <v>5000</v>
      </c>
      <c r="O681" s="155">
        <v>10000</v>
      </c>
      <c r="P681" s="184">
        <v>10000</v>
      </c>
      <c r="Q681" s="184">
        <v>10000</v>
      </c>
      <c r="R681" s="184">
        <v>10000</v>
      </c>
      <c r="S681" s="184">
        <v>10000</v>
      </c>
      <c r="T681" s="184">
        <v>10000</v>
      </c>
    </row>
    <row r="682" spans="1:20" ht="24" customHeight="1">
      <c r="A682" s="1" t="s">
        <v>286</v>
      </c>
      <c r="B682" s="93"/>
      <c r="C682" s="93"/>
      <c r="D682" s="1" t="s">
        <v>89</v>
      </c>
      <c r="E682" s="93"/>
      <c r="F682" s="93"/>
      <c r="G682" s="93"/>
      <c r="H682" s="93"/>
      <c r="I682" s="93"/>
      <c r="J682" s="93"/>
      <c r="K682" s="93"/>
      <c r="L682" s="210">
        <v>4484</v>
      </c>
      <c r="M682" s="210">
        <v>8658</v>
      </c>
      <c r="N682" s="143">
        <v>9000</v>
      </c>
      <c r="O682" s="143">
        <v>9000</v>
      </c>
      <c r="P682" s="185">
        <v>9000</v>
      </c>
      <c r="Q682" s="185">
        <v>9000</v>
      </c>
      <c r="R682" s="185">
        <v>9000</v>
      </c>
      <c r="S682" s="185">
        <v>9000</v>
      </c>
      <c r="T682" s="185">
        <v>9000</v>
      </c>
    </row>
    <row r="683" spans="1:20" ht="24" customHeight="1">
      <c r="A683" s="1" t="s">
        <v>287</v>
      </c>
      <c r="B683" s="93"/>
      <c r="C683" s="93"/>
      <c r="D683" s="1" t="s">
        <v>12</v>
      </c>
      <c r="E683" s="93"/>
      <c r="F683" s="93"/>
      <c r="G683" s="93"/>
      <c r="H683" s="93"/>
      <c r="I683" s="93"/>
      <c r="J683" s="93"/>
      <c r="K683" s="93"/>
      <c r="L683" s="210">
        <v>9651</v>
      </c>
      <c r="M683" s="210">
        <v>7032</v>
      </c>
      <c r="N683" s="143">
        <v>17000</v>
      </c>
      <c r="O683" s="143">
        <v>12000</v>
      </c>
      <c r="P683" s="210">
        <v>12000</v>
      </c>
      <c r="Q683" s="185">
        <v>12000</v>
      </c>
      <c r="R683" s="185">
        <v>12000</v>
      </c>
      <c r="S683" s="185">
        <v>12000</v>
      </c>
      <c r="T683" s="185">
        <v>12000</v>
      </c>
    </row>
    <row r="684" spans="1:20" ht="24" customHeight="1">
      <c r="A684" s="1" t="s">
        <v>750</v>
      </c>
      <c r="B684" s="93"/>
      <c r="C684" s="93"/>
      <c r="D684" s="1" t="s">
        <v>748</v>
      </c>
      <c r="E684" s="93"/>
      <c r="F684" s="93"/>
      <c r="G684" s="93"/>
      <c r="H684" s="93"/>
      <c r="I684" s="93"/>
      <c r="J684" s="93"/>
      <c r="K684" s="93"/>
      <c r="L684" s="210">
        <v>3287</v>
      </c>
      <c r="M684" s="210">
        <v>2123</v>
      </c>
      <c r="N684" s="143">
        <v>2500</v>
      </c>
      <c r="O684" s="143">
        <v>2500</v>
      </c>
      <c r="P684" s="185">
        <v>2500</v>
      </c>
      <c r="Q684" s="185">
        <v>2500</v>
      </c>
      <c r="R684" s="185">
        <v>2500</v>
      </c>
      <c r="S684" s="185">
        <v>2500</v>
      </c>
      <c r="T684" s="185">
        <v>2500</v>
      </c>
    </row>
    <row r="685" spans="1:20" ht="24" customHeight="1">
      <c r="A685" s="1" t="s">
        <v>288</v>
      </c>
      <c r="B685" s="93"/>
      <c r="C685" s="93"/>
      <c r="D685" s="1" t="s">
        <v>16</v>
      </c>
      <c r="E685" s="93"/>
      <c r="F685" s="93"/>
      <c r="G685" s="93"/>
      <c r="H685" s="93"/>
      <c r="I685" s="93"/>
      <c r="J685" s="93"/>
      <c r="K685" s="93"/>
      <c r="L685" s="210">
        <v>4326</v>
      </c>
      <c r="M685" s="210">
        <v>2776</v>
      </c>
      <c r="N685" s="143">
        <v>4000</v>
      </c>
      <c r="O685" s="143">
        <v>4000</v>
      </c>
      <c r="P685" s="210">
        <v>10500</v>
      </c>
      <c r="Q685" s="185">
        <v>4000</v>
      </c>
      <c r="R685" s="185">
        <v>4000</v>
      </c>
      <c r="S685" s="185">
        <v>4000</v>
      </c>
      <c r="T685" s="185">
        <v>4000</v>
      </c>
    </row>
    <row r="686" spans="1:20" ht="24" customHeight="1">
      <c r="A686" s="1" t="s">
        <v>289</v>
      </c>
      <c r="B686" s="93"/>
      <c r="C686" s="93"/>
      <c r="D686" s="1" t="s">
        <v>290</v>
      </c>
      <c r="E686" s="93"/>
      <c r="F686" s="93"/>
      <c r="G686" s="93"/>
      <c r="H686" s="93"/>
      <c r="I686" s="93"/>
      <c r="J686" s="93"/>
      <c r="K686" s="93"/>
      <c r="L686" s="210">
        <v>167223</v>
      </c>
      <c r="M686" s="210">
        <v>178195</v>
      </c>
      <c r="N686" s="143">
        <v>199500</v>
      </c>
      <c r="O686" s="143">
        <v>220000</v>
      </c>
      <c r="P686" s="210">
        <v>231000</v>
      </c>
      <c r="Q686" s="210">
        <v>242550</v>
      </c>
      <c r="R686" s="210">
        <v>254678</v>
      </c>
      <c r="S686" s="210">
        <v>267412</v>
      </c>
      <c r="T686" s="210">
        <v>100000</v>
      </c>
    </row>
    <row r="687" spans="1:20" ht="24" customHeight="1">
      <c r="A687" s="1" t="s">
        <v>291</v>
      </c>
      <c r="B687" s="93"/>
      <c r="C687" s="93"/>
      <c r="D687" s="1" t="s">
        <v>809</v>
      </c>
      <c r="E687" s="93"/>
      <c r="F687" s="93"/>
      <c r="G687" s="93"/>
      <c r="H687" s="93"/>
      <c r="I687" s="93"/>
      <c r="J687" s="93"/>
      <c r="K687" s="93"/>
      <c r="L687" s="210">
        <v>28090</v>
      </c>
      <c r="M687" s="210">
        <v>23467</v>
      </c>
      <c r="N687" s="143">
        <v>27500</v>
      </c>
      <c r="O687" s="143">
        <v>27500</v>
      </c>
      <c r="P687" s="210">
        <v>27500</v>
      </c>
      <c r="Q687" s="185">
        <v>27500</v>
      </c>
      <c r="R687" s="185">
        <v>27500</v>
      </c>
      <c r="S687" s="185">
        <v>27500</v>
      </c>
      <c r="T687" s="185">
        <v>27500</v>
      </c>
    </row>
    <row r="688" spans="1:20" ht="24" customHeight="1">
      <c r="A688" s="1" t="s">
        <v>292</v>
      </c>
      <c r="B688" s="89"/>
      <c r="C688" s="89"/>
      <c r="D688" s="1" t="s">
        <v>811</v>
      </c>
      <c r="E688" s="89"/>
      <c r="F688" s="89"/>
      <c r="G688" s="89"/>
      <c r="H688" s="89"/>
      <c r="I688" s="89"/>
      <c r="J688" s="89"/>
      <c r="K688" s="89"/>
      <c r="L688" s="210">
        <v>235749</v>
      </c>
      <c r="M688" s="210">
        <v>222285</v>
      </c>
      <c r="N688" s="143">
        <v>175000</v>
      </c>
      <c r="O688" s="143">
        <v>220000</v>
      </c>
      <c r="P688" s="210">
        <v>225000</v>
      </c>
      <c r="Q688" s="210">
        <v>150000</v>
      </c>
      <c r="R688" s="210">
        <v>150000</v>
      </c>
      <c r="S688" s="210">
        <v>150000</v>
      </c>
      <c r="T688" s="210">
        <v>150000</v>
      </c>
    </row>
    <row r="689" spans="1:20" ht="24" customHeight="1">
      <c r="A689" s="1" t="s">
        <v>827</v>
      </c>
      <c r="B689" s="89"/>
      <c r="C689" s="89"/>
      <c r="D689" s="1" t="s">
        <v>828</v>
      </c>
      <c r="E689" s="89"/>
      <c r="F689" s="89"/>
      <c r="G689" s="89"/>
      <c r="H689" s="89"/>
      <c r="I689" s="89"/>
      <c r="J689" s="89"/>
      <c r="K689" s="89"/>
      <c r="L689" s="210">
        <v>1196</v>
      </c>
      <c r="M689" s="210">
        <v>2867</v>
      </c>
      <c r="N689" s="154">
        <v>3000</v>
      </c>
      <c r="O689" s="154">
        <v>3000</v>
      </c>
      <c r="P689" s="268">
        <v>3000</v>
      </c>
      <c r="Q689" s="268">
        <v>3000</v>
      </c>
      <c r="R689" s="268">
        <v>3000</v>
      </c>
      <c r="S689" s="268">
        <v>3000</v>
      </c>
      <c r="T689" s="268">
        <v>3000</v>
      </c>
    </row>
    <row r="690" spans="1:20" ht="24" customHeight="1">
      <c r="A690" s="454" t="s">
        <v>1484</v>
      </c>
      <c r="B690" s="455"/>
      <c r="C690" s="455"/>
      <c r="D690" s="454" t="s">
        <v>1485</v>
      </c>
      <c r="E690" s="455"/>
      <c r="F690" s="455"/>
      <c r="G690" s="455"/>
      <c r="H690" s="455"/>
      <c r="I690" s="455"/>
      <c r="J690" s="455"/>
      <c r="K690" s="455"/>
      <c r="L690" s="210">
        <v>0</v>
      </c>
      <c r="M690" s="210">
        <v>0</v>
      </c>
      <c r="N690" s="154">
        <v>0</v>
      </c>
      <c r="O690" s="154">
        <v>0</v>
      </c>
      <c r="P690" s="268">
        <v>0</v>
      </c>
      <c r="Q690" s="268">
        <v>0</v>
      </c>
      <c r="R690" s="268">
        <v>0</v>
      </c>
      <c r="S690" s="268">
        <v>0</v>
      </c>
      <c r="T690" s="268">
        <v>5690496</v>
      </c>
    </row>
    <row r="691" spans="1:20" ht="24" customHeight="1">
      <c r="A691" s="1" t="s">
        <v>293</v>
      </c>
      <c r="B691" s="93"/>
      <c r="C691" s="93"/>
      <c r="D691" s="1" t="s">
        <v>127</v>
      </c>
      <c r="E691" s="93"/>
      <c r="F691" s="93"/>
      <c r="G691" s="93"/>
      <c r="H691" s="93"/>
      <c r="I691" s="93"/>
      <c r="J691" s="93"/>
      <c r="K691" s="93"/>
      <c r="L691" s="210">
        <v>25999</v>
      </c>
      <c r="M691" s="210">
        <v>23796</v>
      </c>
      <c r="N691" s="143">
        <v>32100</v>
      </c>
      <c r="O691" s="143">
        <v>27000</v>
      </c>
      <c r="P691" s="210">
        <v>28890</v>
      </c>
      <c r="Q691" s="185">
        <v>30912</v>
      </c>
      <c r="R691" s="185">
        <v>33076</v>
      </c>
      <c r="S691" s="185">
        <v>35391</v>
      </c>
      <c r="T691" s="185">
        <v>37868</v>
      </c>
    </row>
    <row r="692" spans="1:20" ht="24" customHeight="1">
      <c r="A692" s="1" t="s">
        <v>981</v>
      </c>
      <c r="B692" s="93"/>
      <c r="C692" s="93"/>
      <c r="D692" s="1" t="s">
        <v>1302</v>
      </c>
      <c r="E692" s="93"/>
      <c r="F692" s="93"/>
      <c r="G692" s="93"/>
      <c r="H692" s="93"/>
      <c r="I692" s="93"/>
      <c r="J692" s="93"/>
      <c r="K692" s="93"/>
      <c r="L692" s="210">
        <v>0</v>
      </c>
      <c r="M692" s="210">
        <v>168231</v>
      </c>
      <c r="N692" s="143">
        <v>2480000</v>
      </c>
      <c r="O692" s="143">
        <v>1701200</v>
      </c>
      <c r="P692" s="210">
        <v>10311000</v>
      </c>
      <c r="Q692" s="210">
        <v>48740000</v>
      </c>
      <c r="R692" s="210">
        <v>47146000</v>
      </c>
      <c r="S692" s="210">
        <v>32654200</v>
      </c>
      <c r="T692" s="210">
        <v>872200</v>
      </c>
    </row>
    <row r="693" spans="1:20" ht="24" customHeight="1">
      <c r="A693" s="1" t="s">
        <v>1039</v>
      </c>
      <c r="B693" s="93"/>
      <c r="C693" s="93"/>
      <c r="D693" s="1" t="s">
        <v>1284</v>
      </c>
      <c r="E693" s="93"/>
      <c r="F693" s="93"/>
      <c r="G693" s="93"/>
      <c r="H693" s="93"/>
      <c r="I693" s="93"/>
      <c r="J693" s="93"/>
      <c r="K693" s="93"/>
      <c r="L693" s="210">
        <v>21619</v>
      </c>
      <c r="M693" s="210">
        <v>13389</v>
      </c>
      <c r="N693" s="143">
        <v>550000</v>
      </c>
      <c r="O693" s="143">
        <v>644422</v>
      </c>
      <c r="P693" s="210">
        <v>20000</v>
      </c>
      <c r="Q693" s="210">
        <v>0</v>
      </c>
      <c r="R693" s="210">
        <v>0</v>
      </c>
      <c r="S693" s="210">
        <v>0</v>
      </c>
      <c r="T693" s="210">
        <v>0</v>
      </c>
    </row>
    <row r="694" spans="1:20" ht="24" customHeight="1">
      <c r="A694" s="1" t="s">
        <v>1421</v>
      </c>
      <c r="B694" s="93"/>
      <c r="C694" s="93"/>
      <c r="D694" s="1" t="s">
        <v>1257</v>
      </c>
      <c r="E694" s="93"/>
      <c r="F694" s="93"/>
      <c r="G694" s="93"/>
      <c r="H694" s="93"/>
      <c r="I694" s="93"/>
      <c r="J694" s="93"/>
      <c r="K694" s="93"/>
      <c r="L694" s="210">
        <v>0</v>
      </c>
      <c r="M694" s="210">
        <v>0</v>
      </c>
      <c r="N694" s="143">
        <v>0</v>
      </c>
      <c r="O694" s="143">
        <v>0</v>
      </c>
      <c r="P694" s="210">
        <v>100000</v>
      </c>
      <c r="Q694" s="210">
        <v>0</v>
      </c>
      <c r="R694" s="210">
        <v>17000</v>
      </c>
      <c r="S694" s="210">
        <v>0</v>
      </c>
      <c r="T694" s="210">
        <v>0</v>
      </c>
    </row>
    <row r="695" spans="1:20" ht="24" customHeight="1">
      <c r="A695" s="1" t="s">
        <v>897</v>
      </c>
      <c r="B695" s="93"/>
      <c r="C695" s="93"/>
      <c r="D695" s="94" t="s">
        <v>898</v>
      </c>
      <c r="E695" s="93"/>
      <c r="F695" s="93"/>
      <c r="G695" s="93"/>
      <c r="H695" s="93"/>
      <c r="I695" s="93"/>
      <c r="J695" s="93"/>
      <c r="K695" s="93"/>
      <c r="L695" s="210">
        <v>68498</v>
      </c>
      <c r="M695" s="210">
        <v>267815</v>
      </c>
      <c r="N695" s="143">
        <v>53500</v>
      </c>
      <c r="O695" s="143">
        <v>293095</v>
      </c>
      <c r="P695" s="210">
        <v>0</v>
      </c>
      <c r="Q695" s="210">
        <v>0</v>
      </c>
      <c r="R695" s="210">
        <v>0</v>
      </c>
      <c r="S695" s="210">
        <v>0</v>
      </c>
      <c r="T695" s="210">
        <v>0</v>
      </c>
    </row>
    <row r="696" spans="1:20" ht="24" customHeight="1">
      <c r="A696" s="1" t="s">
        <v>1448</v>
      </c>
      <c r="B696" s="93"/>
      <c r="C696" s="93"/>
      <c r="D696" s="94" t="s">
        <v>1444</v>
      </c>
      <c r="E696" s="93"/>
      <c r="F696" s="93"/>
      <c r="G696" s="93"/>
      <c r="H696" s="93"/>
      <c r="I696" s="93"/>
      <c r="J696" s="93"/>
      <c r="K696" s="93"/>
      <c r="L696" s="210">
        <v>0</v>
      </c>
      <c r="M696" s="210">
        <v>0</v>
      </c>
      <c r="N696" s="143">
        <v>0</v>
      </c>
      <c r="O696" s="143">
        <v>140000</v>
      </c>
      <c r="P696" s="210">
        <v>9295000</v>
      </c>
      <c r="Q696" s="210">
        <v>0</v>
      </c>
      <c r="R696" s="210">
        <v>0</v>
      </c>
      <c r="S696" s="210">
        <v>0</v>
      </c>
      <c r="T696" s="210">
        <v>0</v>
      </c>
    </row>
    <row r="697" spans="1:20" ht="24" customHeight="1">
      <c r="A697" s="1" t="s">
        <v>817</v>
      </c>
      <c r="B697" s="93"/>
      <c r="C697" s="93"/>
      <c r="D697" s="94" t="s">
        <v>1313</v>
      </c>
      <c r="E697" s="93"/>
      <c r="F697" s="93"/>
      <c r="G697" s="93"/>
      <c r="H697" s="93"/>
      <c r="I697" s="93"/>
      <c r="J697" s="93"/>
      <c r="K697" s="93"/>
      <c r="L697" s="210">
        <v>807678</v>
      </c>
      <c r="M697" s="210">
        <v>1365999</v>
      </c>
      <c r="N697" s="143">
        <v>3874500</v>
      </c>
      <c r="O697" s="143">
        <v>5394939</v>
      </c>
      <c r="P697" s="210">
        <v>5461127</v>
      </c>
      <c r="Q697" s="210">
        <v>4176000</v>
      </c>
      <c r="R697" s="210">
        <v>3318000</v>
      </c>
      <c r="S697" s="210">
        <v>3516000</v>
      </c>
      <c r="T697" s="210">
        <v>1872000</v>
      </c>
    </row>
    <row r="698" spans="1:20" ht="24" customHeight="1">
      <c r="A698" s="1" t="s">
        <v>1355</v>
      </c>
      <c r="B698" s="93"/>
      <c r="C698" s="93"/>
      <c r="D698" s="94" t="s">
        <v>1404</v>
      </c>
      <c r="E698" s="93"/>
      <c r="F698" s="93"/>
      <c r="G698" s="93"/>
      <c r="H698" s="93"/>
      <c r="I698" s="93"/>
      <c r="J698" s="93"/>
      <c r="K698" s="93"/>
      <c r="L698" s="210">
        <v>0</v>
      </c>
      <c r="M698" s="210">
        <v>7485</v>
      </c>
      <c r="N698" s="143">
        <v>3529000</v>
      </c>
      <c r="O698" s="143">
        <v>275000</v>
      </c>
      <c r="P698" s="210">
        <v>6197000</v>
      </c>
      <c r="Q698" s="210">
        <v>748000</v>
      </c>
      <c r="R698" s="210">
        <v>0</v>
      </c>
      <c r="S698" s="210">
        <v>0</v>
      </c>
      <c r="T698" s="210">
        <v>0</v>
      </c>
    </row>
    <row r="699" spans="1:20" ht="24" customHeight="1">
      <c r="A699" s="1" t="s">
        <v>1447</v>
      </c>
      <c r="B699" s="93"/>
      <c r="C699" s="93"/>
      <c r="D699" s="94" t="s">
        <v>1452</v>
      </c>
      <c r="E699" s="93"/>
      <c r="F699" s="93"/>
      <c r="G699" s="93"/>
      <c r="H699" s="93"/>
      <c r="I699" s="93"/>
      <c r="J699" s="93"/>
      <c r="K699" s="93"/>
      <c r="L699" s="210">
        <v>0</v>
      </c>
      <c r="M699" s="210">
        <v>0</v>
      </c>
      <c r="N699" s="143">
        <v>0</v>
      </c>
      <c r="O699" s="143">
        <v>0</v>
      </c>
      <c r="P699" s="210">
        <v>1090000</v>
      </c>
      <c r="Q699" s="210">
        <v>0</v>
      </c>
      <c r="R699" s="210">
        <v>0</v>
      </c>
      <c r="S699" s="210">
        <v>0</v>
      </c>
      <c r="T699" s="210">
        <v>0</v>
      </c>
    </row>
    <row r="700" spans="1:20" ht="24" customHeight="1">
      <c r="A700" s="1" t="s">
        <v>1446</v>
      </c>
      <c r="B700" s="93"/>
      <c r="C700" s="93"/>
      <c r="D700" s="94" t="s">
        <v>1453</v>
      </c>
      <c r="E700" s="93"/>
      <c r="F700" s="93"/>
      <c r="G700" s="93"/>
      <c r="H700" s="93"/>
      <c r="I700" s="93"/>
      <c r="J700" s="93"/>
      <c r="K700" s="93"/>
      <c r="L700" s="210">
        <v>0</v>
      </c>
      <c r="M700" s="210">
        <v>0</v>
      </c>
      <c r="N700" s="143">
        <v>0</v>
      </c>
      <c r="O700" s="143">
        <v>0</v>
      </c>
      <c r="P700" s="210">
        <v>931000</v>
      </c>
      <c r="Q700" s="210">
        <v>0</v>
      </c>
      <c r="R700" s="210">
        <v>0</v>
      </c>
      <c r="S700" s="210">
        <v>0</v>
      </c>
      <c r="T700" s="210">
        <v>0</v>
      </c>
    </row>
    <row r="701" spans="1:20" ht="24" customHeight="1">
      <c r="A701" s="1" t="s">
        <v>1456</v>
      </c>
      <c r="B701" s="93"/>
      <c r="C701" s="93"/>
      <c r="D701" s="94" t="s">
        <v>1454</v>
      </c>
      <c r="E701" s="93"/>
      <c r="F701" s="93"/>
      <c r="G701" s="93"/>
      <c r="H701" s="93"/>
      <c r="I701" s="93"/>
      <c r="J701" s="93"/>
      <c r="K701" s="93"/>
      <c r="L701" s="210">
        <v>0</v>
      </c>
      <c r="M701" s="210">
        <v>0</v>
      </c>
      <c r="N701" s="143">
        <v>0</v>
      </c>
      <c r="O701" s="143">
        <v>0</v>
      </c>
      <c r="P701" s="210">
        <v>308000</v>
      </c>
      <c r="Q701" s="210">
        <v>3273000</v>
      </c>
      <c r="R701" s="210">
        <v>0</v>
      </c>
      <c r="S701" s="210">
        <v>0</v>
      </c>
      <c r="T701" s="210">
        <v>0</v>
      </c>
    </row>
    <row r="702" spans="1:20" ht="24" customHeight="1">
      <c r="A702" s="93" t="s">
        <v>931</v>
      </c>
      <c r="B702" s="265"/>
      <c r="C702" s="265"/>
      <c r="D702" s="1" t="s">
        <v>706</v>
      </c>
      <c r="E702" s="265"/>
      <c r="F702" s="265"/>
      <c r="G702" s="265"/>
      <c r="H702" s="265"/>
      <c r="I702" s="265"/>
      <c r="J702" s="265"/>
      <c r="K702" s="265"/>
      <c r="L702" s="264">
        <v>0</v>
      </c>
      <c r="M702" s="264">
        <v>0</v>
      </c>
      <c r="N702" s="151">
        <v>23000</v>
      </c>
      <c r="O702" s="151">
        <v>23709</v>
      </c>
      <c r="P702" s="264">
        <v>0</v>
      </c>
      <c r="Q702" s="264">
        <v>0</v>
      </c>
      <c r="R702" s="264">
        <v>0</v>
      </c>
      <c r="S702" s="264">
        <v>0</v>
      </c>
      <c r="T702" s="264">
        <v>0</v>
      </c>
    </row>
    <row r="703" spans="1:20" ht="24" customHeight="1">
      <c r="A703" s="1" t="s">
        <v>520</v>
      </c>
      <c r="B703" s="101"/>
      <c r="C703" s="101"/>
      <c r="D703" s="1" t="s">
        <v>239</v>
      </c>
      <c r="E703" s="103"/>
      <c r="F703" s="101"/>
      <c r="G703" s="101"/>
      <c r="H703" s="101"/>
      <c r="I703" s="101"/>
      <c r="J703" s="101"/>
      <c r="K703" s="101"/>
      <c r="L703" s="210">
        <v>0</v>
      </c>
      <c r="M703" s="210">
        <v>10940</v>
      </c>
      <c r="N703" s="143">
        <v>87000</v>
      </c>
      <c r="O703" s="143">
        <v>7000</v>
      </c>
      <c r="P703" s="210">
        <v>57000</v>
      </c>
      <c r="Q703" s="210">
        <v>0</v>
      </c>
      <c r="R703" s="210">
        <v>7000</v>
      </c>
      <c r="S703" s="210">
        <v>0</v>
      </c>
      <c r="T703" s="210">
        <v>7000</v>
      </c>
    </row>
    <row r="704" spans="1:20" ht="24" customHeight="1">
      <c r="A704" s="1" t="s">
        <v>1283</v>
      </c>
      <c r="B704" s="101"/>
      <c r="C704" s="101"/>
      <c r="D704" s="1" t="s">
        <v>1282</v>
      </c>
      <c r="E704" s="103"/>
      <c r="F704" s="101"/>
      <c r="G704" s="101"/>
      <c r="H704" s="101"/>
      <c r="I704" s="101"/>
      <c r="J704" s="101"/>
      <c r="K704" s="101"/>
      <c r="L704" s="210">
        <v>190424</v>
      </c>
      <c r="M704" s="210">
        <v>103554</v>
      </c>
      <c r="N704" s="143">
        <v>0</v>
      </c>
      <c r="O704" s="143">
        <v>13260</v>
      </c>
      <c r="P704" s="210">
        <v>0</v>
      </c>
      <c r="Q704" s="185">
        <v>0</v>
      </c>
      <c r="R704" s="185">
        <v>0</v>
      </c>
      <c r="S704" s="185">
        <v>0</v>
      </c>
      <c r="T704" s="185">
        <v>0</v>
      </c>
    </row>
    <row r="705" spans="1:20" ht="24" customHeight="1">
      <c r="A705" s="1" t="s">
        <v>847</v>
      </c>
      <c r="B705" s="101"/>
      <c r="C705" s="101"/>
      <c r="D705" s="1" t="s">
        <v>960</v>
      </c>
      <c r="E705" s="103"/>
      <c r="F705" s="101"/>
      <c r="G705" s="101"/>
      <c r="H705" s="101"/>
      <c r="I705" s="101"/>
      <c r="J705" s="101"/>
      <c r="K705" s="101"/>
      <c r="L705" s="263">
        <v>0</v>
      </c>
      <c r="M705" s="263">
        <v>0</v>
      </c>
      <c r="N705" s="174">
        <v>12025</v>
      </c>
      <c r="O705" s="174">
        <v>0</v>
      </c>
      <c r="P705" s="263">
        <v>13000</v>
      </c>
      <c r="Q705" s="185">
        <v>0</v>
      </c>
      <c r="R705" s="185">
        <v>0</v>
      </c>
      <c r="S705" s="185">
        <v>0</v>
      </c>
      <c r="T705" s="185">
        <v>0</v>
      </c>
    </row>
    <row r="706" spans="1:20" ht="24" customHeight="1">
      <c r="A706" s="1" t="s">
        <v>1356</v>
      </c>
      <c r="B706" s="101"/>
      <c r="C706" s="101"/>
      <c r="D706" s="1" t="s">
        <v>1347</v>
      </c>
      <c r="E706" s="103"/>
      <c r="F706" s="101"/>
      <c r="G706" s="101"/>
      <c r="H706" s="101"/>
      <c r="I706" s="101"/>
      <c r="J706" s="101"/>
      <c r="K706" s="101"/>
      <c r="L706" s="210">
        <v>0</v>
      </c>
      <c r="M706" s="210">
        <v>0</v>
      </c>
      <c r="N706" s="143">
        <v>35000</v>
      </c>
      <c r="O706" s="143">
        <v>53000</v>
      </c>
      <c r="P706" s="210">
        <v>560000</v>
      </c>
      <c r="Q706" s="210">
        <v>0</v>
      </c>
      <c r="R706" s="210">
        <v>0</v>
      </c>
      <c r="S706" s="210">
        <v>0</v>
      </c>
      <c r="T706" s="210">
        <v>0</v>
      </c>
    </row>
    <row r="707" spans="1:20" ht="24" customHeight="1">
      <c r="A707" s="1" t="s">
        <v>753</v>
      </c>
      <c r="B707" s="101"/>
      <c r="C707" s="101"/>
      <c r="D707" s="1" t="s">
        <v>240</v>
      </c>
      <c r="E707" s="103"/>
      <c r="F707" s="101"/>
      <c r="G707" s="101"/>
      <c r="H707" s="101"/>
      <c r="I707" s="101"/>
      <c r="J707" s="101"/>
      <c r="K707" s="101"/>
      <c r="L707" s="210">
        <v>0</v>
      </c>
      <c r="M707" s="210">
        <v>133664</v>
      </c>
      <c r="N707" s="143">
        <v>48000</v>
      </c>
      <c r="O707" s="143">
        <v>48437</v>
      </c>
      <c r="P707" s="210">
        <v>0</v>
      </c>
      <c r="Q707" s="210">
        <v>82666</v>
      </c>
      <c r="R707" s="210">
        <v>60000</v>
      </c>
      <c r="S707" s="210">
        <v>160000</v>
      </c>
      <c r="T707" s="210">
        <v>140000</v>
      </c>
    </row>
    <row r="708" spans="1:20" ht="24" customHeight="1">
      <c r="A708" s="1" t="s">
        <v>294</v>
      </c>
      <c r="B708" s="101"/>
      <c r="C708" s="101"/>
      <c r="D708" s="1" t="s">
        <v>237</v>
      </c>
      <c r="E708" s="265"/>
      <c r="F708" s="265"/>
      <c r="G708" s="265"/>
      <c r="H708" s="265"/>
      <c r="I708" s="265"/>
      <c r="J708" s="265"/>
      <c r="K708" s="101"/>
      <c r="L708" s="210">
        <v>45372</v>
      </c>
      <c r="M708" s="210">
        <v>18905</v>
      </c>
      <c r="N708" s="143">
        <v>0</v>
      </c>
      <c r="O708" s="143">
        <v>0</v>
      </c>
      <c r="P708" s="194">
        <v>0</v>
      </c>
      <c r="Q708" s="194">
        <v>0</v>
      </c>
      <c r="R708" s="194">
        <v>0</v>
      </c>
      <c r="S708" s="193">
        <v>0</v>
      </c>
      <c r="T708" s="193">
        <v>0</v>
      </c>
    </row>
    <row r="709" spans="1:20" ht="24" customHeight="1">
      <c r="A709" s="1" t="s">
        <v>964</v>
      </c>
      <c r="B709" s="101"/>
      <c r="C709" s="101"/>
      <c r="D709" s="1" t="s">
        <v>958</v>
      </c>
      <c r="E709" s="103"/>
      <c r="F709" s="101"/>
      <c r="G709" s="101"/>
      <c r="H709" s="101"/>
      <c r="I709" s="101"/>
      <c r="J709" s="101"/>
      <c r="K709" s="101"/>
      <c r="L709" s="263">
        <v>2912</v>
      </c>
      <c r="M709" s="263">
        <v>2108</v>
      </c>
      <c r="N709" s="174">
        <v>0</v>
      </c>
      <c r="O709" s="174">
        <v>0</v>
      </c>
      <c r="P709" s="263">
        <v>0</v>
      </c>
      <c r="Q709" s="263">
        <v>0</v>
      </c>
      <c r="R709" s="194">
        <v>0</v>
      </c>
      <c r="S709" s="185">
        <v>0</v>
      </c>
      <c r="T709" s="185">
        <v>0</v>
      </c>
    </row>
    <row r="710" spans="1:20" ht="24" customHeight="1">
      <c r="A710" s="1" t="s">
        <v>1310</v>
      </c>
      <c r="B710" s="101"/>
      <c r="C710" s="101"/>
      <c r="D710" s="1" t="s">
        <v>1301</v>
      </c>
      <c r="E710" s="103"/>
      <c r="F710" s="101"/>
      <c r="G710" s="101"/>
      <c r="H710" s="101"/>
      <c r="I710" s="101"/>
      <c r="J710" s="101"/>
      <c r="K710" s="101"/>
      <c r="L710" s="263">
        <v>0</v>
      </c>
      <c r="M710" s="263">
        <v>0</v>
      </c>
      <c r="N710" s="174">
        <v>136795</v>
      </c>
      <c r="O710" s="174">
        <v>0</v>
      </c>
      <c r="P710" s="263">
        <v>0</v>
      </c>
      <c r="Q710" s="263">
        <v>0</v>
      </c>
      <c r="R710" s="263">
        <v>0</v>
      </c>
      <c r="S710" s="185">
        <v>0</v>
      </c>
      <c r="T710" s="185">
        <v>0</v>
      </c>
    </row>
    <row r="711" spans="1:20" ht="24" customHeight="1">
      <c r="A711" s="6" t="s">
        <v>1335</v>
      </c>
      <c r="B711" s="93"/>
      <c r="C711" s="93"/>
      <c r="D711" s="1"/>
      <c r="E711" s="93"/>
      <c r="F711" s="93"/>
      <c r="G711" s="93"/>
      <c r="H711" s="93"/>
      <c r="I711" s="93"/>
      <c r="J711" s="93"/>
      <c r="K711" s="93"/>
      <c r="L711" s="210"/>
      <c r="M711" s="210"/>
      <c r="N711" s="143"/>
      <c r="O711" s="143"/>
      <c r="P711" s="185"/>
      <c r="Q711" s="185"/>
      <c r="R711" s="185"/>
      <c r="S711" s="185"/>
      <c r="T711" s="185"/>
    </row>
    <row r="712" spans="1:20" ht="24" customHeight="1">
      <c r="A712" s="1" t="s">
        <v>906</v>
      </c>
      <c r="B712" s="93"/>
      <c r="C712" s="93"/>
      <c r="D712" s="1" t="s">
        <v>776</v>
      </c>
      <c r="E712" s="93"/>
      <c r="F712" s="93"/>
      <c r="G712" s="93"/>
      <c r="H712" s="93"/>
      <c r="I712" s="93"/>
      <c r="J712" s="93"/>
      <c r="K712" s="93"/>
      <c r="L712" s="210">
        <v>312545</v>
      </c>
      <c r="M712" s="210">
        <v>323576</v>
      </c>
      <c r="N712" s="143">
        <v>338284</v>
      </c>
      <c r="O712" s="143">
        <v>338284</v>
      </c>
      <c r="P712" s="210">
        <v>349315</v>
      </c>
      <c r="Q712" s="210">
        <v>158111</v>
      </c>
      <c r="R712" s="210">
        <v>161788</v>
      </c>
      <c r="S712" s="210">
        <v>169142</v>
      </c>
      <c r="T712" s="210">
        <v>176496</v>
      </c>
    </row>
    <row r="713" spans="1:20" ht="24" customHeight="1">
      <c r="A713" s="1" t="s">
        <v>907</v>
      </c>
      <c r="B713" s="93"/>
      <c r="C713" s="93"/>
      <c r="D713" s="1" t="s">
        <v>242</v>
      </c>
      <c r="E713" s="93"/>
      <c r="F713" s="93"/>
      <c r="G713" s="93"/>
      <c r="H713" s="93"/>
      <c r="I713" s="93"/>
      <c r="J713" s="93"/>
      <c r="K713" s="93"/>
      <c r="L713" s="210">
        <v>128254</v>
      </c>
      <c r="M713" s="210">
        <v>117169</v>
      </c>
      <c r="N713" s="143">
        <v>102809</v>
      </c>
      <c r="O713" s="143">
        <v>102809</v>
      </c>
      <c r="P713" s="210">
        <v>89278</v>
      </c>
      <c r="Q713" s="210">
        <v>75305</v>
      </c>
      <c r="R713" s="210">
        <v>68981</v>
      </c>
      <c r="S713" s="210">
        <v>62509</v>
      </c>
      <c r="T713" s="210">
        <v>55743</v>
      </c>
    </row>
    <row r="714" spans="1:20" ht="24" customHeight="1">
      <c r="A714" s="95" t="s">
        <v>1366</v>
      </c>
      <c r="B714" s="95"/>
      <c r="C714" s="95"/>
      <c r="D714" s="95"/>
      <c r="E714" s="95"/>
      <c r="F714" s="95"/>
      <c r="G714" s="95"/>
      <c r="H714" s="95"/>
      <c r="I714" s="95"/>
      <c r="J714" s="95"/>
      <c r="K714" s="95"/>
      <c r="L714" s="192"/>
      <c r="M714" s="192"/>
      <c r="N714" s="147"/>
      <c r="O714" s="147"/>
      <c r="P714" s="192"/>
      <c r="Q714" s="192"/>
      <c r="R714" s="192"/>
      <c r="S714" s="192"/>
      <c r="T714" s="192"/>
    </row>
    <row r="715" spans="1:20" ht="24" customHeight="1">
      <c r="A715" s="1" t="s">
        <v>1399</v>
      </c>
      <c r="B715" s="93"/>
      <c r="C715" s="93"/>
      <c r="D715" s="1" t="s">
        <v>776</v>
      </c>
      <c r="E715" s="93"/>
      <c r="F715" s="93"/>
      <c r="G715" s="93"/>
      <c r="H715" s="93"/>
      <c r="I715" s="93"/>
      <c r="J715" s="93"/>
      <c r="K715" s="93"/>
      <c r="L715" s="210">
        <v>0</v>
      </c>
      <c r="M715" s="210">
        <v>0</v>
      </c>
      <c r="N715" s="143">
        <v>0</v>
      </c>
      <c r="O715" s="143">
        <v>0</v>
      </c>
      <c r="P715" s="185">
        <v>0</v>
      </c>
      <c r="Q715" s="210">
        <v>0</v>
      </c>
      <c r="R715" s="210">
        <v>0</v>
      </c>
      <c r="S715" s="210">
        <v>0</v>
      </c>
      <c r="T715" s="210">
        <v>0</v>
      </c>
    </row>
    <row r="716" spans="1:20" ht="24" customHeight="1">
      <c r="A716" s="1" t="s">
        <v>1400</v>
      </c>
      <c r="B716" s="93"/>
      <c r="C716" s="93"/>
      <c r="D716" s="1" t="s">
        <v>242</v>
      </c>
      <c r="E716" s="93"/>
      <c r="F716" s="93"/>
      <c r="G716" s="93"/>
      <c r="H716" s="93"/>
      <c r="I716" s="93"/>
      <c r="J716" s="93"/>
      <c r="K716" s="93"/>
      <c r="L716" s="210">
        <v>0</v>
      </c>
      <c r="M716" s="210">
        <v>0</v>
      </c>
      <c r="N716" s="143">
        <v>0</v>
      </c>
      <c r="O716" s="143">
        <v>0</v>
      </c>
      <c r="P716" s="210">
        <v>146667</v>
      </c>
      <c r="Q716" s="210">
        <v>625360</v>
      </c>
      <c r="R716" s="210">
        <v>1079776</v>
      </c>
      <c r="S716" s="210">
        <v>1342688</v>
      </c>
      <c r="T716" s="210">
        <v>1475523</v>
      </c>
    </row>
    <row r="717" spans="1:20" ht="24" customHeight="1">
      <c r="A717" s="95" t="s">
        <v>971</v>
      </c>
      <c r="B717" s="95"/>
      <c r="C717" s="95"/>
      <c r="D717" s="95"/>
      <c r="E717" s="95"/>
      <c r="F717" s="95"/>
      <c r="G717" s="95"/>
      <c r="H717" s="95"/>
      <c r="I717" s="95"/>
      <c r="J717" s="95"/>
      <c r="K717" s="95"/>
      <c r="L717" s="192"/>
      <c r="M717" s="192"/>
      <c r="N717" s="147"/>
      <c r="O717" s="147"/>
      <c r="P717" s="192"/>
      <c r="Q717" s="192"/>
      <c r="R717" s="192"/>
      <c r="S717" s="192"/>
      <c r="T717" s="192"/>
    </row>
    <row r="718" spans="1:20" ht="24" customHeight="1">
      <c r="A718" s="1" t="s">
        <v>942</v>
      </c>
      <c r="B718" s="93"/>
      <c r="C718" s="93"/>
      <c r="D718" s="1" t="s">
        <v>776</v>
      </c>
      <c r="E718" s="93"/>
      <c r="F718" s="93"/>
      <c r="G718" s="93"/>
      <c r="H718" s="93"/>
      <c r="I718" s="93"/>
      <c r="J718" s="93"/>
      <c r="K718" s="93"/>
      <c r="L718" s="210">
        <v>1040000</v>
      </c>
      <c r="M718" s="210">
        <v>915000</v>
      </c>
      <c r="N718" s="143">
        <v>0</v>
      </c>
      <c r="O718" s="143">
        <v>0</v>
      </c>
      <c r="P718" s="185">
        <v>0</v>
      </c>
      <c r="Q718" s="185">
        <v>0</v>
      </c>
      <c r="R718" s="185">
        <v>0</v>
      </c>
      <c r="S718" s="185">
        <v>0</v>
      </c>
      <c r="T718" s="185">
        <v>0</v>
      </c>
    </row>
    <row r="719" spans="1:20" ht="24" customHeight="1">
      <c r="A719" s="1" t="s">
        <v>943</v>
      </c>
      <c r="B719" s="93"/>
      <c r="C719" s="93"/>
      <c r="D719" s="1" t="s">
        <v>242</v>
      </c>
      <c r="E719" s="93"/>
      <c r="F719" s="93"/>
      <c r="G719" s="93"/>
      <c r="H719" s="93"/>
      <c r="I719" s="93"/>
      <c r="J719" s="93"/>
      <c r="K719" s="93"/>
      <c r="L719" s="210">
        <v>58650</v>
      </c>
      <c r="M719" s="210">
        <v>27450</v>
      </c>
      <c r="N719" s="143">
        <v>0</v>
      </c>
      <c r="O719" s="143">
        <v>0</v>
      </c>
      <c r="P719" s="185">
        <v>0</v>
      </c>
      <c r="Q719" s="185">
        <v>0</v>
      </c>
      <c r="R719" s="185">
        <v>0</v>
      </c>
      <c r="S719" s="185">
        <v>0</v>
      </c>
      <c r="T719" s="185">
        <v>0</v>
      </c>
    </row>
    <row r="720" spans="1:20" ht="24" customHeight="1">
      <c r="A720" s="6" t="s">
        <v>1424</v>
      </c>
      <c r="B720" s="93"/>
      <c r="C720" s="93"/>
      <c r="D720" s="1"/>
      <c r="E720" s="93"/>
      <c r="F720" s="93"/>
      <c r="G720" s="93"/>
      <c r="H720" s="93"/>
      <c r="I720" s="93"/>
      <c r="J720" s="93"/>
      <c r="K720" s="93"/>
      <c r="L720" s="230"/>
      <c r="M720" s="230"/>
      <c r="N720" s="146"/>
      <c r="O720" s="146"/>
      <c r="P720" s="230"/>
      <c r="Q720" s="230"/>
      <c r="R720" s="230"/>
      <c r="S720" s="230"/>
      <c r="T720" s="230"/>
    </row>
    <row r="721" spans="1:20" ht="24" customHeight="1">
      <c r="A721" s="1" t="s">
        <v>1360</v>
      </c>
      <c r="B721" s="93"/>
      <c r="C721" s="93"/>
      <c r="D721" s="1" t="s">
        <v>776</v>
      </c>
      <c r="E721" s="93"/>
      <c r="F721" s="93"/>
      <c r="G721" s="93"/>
      <c r="H721" s="93"/>
      <c r="I721" s="93"/>
      <c r="J721" s="93"/>
      <c r="K721" s="93"/>
      <c r="L721" s="210">
        <v>0</v>
      </c>
      <c r="M721" s="210">
        <v>0</v>
      </c>
      <c r="N721" s="143">
        <v>0</v>
      </c>
      <c r="O721" s="143">
        <v>0</v>
      </c>
      <c r="P721" s="210">
        <v>150000</v>
      </c>
      <c r="Q721" s="210">
        <v>165000</v>
      </c>
      <c r="R721" s="210">
        <v>170000</v>
      </c>
      <c r="S721" s="210">
        <v>180000</v>
      </c>
      <c r="T721" s="210">
        <v>190000</v>
      </c>
    </row>
    <row r="722" spans="1:20" ht="24" customHeight="1">
      <c r="A722" s="1" t="s">
        <v>1361</v>
      </c>
      <c r="B722" s="93"/>
      <c r="C722" s="93"/>
      <c r="D722" s="1" t="s">
        <v>242</v>
      </c>
      <c r="E722" s="93"/>
      <c r="F722" s="93"/>
      <c r="G722" s="93"/>
      <c r="H722" s="93"/>
      <c r="I722" s="93"/>
      <c r="J722" s="93"/>
      <c r="K722" s="93"/>
      <c r="L722" s="210">
        <v>0</v>
      </c>
      <c r="M722" s="210">
        <v>0</v>
      </c>
      <c r="N722" s="143">
        <v>260918</v>
      </c>
      <c r="O722" s="143">
        <v>185758</v>
      </c>
      <c r="P722" s="210">
        <v>451844</v>
      </c>
      <c r="Q722" s="210">
        <v>444344</v>
      </c>
      <c r="R722" s="210">
        <v>436094</v>
      </c>
      <c r="S722" s="210">
        <v>427594</v>
      </c>
      <c r="T722" s="210">
        <v>418594</v>
      </c>
    </row>
    <row r="723" spans="1:20" ht="24" customHeight="1">
      <c r="A723" s="6" t="s">
        <v>1348</v>
      </c>
      <c r="B723" s="93"/>
      <c r="C723" s="93"/>
      <c r="D723" s="1"/>
      <c r="E723" s="93"/>
      <c r="F723" s="93"/>
      <c r="G723" s="93"/>
      <c r="H723" s="93"/>
      <c r="I723" s="93"/>
      <c r="J723" s="93"/>
      <c r="K723" s="93"/>
      <c r="L723" s="230"/>
      <c r="M723" s="230"/>
      <c r="N723" s="146"/>
      <c r="O723" s="146"/>
      <c r="P723" s="230"/>
      <c r="Q723" s="230"/>
      <c r="R723" s="230"/>
      <c r="S723" s="230"/>
      <c r="T723" s="230"/>
    </row>
    <row r="724" spans="1:20" ht="24" customHeight="1">
      <c r="A724" s="1" t="s">
        <v>1367</v>
      </c>
      <c r="B724" s="93"/>
      <c r="C724" s="93"/>
      <c r="D724" s="1" t="s">
        <v>776</v>
      </c>
      <c r="E724" s="93"/>
      <c r="F724" s="93"/>
      <c r="G724" s="93"/>
      <c r="H724" s="93"/>
      <c r="I724" s="93"/>
      <c r="J724" s="93"/>
      <c r="K724" s="93"/>
      <c r="L724" s="210">
        <v>0</v>
      </c>
      <c r="M724" s="210">
        <v>0</v>
      </c>
      <c r="N724" s="143">
        <v>0</v>
      </c>
      <c r="O724" s="143">
        <v>0</v>
      </c>
      <c r="P724" s="210">
        <v>0</v>
      </c>
      <c r="Q724" s="210">
        <v>0</v>
      </c>
      <c r="R724" s="210">
        <v>0</v>
      </c>
      <c r="S724" s="210">
        <v>0</v>
      </c>
      <c r="T724" s="210">
        <v>0</v>
      </c>
    </row>
    <row r="725" spans="1:20" ht="24" customHeight="1">
      <c r="A725" s="1" t="s">
        <v>1368</v>
      </c>
      <c r="B725" s="93"/>
      <c r="C725" s="93"/>
      <c r="D725" s="1" t="s">
        <v>242</v>
      </c>
      <c r="E725" s="93"/>
      <c r="F725" s="93"/>
      <c r="G725" s="93"/>
      <c r="H725" s="93"/>
      <c r="I725" s="93"/>
      <c r="J725" s="93"/>
      <c r="K725" s="93"/>
      <c r="L725" s="210">
        <v>0</v>
      </c>
      <c r="M725" s="210">
        <v>0</v>
      </c>
      <c r="N725" s="143">
        <v>0</v>
      </c>
      <c r="O725" s="143">
        <v>0</v>
      </c>
      <c r="P725" s="210">
        <v>0</v>
      </c>
      <c r="Q725" s="210">
        <v>1582567</v>
      </c>
      <c r="R725" s="210">
        <v>973888</v>
      </c>
      <c r="S725" s="210">
        <v>973888</v>
      </c>
      <c r="T725" s="210">
        <v>973888</v>
      </c>
    </row>
    <row r="726" spans="1:20" ht="24" customHeight="1">
      <c r="A726" s="95" t="s">
        <v>295</v>
      </c>
      <c r="B726" s="95"/>
      <c r="C726" s="95"/>
      <c r="D726" s="95"/>
      <c r="E726" s="95"/>
      <c r="F726" s="95"/>
      <c r="G726" s="95"/>
      <c r="H726" s="95"/>
      <c r="I726" s="95"/>
      <c r="J726" s="95"/>
      <c r="K726" s="95"/>
      <c r="L726" s="192"/>
      <c r="M726" s="192"/>
      <c r="N726" s="147"/>
      <c r="O726" s="147"/>
      <c r="P726" s="192"/>
      <c r="Q726" s="192"/>
      <c r="R726" s="192"/>
      <c r="S726" s="192"/>
      <c r="T726" s="192"/>
    </row>
    <row r="727" spans="1:20" ht="24" customHeight="1">
      <c r="A727" s="1" t="s">
        <v>296</v>
      </c>
      <c r="B727" s="93"/>
      <c r="C727" s="93"/>
      <c r="D727" s="1" t="s">
        <v>776</v>
      </c>
      <c r="E727" s="93"/>
      <c r="F727" s="93"/>
      <c r="G727" s="93"/>
      <c r="H727" s="93"/>
      <c r="I727" s="93"/>
      <c r="J727" s="93"/>
      <c r="K727" s="93"/>
      <c r="L727" s="210">
        <v>109743</v>
      </c>
      <c r="M727" s="210">
        <v>112503</v>
      </c>
      <c r="N727" s="143">
        <v>115333</v>
      </c>
      <c r="O727" s="143">
        <v>115333</v>
      </c>
      <c r="P727" s="235">
        <v>118235</v>
      </c>
      <c r="Q727" s="235">
        <v>121209</v>
      </c>
      <c r="R727" s="235">
        <v>61744</v>
      </c>
      <c r="S727" s="235">
        <v>0</v>
      </c>
      <c r="T727" s="235">
        <v>0</v>
      </c>
    </row>
    <row r="728" spans="1:20" ht="24" customHeight="1">
      <c r="A728" s="1" t="s">
        <v>297</v>
      </c>
      <c r="B728" s="93"/>
      <c r="C728" s="93"/>
      <c r="D728" s="1" t="s">
        <v>824</v>
      </c>
      <c r="E728" s="93"/>
      <c r="F728" s="93"/>
      <c r="G728" s="93"/>
      <c r="H728" s="93"/>
      <c r="I728" s="93"/>
      <c r="J728" s="93"/>
      <c r="K728" s="93"/>
      <c r="L728" s="210">
        <v>15288</v>
      </c>
      <c r="M728" s="210">
        <v>12527</v>
      </c>
      <c r="N728" s="143">
        <v>9697</v>
      </c>
      <c r="O728" s="143">
        <v>9697</v>
      </c>
      <c r="P728" s="235">
        <v>6795</v>
      </c>
      <c r="Q728" s="235">
        <v>3821</v>
      </c>
      <c r="R728" s="235">
        <v>772</v>
      </c>
      <c r="S728" s="235">
        <v>0</v>
      </c>
      <c r="T728" s="235">
        <v>0</v>
      </c>
    </row>
    <row r="729" spans="1:20" ht="24" customHeight="1">
      <c r="A729" s="6" t="s">
        <v>1464</v>
      </c>
      <c r="B729" s="93"/>
      <c r="C729" s="93"/>
      <c r="D729" s="1"/>
      <c r="E729" s="93"/>
      <c r="F729" s="93"/>
      <c r="G729" s="93"/>
      <c r="H729" s="93"/>
      <c r="I729" s="93"/>
      <c r="J729" s="93"/>
      <c r="K729" s="93"/>
      <c r="L729" s="230"/>
      <c r="M729" s="230"/>
      <c r="N729" s="146"/>
      <c r="O729" s="146"/>
      <c r="P729" s="230"/>
      <c r="Q729" s="230"/>
      <c r="R729" s="230"/>
      <c r="S729" s="230"/>
      <c r="T729" s="230"/>
    </row>
    <row r="730" spans="1:20" ht="24" customHeight="1">
      <c r="A730" s="1" t="s">
        <v>1465</v>
      </c>
      <c r="B730" s="93"/>
      <c r="C730" s="93"/>
      <c r="D730" s="1" t="s">
        <v>776</v>
      </c>
      <c r="E730" s="93"/>
      <c r="F730" s="93"/>
      <c r="G730" s="93"/>
      <c r="H730" s="93"/>
      <c r="I730" s="93"/>
      <c r="J730" s="93"/>
      <c r="K730" s="93"/>
      <c r="L730" s="210">
        <v>0</v>
      </c>
      <c r="M730" s="210">
        <v>0</v>
      </c>
      <c r="N730" s="143">
        <v>0</v>
      </c>
      <c r="O730" s="143">
        <v>0</v>
      </c>
      <c r="P730" s="210">
        <v>0</v>
      </c>
      <c r="Q730" s="210">
        <v>0</v>
      </c>
      <c r="R730" s="210">
        <v>0</v>
      </c>
      <c r="S730" s="210">
        <v>0</v>
      </c>
      <c r="T730" s="210">
        <v>0</v>
      </c>
    </row>
    <row r="731" spans="1:20" ht="24" customHeight="1">
      <c r="A731" s="1" t="s">
        <v>1466</v>
      </c>
      <c r="B731" s="93"/>
      <c r="C731" s="93"/>
      <c r="D731" s="1" t="s">
        <v>242</v>
      </c>
      <c r="E731" s="93"/>
      <c r="F731" s="93"/>
      <c r="G731" s="93"/>
      <c r="H731" s="93"/>
      <c r="I731" s="93"/>
      <c r="J731" s="93"/>
      <c r="K731" s="93"/>
      <c r="L731" s="210">
        <v>0</v>
      </c>
      <c r="M731" s="210">
        <v>0</v>
      </c>
      <c r="N731" s="143">
        <v>0</v>
      </c>
      <c r="O731" s="143">
        <v>0</v>
      </c>
      <c r="P731" s="210">
        <v>0</v>
      </c>
      <c r="Q731" s="210">
        <v>0</v>
      </c>
      <c r="R731" s="210">
        <v>0</v>
      </c>
      <c r="S731" s="210">
        <v>636553</v>
      </c>
      <c r="T731" s="210">
        <v>391725</v>
      </c>
    </row>
    <row r="732" spans="1:20" ht="24" customHeight="1">
      <c r="A732" s="95" t="s">
        <v>915</v>
      </c>
      <c r="B732" s="95"/>
      <c r="C732" s="95"/>
      <c r="D732" s="95"/>
      <c r="E732" s="95"/>
      <c r="F732" s="95"/>
      <c r="G732" s="95"/>
      <c r="H732" s="95"/>
      <c r="I732" s="95"/>
      <c r="J732" s="95"/>
      <c r="K732" s="95"/>
      <c r="L732" s="192"/>
      <c r="M732" s="192"/>
      <c r="N732" s="147"/>
      <c r="O732" s="147"/>
      <c r="P732" s="192"/>
      <c r="Q732" s="192"/>
      <c r="R732" s="192"/>
      <c r="S732" s="192"/>
      <c r="T732" s="192"/>
    </row>
    <row r="733" spans="1:20" ht="24" customHeight="1">
      <c r="A733" s="1" t="s">
        <v>887</v>
      </c>
      <c r="B733" s="93"/>
      <c r="C733" s="93"/>
      <c r="D733" s="1" t="s">
        <v>776</v>
      </c>
      <c r="E733" s="93"/>
      <c r="F733" s="93"/>
      <c r="G733" s="93"/>
      <c r="H733" s="93"/>
      <c r="I733" s="93"/>
      <c r="J733" s="93"/>
      <c r="K733" s="93"/>
      <c r="L733" s="210">
        <v>135000</v>
      </c>
      <c r="M733" s="210">
        <v>135000</v>
      </c>
      <c r="N733" s="143">
        <v>140000</v>
      </c>
      <c r="O733" s="143">
        <v>140000</v>
      </c>
      <c r="P733" s="185">
        <v>135000</v>
      </c>
      <c r="Q733" s="185">
        <v>0</v>
      </c>
      <c r="R733" s="185">
        <v>0</v>
      </c>
      <c r="S733" s="185">
        <v>0</v>
      </c>
      <c r="T733" s="185">
        <v>0</v>
      </c>
    </row>
    <row r="734" spans="1:20" ht="24" customHeight="1">
      <c r="A734" s="1" t="s">
        <v>888</v>
      </c>
      <c r="B734" s="93"/>
      <c r="C734" s="93"/>
      <c r="D734" s="1" t="s">
        <v>242</v>
      </c>
      <c r="E734" s="93"/>
      <c r="F734" s="93"/>
      <c r="G734" s="93"/>
      <c r="H734" s="93"/>
      <c r="I734" s="93"/>
      <c r="J734" s="93"/>
      <c r="K734" s="93"/>
      <c r="L734" s="230">
        <v>16350</v>
      </c>
      <c r="M734" s="230">
        <v>12300</v>
      </c>
      <c r="N734" s="146">
        <v>8250</v>
      </c>
      <c r="O734" s="146">
        <v>8250</v>
      </c>
      <c r="P734" s="197">
        <v>4050</v>
      </c>
      <c r="Q734" s="197">
        <v>0</v>
      </c>
      <c r="R734" s="197">
        <v>0</v>
      </c>
      <c r="S734" s="197">
        <v>0</v>
      </c>
      <c r="T734" s="197">
        <v>0</v>
      </c>
    </row>
    <row r="735" spans="1:20" s="89" customFormat="1" ht="24" customHeight="1">
      <c r="A735" s="465" t="s">
        <v>1129</v>
      </c>
      <c r="B735" s="465"/>
      <c r="C735" s="465"/>
      <c r="D735" s="465"/>
      <c r="E735" s="465"/>
      <c r="F735" s="465"/>
      <c r="G735" s="465"/>
      <c r="H735" s="465"/>
      <c r="I735" s="465"/>
      <c r="J735" s="465"/>
      <c r="K735" s="465"/>
      <c r="L735" s="289">
        <f t="shared" ref="L735:T735" si="81">SUM(L645:L734)</f>
        <v>5316323</v>
      </c>
      <c r="M735" s="289">
        <f t="shared" si="81"/>
        <v>5948207</v>
      </c>
      <c r="N735" s="290">
        <f t="shared" si="81"/>
        <v>15934774</v>
      </c>
      <c r="O735" s="290">
        <f t="shared" si="81"/>
        <v>12176352</v>
      </c>
      <c r="P735" s="289">
        <f t="shared" si="81"/>
        <v>39837558</v>
      </c>
      <c r="Q735" s="289">
        <f t="shared" si="81"/>
        <v>64124715</v>
      </c>
      <c r="R735" s="289">
        <f t="shared" si="81"/>
        <v>57473709</v>
      </c>
      <c r="S735" s="289">
        <f t="shared" si="81"/>
        <v>43204859</v>
      </c>
      <c r="T735" s="289">
        <f t="shared" si="81"/>
        <v>15015771</v>
      </c>
    </row>
    <row r="736" spans="1:20" s="89" customFormat="1" ht="6.9" customHeight="1">
      <c r="A736" s="417"/>
      <c r="B736" s="417"/>
      <c r="C736" s="417"/>
      <c r="D736" s="417"/>
      <c r="E736" s="417"/>
      <c r="F736" s="417"/>
      <c r="G736" s="417"/>
      <c r="H736" s="417"/>
      <c r="I736" s="417"/>
      <c r="J736" s="417"/>
      <c r="K736" s="417"/>
      <c r="L736" s="289"/>
      <c r="M736" s="289"/>
      <c r="N736" s="290"/>
      <c r="O736" s="290"/>
      <c r="P736" s="289"/>
      <c r="Q736" s="289"/>
      <c r="R736" s="289"/>
      <c r="S736" s="289"/>
      <c r="T736" s="289"/>
    </row>
    <row r="737" spans="1:20" s="89" customFormat="1" ht="24" customHeight="1">
      <c r="A737" s="1" t="s">
        <v>1250</v>
      </c>
      <c r="B737" s="93"/>
      <c r="C737" s="93"/>
      <c r="D737" s="1" t="s">
        <v>1215</v>
      </c>
      <c r="E737" s="93"/>
      <c r="F737" s="93"/>
      <c r="G737" s="93"/>
      <c r="H737" s="93"/>
      <c r="I737" s="93"/>
      <c r="J737" s="93"/>
      <c r="K737" s="93"/>
      <c r="L737" s="245">
        <v>0</v>
      </c>
      <c r="M737" s="245">
        <v>0</v>
      </c>
      <c r="N737" s="246">
        <v>97224</v>
      </c>
      <c r="O737" s="246">
        <v>0</v>
      </c>
      <c r="P737" s="245">
        <v>368675</v>
      </c>
      <c r="Q737" s="245">
        <v>892911</v>
      </c>
      <c r="R737" s="245">
        <v>892744</v>
      </c>
      <c r="S737" s="245">
        <v>893493</v>
      </c>
      <c r="T737" s="245">
        <v>893410</v>
      </c>
    </row>
    <row r="738" spans="1:20" s="89" customFormat="1" ht="24" customHeight="1">
      <c r="A738" s="465" t="s">
        <v>583</v>
      </c>
      <c r="B738" s="465"/>
      <c r="C738" s="465"/>
      <c r="D738" s="465"/>
      <c r="E738" s="465"/>
      <c r="F738" s="465"/>
      <c r="G738" s="465"/>
      <c r="H738" s="465"/>
      <c r="I738" s="465"/>
      <c r="J738" s="465"/>
      <c r="K738" s="465"/>
      <c r="L738" s="289">
        <f>SUM(L737)</f>
        <v>0</v>
      </c>
      <c r="M738" s="289">
        <f>SUM(M737)</f>
        <v>0</v>
      </c>
      <c r="N738" s="290">
        <f>SUM(N737)</f>
        <v>97224</v>
      </c>
      <c r="O738" s="290">
        <f>SUM(O737)</f>
        <v>0</v>
      </c>
      <c r="P738" s="289">
        <f t="shared" ref="P738:T738" si="82">SUM(P737)</f>
        <v>368675</v>
      </c>
      <c r="Q738" s="289">
        <f t="shared" si="82"/>
        <v>892911</v>
      </c>
      <c r="R738" s="289">
        <f t="shared" si="82"/>
        <v>892744</v>
      </c>
      <c r="S738" s="289">
        <f t="shared" si="82"/>
        <v>893493</v>
      </c>
      <c r="T738" s="289">
        <f t="shared" si="82"/>
        <v>893410</v>
      </c>
    </row>
    <row r="739" spans="1:20" s="89" customFormat="1" ht="15" customHeight="1">
      <c r="A739" s="364"/>
      <c r="B739" s="364"/>
      <c r="C739" s="364"/>
      <c r="D739" s="364"/>
      <c r="E739" s="364"/>
      <c r="F739" s="364"/>
      <c r="G739" s="364"/>
      <c r="H739" s="364"/>
      <c r="I739" s="364"/>
      <c r="J739" s="364"/>
      <c r="K739" s="364"/>
      <c r="L739" s="365"/>
      <c r="M739" s="365"/>
      <c r="N739" s="366"/>
      <c r="O739" s="366"/>
      <c r="P739" s="365"/>
      <c r="Q739" s="365"/>
      <c r="R739" s="365"/>
      <c r="S739" s="365"/>
      <c r="T739" s="365"/>
    </row>
    <row r="740" spans="1:20" s="89" customFormat="1" ht="24" customHeight="1">
      <c r="A740" s="466" t="s">
        <v>1251</v>
      </c>
      <c r="B740" s="466"/>
      <c r="C740" s="466"/>
      <c r="D740" s="466"/>
      <c r="E740" s="466"/>
      <c r="F740" s="466"/>
      <c r="G740" s="466"/>
      <c r="H740" s="466"/>
      <c r="I740" s="466"/>
      <c r="J740" s="466"/>
      <c r="K740" s="466"/>
      <c r="L740" s="290">
        <f t="shared" ref="L740:T740" si="83">L735</f>
        <v>5316323</v>
      </c>
      <c r="M740" s="290">
        <f t="shared" si="83"/>
        <v>5948207</v>
      </c>
      <c r="N740" s="290">
        <f t="shared" si="83"/>
        <v>15934774</v>
      </c>
      <c r="O740" s="290">
        <f t="shared" si="83"/>
        <v>12176352</v>
      </c>
      <c r="P740" s="290">
        <f t="shared" si="83"/>
        <v>39837558</v>
      </c>
      <c r="Q740" s="290">
        <f t="shared" si="83"/>
        <v>64124715</v>
      </c>
      <c r="R740" s="290">
        <f t="shared" si="83"/>
        <v>57473709</v>
      </c>
      <c r="S740" s="290">
        <f t="shared" si="83"/>
        <v>43204859</v>
      </c>
      <c r="T740" s="290">
        <f t="shared" si="83"/>
        <v>15015771</v>
      </c>
    </row>
    <row r="741" spans="1:20" s="89" customFormat="1" ht="15" customHeight="1">
      <c r="A741" s="392"/>
      <c r="B741" s="392"/>
      <c r="C741" s="392"/>
      <c r="D741" s="392"/>
      <c r="E741" s="392"/>
      <c r="F741" s="392"/>
      <c r="G741" s="392"/>
      <c r="H741" s="392"/>
      <c r="I741" s="392"/>
      <c r="J741" s="392"/>
      <c r="K741" s="393"/>
      <c r="L741" s="309"/>
      <c r="M741" s="309"/>
      <c r="N741" s="309"/>
      <c r="O741" s="309"/>
      <c r="P741" s="309"/>
      <c r="Q741" s="309"/>
      <c r="R741" s="309"/>
      <c r="S741" s="309"/>
      <c r="T741" s="309"/>
    </row>
    <row r="742" spans="1:20" s="89" customFormat="1" ht="24" customHeight="1">
      <c r="A742" s="301"/>
      <c r="B742" s="471" t="s">
        <v>816</v>
      </c>
      <c r="C742" s="471"/>
      <c r="D742" s="471"/>
      <c r="E742" s="471"/>
      <c r="F742" s="471"/>
      <c r="G742" s="471"/>
      <c r="H742" s="471"/>
      <c r="I742" s="471"/>
      <c r="J742" s="471"/>
      <c r="K742" s="471"/>
      <c r="L742" s="309">
        <f>L640</f>
        <v>180233</v>
      </c>
      <c r="M742" s="309">
        <f>M640</f>
        <v>177859</v>
      </c>
      <c r="N742" s="309">
        <v>10262457</v>
      </c>
      <c r="O742" s="309">
        <f t="shared" ref="O742:T742" si="84">O640</f>
        <v>10276496</v>
      </c>
      <c r="P742" s="309">
        <f t="shared" si="84"/>
        <v>28747394</v>
      </c>
      <c r="Q742" s="309">
        <f t="shared" si="84"/>
        <v>47986166</v>
      </c>
      <c r="R742" s="309">
        <f t="shared" si="84"/>
        <v>48785903</v>
      </c>
      <c r="S742" s="309">
        <f t="shared" si="84"/>
        <v>28392548</v>
      </c>
      <c r="T742" s="309">
        <f t="shared" si="84"/>
        <v>3716687</v>
      </c>
    </row>
    <row r="743" spans="1:20" s="89" customFormat="1" ht="24" customHeight="1">
      <c r="A743" s="302"/>
      <c r="B743" s="469" t="s">
        <v>1109</v>
      </c>
      <c r="C743" s="469"/>
      <c r="D743" s="469"/>
      <c r="E743" s="469"/>
      <c r="F743" s="469"/>
      <c r="G743" s="469"/>
      <c r="H743" s="469"/>
      <c r="I743" s="469"/>
      <c r="J743" s="469"/>
      <c r="K743" s="469"/>
      <c r="L743" s="355">
        <f>-L738</f>
        <v>0</v>
      </c>
      <c r="M743" s="355">
        <f>-M738</f>
        <v>0</v>
      </c>
      <c r="N743" s="355">
        <v>-97224</v>
      </c>
      <c r="O743" s="355">
        <f t="shared" ref="O743:T743" si="85">-O738</f>
        <v>0</v>
      </c>
      <c r="P743" s="355">
        <f t="shared" si="85"/>
        <v>-368675</v>
      </c>
      <c r="Q743" s="355">
        <f t="shared" si="85"/>
        <v>-892911</v>
      </c>
      <c r="R743" s="355">
        <f t="shared" si="85"/>
        <v>-892744</v>
      </c>
      <c r="S743" s="355">
        <f t="shared" si="85"/>
        <v>-893493</v>
      </c>
      <c r="T743" s="355">
        <f t="shared" si="85"/>
        <v>-893410</v>
      </c>
    </row>
    <row r="744" spans="1:20" s="89" customFormat="1" ht="24" customHeight="1">
      <c r="A744" s="277"/>
      <c r="B744" s="466" t="s">
        <v>1130</v>
      </c>
      <c r="C744" s="466"/>
      <c r="D744" s="466"/>
      <c r="E744" s="466"/>
      <c r="F744" s="466"/>
      <c r="G744" s="466"/>
      <c r="H744" s="466"/>
      <c r="I744" s="466"/>
      <c r="J744" s="466"/>
      <c r="K744" s="466"/>
      <c r="L744" s="290">
        <f t="shared" ref="L744:T744" si="86">L742+L743</f>
        <v>180233</v>
      </c>
      <c r="M744" s="290">
        <f t="shared" si="86"/>
        <v>177859</v>
      </c>
      <c r="N744" s="290">
        <f t="shared" si="86"/>
        <v>10165233</v>
      </c>
      <c r="O744" s="290">
        <f t="shared" si="86"/>
        <v>10276496</v>
      </c>
      <c r="P744" s="290">
        <f t="shared" si="86"/>
        <v>28378719</v>
      </c>
      <c r="Q744" s="290">
        <f t="shared" si="86"/>
        <v>47093255</v>
      </c>
      <c r="R744" s="290">
        <f t="shared" si="86"/>
        <v>47893159</v>
      </c>
      <c r="S744" s="290">
        <f t="shared" si="86"/>
        <v>27499055</v>
      </c>
      <c r="T744" s="290">
        <f t="shared" si="86"/>
        <v>2823277</v>
      </c>
    </row>
    <row r="745" spans="1:20" s="89" customFormat="1" ht="15" customHeight="1">
      <c r="A745" s="134"/>
      <c r="B745" s="134"/>
      <c r="C745" s="134"/>
      <c r="D745" s="134"/>
      <c r="E745" s="134"/>
      <c r="F745" s="134"/>
      <c r="G745" s="134"/>
      <c r="H745" s="134"/>
      <c r="I745" s="134"/>
      <c r="J745" s="134"/>
      <c r="K745" s="134"/>
      <c r="L745" s="309"/>
      <c r="M745" s="309"/>
      <c r="N745" s="309"/>
      <c r="O745" s="309"/>
      <c r="P745" s="309"/>
      <c r="Q745" s="309"/>
      <c r="R745" s="309"/>
      <c r="S745" s="309"/>
      <c r="T745" s="309"/>
    </row>
    <row r="746" spans="1:20" s="89" customFormat="1" ht="24" customHeight="1">
      <c r="A746" s="134"/>
      <c r="B746" s="134"/>
      <c r="C746" s="134"/>
      <c r="D746" s="134"/>
      <c r="E746" s="134"/>
      <c r="F746" s="134"/>
      <c r="G746" s="134"/>
      <c r="H746" s="134"/>
      <c r="I746" s="134"/>
      <c r="J746" s="134"/>
      <c r="K746" s="277" t="s">
        <v>409</v>
      </c>
      <c r="L746" s="247">
        <f t="shared" ref="L746:T746" si="87">L631-L735+L744</f>
        <v>-110159</v>
      </c>
      <c r="M746" s="247">
        <f t="shared" si="87"/>
        <v>164774</v>
      </c>
      <c r="N746" s="247">
        <f t="shared" si="87"/>
        <v>232303</v>
      </c>
      <c r="O746" s="247">
        <f t="shared" si="87"/>
        <v>5874624</v>
      </c>
      <c r="P746" s="247">
        <f t="shared" si="87"/>
        <v>7948054</v>
      </c>
      <c r="Q746" s="247">
        <f t="shared" si="87"/>
        <v>-7702957</v>
      </c>
      <c r="R746" s="247">
        <f t="shared" si="87"/>
        <v>488806</v>
      </c>
      <c r="S746" s="247">
        <f t="shared" si="87"/>
        <v>-4149575</v>
      </c>
      <c r="T746" s="247">
        <f t="shared" si="87"/>
        <v>1364160</v>
      </c>
    </row>
    <row r="747" spans="1:20" s="89" customFormat="1" ht="15" customHeight="1">
      <c r="A747" s="134"/>
      <c r="B747" s="134"/>
      <c r="C747" s="134"/>
      <c r="D747" s="134"/>
      <c r="E747" s="134"/>
      <c r="F747" s="134"/>
      <c r="G747" s="134"/>
      <c r="H747" s="134"/>
      <c r="I747" s="134"/>
      <c r="J747" s="134"/>
      <c r="K747" s="134"/>
      <c r="L747" s="290"/>
      <c r="M747" s="290"/>
      <c r="N747" s="290"/>
      <c r="O747" s="290"/>
      <c r="P747" s="290"/>
      <c r="Q747" s="290"/>
      <c r="R747" s="290"/>
      <c r="S747" s="290"/>
      <c r="T747" s="290"/>
    </row>
    <row r="748" spans="1:20" s="89" customFormat="1" ht="24" customHeight="1">
      <c r="A748" s="470" t="s">
        <v>735</v>
      </c>
      <c r="B748" s="470"/>
      <c r="C748" s="470"/>
      <c r="D748" s="470"/>
      <c r="E748" s="470"/>
      <c r="F748" s="470"/>
      <c r="G748" s="470"/>
      <c r="H748" s="470"/>
      <c r="I748" s="470"/>
      <c r="J748" s="470"/>
      <c r="K748" s="470"/>
      <c r="L748" s="290">
        <v>3791199</v>
      </c>
      <c r="M748" s="290">
        <v>3955973</v>
      </c>
      <c r="N748" s="290">
        <v>4085790</v>
      </c>
      <c r="O748" s="290">
        <f>M748+O746</f>
        <v>9830597</v>
      </c>
      <c r="P748" s="290">
        <f>O748+P746</f>
        <v>17778651</v>
      </c>
      <c r="Q748" s="290">
        <f>P748+Q746</f>
        <v>10075694</v>
      </c>
      <c r="R748" s="290">
        <f>Q748+R746</f>
        <v>10564500</v>
      </c>
      <c r="S748" s="290">
        <f>R748+S746</f>
        <v>6414925</v>
      </c>
      <c r="T748" s="290">
        <f>S748+T746</f>
        <v>7779085</v>
      </c>
    </row>
    <row r="749" spans="1:20" s="100" customFormat="1" ht="24" customHeight="1">
      <c r="A749" s="368"/>
      <c r="B749" s="368"/>
      <c r="C749" s="368"/>
      <c r="D749" s="368"/>
      <c r="E749" s="368"/>
      <c r="F749" s="368"/>
      <c r="G749" s="368"/>
      <c r="H749" s="368"/>
      <c r="I749" s="368"/>
      <c r="J749" s="368"/>
      <c r="K749" s="368"/>
      <c r="L749" s="158">
        <f t="shared" ref="L749:T749" si="88">L748/(L735+L738)</f>
        <v>0.71312427781381982</v>
      </c>
      <c r="M749" s="158">
        <f t="shared" si="88"/>
        <v>0.66506982692431516</v>
      </c>
      <c r="N749" s="158">
        <f t="shared" si="88"/>
        <v>0.25485220245162205</v>
      </c>
      <c r="O749" s="158">
        <f t="shared" si="88"/>
        <v>0.80735157787816914</v>
      </c>
      <c r="P749" s="158">
        <f t="shared" si="88"/>
        <v>0.44218643910261379</v>
      </c>
      <c r="Q749" s="158">
        <f t="shared" si="88"/>
        <v>0.15496865419232625</v>
      </c>
      <c r="R749" s="158">
        <f t="shared" si="88"/>
        <v>0.18100294701821268</v>
      </c>
      <c r="S749" s="158">
        <f t="shared" si="88"/>
        <v>0.1454685880324961</v>
      </c>
      <c r="T749" s="158">
        <f t="shared" si="88"/>
        <v>0.48896828818529375</v>
      </c>
    </row>
    <row r="750" spans="1:20" s="133" customFormat="1" ht="15" customHeight="1">
      <c r="A750" s="111"/>
      <c r="B750" s="111"/>
      <c r="C750" s="111"/>
      <c r="D750" s="111"/>
      <c r="E750" s="111"/>
      <c r="F750" s="111"/>
      <c r="G750" s="111"/>
      <c r="H750" s="111"/>
      <c r="I750" s="111"/>
      <c r="J750" s="111"/>
      <c r="K750" s="111"/>
      <c r="L750" s="175"/>
      <c r="M750" s="175"/>
      <c r="N750" s="435"/>
      <c r="O750" s="435"/>
      <c r="P750" s="271"/>
      <c r="Q750" s="271"/>
      <c r="R750" s="175"/>
      <c r="S750" s="175"/>
      <c r="T750" s="175"/>
    </row>
    <row r="751" spans="1:20" ht="24" customHeight="1">
      <c r="A751" s="98" t="s">
        <v>1187</v>
      </c>
      <c r="B751" s="89"/>
      <c r="C751" s="89"/>
      <c r="D751" s="89"/>
      <c r="E751" s="89"/>
      <c r="F751" s="89"/>
      <c r="G751" s="89"/>
      <c r="H751" s="89"/>
      <c r="I751" s="89"/>
      <c r="J751" s="89"/>
      <c r="K751" s="89"/>
      <c r="L751" s="223"/>
      <c r="M751" s="223"/>
      <c r="N751" s="176"/>
    </row>
    <row r="752" spans="1:20" ht="15" customHeight="1">
      <c r="A752" s="89"/>
      <c r="B752" s="89"/>
      <c r="C752" s="89"/>
      <c r="D752" s="89"/>
      <c r="E752" s="89"/>
      <c r="F752" s="89"/>
      <c r="G752" s="89"/>
      <c r="H752" s="89"/>
      <c r="I752" s="89"/>
      <c r="J752" s="89"/>
      <c r="K752" s="89"/>
      <c r="L752" s="223"/>
      <c r="M752" s="223"/>
      <c r="N752" s="164"/>
    </row>
    <row r="753" spans="1:20" ht="24" customHeight="1">
      <c r="A753" s="1" t="s">
        <v>299</v>
      </c>
      <c r="B753" s="89"/>
      <c r="C753" s="89"/>
      <c r="D753" s="1" t="s">
        <v>300</v>
      </c>
      <c r="E753" s="89"/>
      <c r="F753" s="89"/>
      <c r="G753" s="93"/>
      <c r="H753" s="93"/>
      <c r="I753" s="93"/>
      <c r="J753" s="93"/>
      <c r="K753" s="93"/>
      <c r="L753" s="285">
        <v>1074893</v>
      </c>
      <c r="M753" s="285">
        <v>1154698</v>
      </c>
      <c r="N753" s="286">
        <v>1205229</v>
      </c>
      <c r="O753" s="286">
        <v>1220000</v>
      </c>
      <c r="P753" s="285">
        <v>1262700</v>
      </c>
      <c r="Q753" s="285">
        <v>1325835</v>
      </c>
      <c r="R753" s="285">
        <v>1392127</v>
      </c>
      <c r="S753" s="285">
        <v>1461733</v>
      </c>
      <c r="T753" s="285">
        <v>1534820</v>
      </c>
    </row>
    <row r="754" spans="1:20" ht="24" customHeight="1">
      <c r="A754" s="1" t="s">
        <v>784</v>
      </c>
      <c r="B754" s="93"/>
      <c r="C754" s="93"/>
      <c r="D754" s="1" t="s">
        <v>786</v>
      </c>
      <c r="E754" s="93"/>
      <c r="F754" s="93"/>
      <c r="G754" s="93"/>
      <c r="H754" s="93"/>
      <c r="I754" s="93"/>
      <c r="J754" s="93"/>
      <c r="K754" s="93"/>
      <c r="L754" s="194">
        <v>419657</v>
      </c>
      <c r="M754" s="194">
        <v>439615</v>
      </c>
      <c r="N754" s="145">
        <v>450110</v>
      </c>
      <c r="O754" s="143">
        <v>452000</v>
      </c>
      <c r="P754" s="194">
        <v>465560</v>
      </c>
      <c r="Q754" s="194">
        <v>474871</v>
      </c>
      <c r="R754" s="194">
        <v>484368</v>
      </c>
      <c r="S754" s="194">
        <v>494055</v>
      </c>
      <c r="T754" s="194">
        <v>503936</v>
      </c>
    </row>
    <row r="755" spans="1:20" ht="24" customHeight="1">
      <c r="A755" s="1" t="s">
        <v>301</v>
      </c>
      <c r="B755" s="93"/>
      <c r="C755" s="93"/>
      <c r="D755" s="1" t="s">
        <v>302</v>
      </c>
      <c r="E755" s="93"/>
      <c r="F755" s="93"/>
      <c r="G755" s="93"/>
      <c r="H755" s="93"/>
      <c r="I755" s="93"/>
      <c r="J755" s="93"/>
      <c r="K755" s="93"/>
      <c r="L755" s="210">
        <v>106700</v>
      </c>
      <c r="M755" s="210">
        <v>109100</v>
      </c>
      <c r="N755" s="151">
        <v>25000</v>
      </c>
      <c r="O755" s="151">
        <v>120000</v>
      </c>
      <c r="P755" s="204">
        <v>25000</v>
      </c>
      <c r="Q755" s="204">
        <v>25000</v>
      </c>
      <c r="R755" s="204">
        <v>25000</v>
      </c>
      <c r="S755" s="204">
        <v>25000</v>
      </c>
      <c r="T755" s="204">
        <v>25000</v>
      </c>
    </row>
    <row r="756" spans="1:20" ht="24" customHeight="1">
      <c r="A756" s="1" t="s">
        <v>303</v>
      </c>
      <c r="B756" s="93"/>
      <c r="C756" s="93"/>
      <c r="D756" s="1" t="s">
        <v>304</v>
      </c>
      <c r="E756" s="93"/>
      <c r="F756" s="93"/>
      <c r="G756" s="93"/>
      <c r="H756" s="93"/>
      <c r="I756" s="93"/>
      <c r="J756" s="93"/>
      <c r="K756" s="93"/>
      <c r="L756" s="210">
        <v>93600</v>
      </c>
      <c r="M756" s="210">
        <v>193400</v>
      </c>
      <c r="N756" s="151">
        <v>180000</v>
      </c>
      <c r="O756" s="151">
        <v>425000</v>
      </c>
      <c r="P756" s="204">
        <v>180000</v>
      </c>
      <c r="Q756" s="204">
        <v>180000</v>
      </c>
      <c r="R756" s="204">
        <v>180000</v>
      </c>
      <c r="S756" s="204">
        <v>180000</v>
      </c>
      <c r="T756" s="204">
        <v>180000</v>
      </c>
    </row>
    <row r="757" spans="1:20" ht="24" customHeight="1">
      <c r="A757" s="1" t="s">
        <v>785</v>
      </c>
      <c r="B757" s="93"/>
      <c r="C757" s="93"/>
      <c r="D757" s="1" t="s">
        <v>743</v>
      </c>
      <c r="E757" s="93"/>
      <c r="F757" s="93"/>
      <c r="G757" s="93"/>
      <c r="H757" s="93"/>
      <c r="I757" s="93"/>
      <c r="J757" s="93"/>
      <c r="K757" s="93"/>
      <c r="L757" s="264">
        <v>19216</v>
      </c>
      <c r="M757" s="264">
        <v>22616</v>
      </c>
      <c r="N757" s="151">
        <v>23690</v>
      </c>
      <c r="O757" s="151">
        <v>25000</v>
      </c>
      <c r="P757" s="194">
        <v>25750</v>
      </c>
      <c r="Q757" s="194">
        <v>26523</v>
      </c>
      <c r="R757" s="194">
        <v>27319</v>
      </c>
      <c r="S757" s="194">
        <v>28139</v>
      </c>
      <c r="T757" s="194">
        <v>28983</v>
      </c>
    </row>
    <row r="758" spans="1:20" ht="24" customHeight="1">
      <c r="A758" s="1" t="s">
        <v>305</v>
      </c>
      <c r="B758" s="93"/>
      <c r="C758" s="93"/>
      <c r="D758" s="467" t="s">
        <v>6</v>
      </c>
      <c r="E758" s="467"/>
      <c r="F758" s="467"/>
      <c r="G758" s="467"/>
      <c r="H758" s="467"/>
      <c r="I758" s="467"/>
      <c r="J758" s="467"/>
      <c r="K758" s="467"/>
      <c r="L758" s="210">
        <v>3139</v>
      </c>
      <c r="M758" s="210">
        <v>50337</v>
      </c>
      <c r="N758" s="143">
        <v>30000</v>
      </c>
      <c r="O758" s="143">
        <v>140000</v>
      </c>
      <c r="P758" s="210">
        <v>60000</v>
      </c>
      <c r="Q758" s="210">
        <v>60000</v>
      </c>
      <c r="R758" s="210">
        <v>50000</v>
      </c>
      <c r="S758" s="210">
        <v>45000</v>
      </c>
      <c r="T758" s="210">
        <v>43000</v>
      </c>
    </row>
    <row r="759" spans="1:20" ht="24" customHeight="1">
      <c r="A759" s="1" t="s">
        <v>1287</v>
      </c>
      <c r="B759" s="93"/>
      <c r="C759" s="93"/>
      <c r="D759" s="4" t="s">
        <v>1288</v>
      </c>
      <c r="E759" s="93"/>
      <c r="F759" s="93"/>
      <c r="G759" s="93"/>
      <c r="H759" s="93"/>
      <c r="I759" s="93"/>
      <c r="J759" s="93"/>
      <c r="K759" s="93"/>
      <c r="L759" s="210">
        <v>53957</v>
      </c>
      <c r="M759" s="210">
        <v>3187307</v>
      </c>
      <c r="N759" s="143">
        <v>55000</v>
      </c>
      <c r="O759" s="143">
        <v>277023</v>
      </c>
      <c r="P759" s="210">
        <v>2380500</v>
      </c>
      <c r="Q759" s="210">
        <v>0</v>
      </c>
      <c r="R759" s="210">
        <v>0</v>
      </c>
      <c r="S759" s="210">
        <v>0</v>
      </c>
      <c r="T759" s="210">
        <v>0</v>
      </c>
    </row>
    <row r="760" spans="1:20" ht="24" customHeight="1">
      <c r="A760" s="1" t="s">
        <v>306</v>
      </c>
      <c r="B760" s="93"/>
      <c r="C760" s="93"/>
      <c r="D760" s="467" t="s">
        <v>61</v>
      </c>
      <c r="E760" s="467"/>
      <c r="F760" s="467"/>
      <c r="G760" s="467"/>
      <c r="H760" s="467"/>
      <c r="I760" s="467"/>
      <c r="J760" s="467"/>
      <c r="K760" s="467"/>
      <c r="L760" s="230">
        <v>2241</v>
      </c>
      <c r="M760" s="230">
        <v>2360</v>
      </c>
      <c r="N760" s="146">
        <v>2000</v>
      </c>
      <c r="O760" s="146">
        <v>3250</v>
      </c>
      <c r="P760" s="197">
        <v>2000</v>
      </c>
      <c r="Q760" s="197">
        <v>2000</v>
      </c>
      <c r="R760" s="197">
        <v>2000</v>
      </c>
      <c r="S760" s="197">
        <v>2000</v>
      </c>
      <c r="T760" s="197">
        <v>2000</v>
      </c>
    </row>
    <row r="761" spans="1:20" ht="24" customHeight="1">
      <c r="A761" s="465" t="s">
        <v>1131</v>
      </c>
      <c r="B761" s="465"/>
      <c r="C761" s="465"/>
      <c r="D761" s="465"/>
      <c r="E761" s="465"/>
      <c r="F761" s="465"/>
      <c r="G761" s="465"/>
      <c r="H761" s="465"/>
      <c r="I761" s="465"/>
      <c r="J761" s="465"/>
      <c r="K761" s="465"/>
      <c r="L761" s="287">
        <f t="shared" ref="L761:T761" si="89">SUM(L753:L760)</f>
        <v>1773403</v>
      </c>
      <c r="M761" s="287">
        <f t="shared" si="89"/>
        <v>5159433</v>
      </c>
      <c r="N761" s="288">
        <f t="shared" si="89"/>
        <v>1971029</v>
      </c>
      <c r="O761" s="288">
        <f t="shared" si="89"/>
        <v>2662273</v>
      </c>
      <c r="P761" s="287">
        <f t="shared" si="89"/>
        <v>4401510</v>
      </c>
      <c r="Q761" s="287">
        <f t="shared" si="89"/>
        <v>2094229</v>
      </c>
      <c r="R761" s="287">
        <f t="shared" si="89"/>
        <v>2160814</v>
      </c>
      <c r="S761" s="287">
        <f t="shared" si="89"/>
        <v>2235927</v>
      </c>
      <c r="T761" s="287">
        <f t="shared" si="89"/>
        <v>2317739</v>
      </c>
    </row>
    <row r="762" spans="1:20" ht="6.9" customHeight="1">
      <c r="A762" s="1"/>
      <c r="B762" s="93"/>
      <c r="C762" s="93"/>
      <c r="D762" s="93"/>
      <c r="E762" s="93"/>
      <c r="F762" s="93"/>
      <c r="G762" s="93"/>
      <c r="H762" s="93"/>
      <c r="I762" s="93"/>
      <c r="J762" s="93"/>
      <c r="K762" s="93"/>
      <c r="L762" s="210"/>
      <c r="M762" s="210"/>
      <c r="N762" s="143"/>
      <c r="O762" s="143"/>
      <c r="P762" s="185"/>
      <c r="Q762" s="185"/>
      <c r="R762" s="185"/>
      <c r="S762" s="185"/>
      <c r="T762" s="185"/>
    </row>
    <row r="763" spans="1:20" ht="24" customHeight="1">
      <c r="A763" s="1" t="s">
        <v>307</v>
      </c>
      <c r="B763" s="93"/>
      <c r="C763" s="93"/>
      <c r="D763" s="1" t="s">
        <v>232</v>
      </c>
      <c r="E763" s="93"/>
      <c r="F763" s="93"/>
      <c r="G763" s="93"/>
      <c r="H763" s="93"/>
      <c r="I763" s="93"/>
      <c r="J763" s="93"/>
      <c r="K763" s="93"/>
      <c r="L763" s="285">
        <v>519749</v>
      </c>
      <c r="M763" s="285">
        <v>1600356</v>
      </c>
      <c r="N763" s="286">
        <v>1065723</v>
      </c>
      <c r="O763" s="286">
        <v>1065859</v>
      </c>
      <c r="P763" s="285">
        <v>1069096</v>
      </c>
      <c r="Q763" s="285">
        <v>1077162</v>
      </c>
      <c r="R763" s="285">
        <v>0</v>
      </c>
      <c r="S763" s="285">
        <v>0</v>
      </c>
      <c r="T763" s="285">
        <v>0</v>
      </c>
    </row>
    <row r="764" spans="1:20" ht="24" customHeight="1">
      <c r="A764" s="1" t="s">
        <v>1266</v>
      </c>
      <c r="B764" s="93"/>
      <c r="C764" s="93"/>
      <c r="D764" s="1" t="s">
        <v>1267</v>
      </c>
      <c r="E764" s="93"/>
      <c r="F764" s="93"/>
      <c r="G764" s="93"/>
      <c r="H764" s="93"/>
      <c r="I764" s="93"/>
      <c r="J764" s="93"/>
      <c r="K764" s="93"/>
      <c r="L764" s="260">
        <v>4160000</v>
      </c>
      <c r="M764" s="260">
        <v>0</v>
      </c>
      <c r="N764" s="383">
        <v>0</v>
      </c>
      <c r="O764" s="383">
        <v>0</v>
      </c>
      <c r="P764" s="235">
        <v>0</v>
      </c>
      <c r="Q764" s="235">
        <v>0</v>
      </c>
      <c r="R764" s="235">
        <v>0</v>
      </c>
      <c r="S764" s="235">
        <v>0</v>
      </c>
      <c r="T764" s="235">
        <v>0</v>
      </c>
    </row>
    <row r="765" spans="1:20" ht="24" customHeight="1">
      <c r="A765" s="1" t="s">
        <v>1359</v>
      </c>
      <c r="B765" s="93"/>
      <c r="C765" s="93"/>
      <c r="D765" s="1" t="s">
        <v>1342</v>
      </c>
      <c r="E765" s="89"/>
      <c r="F765" s="89"/>
      <c r="G765" s="89"/>
      <c r="H765" s="89"/>
      <c r="I765" s="89"/>
      <c r="J765" s="89"/>
      <c r="K765" s="89"/>
      <c r="L765" s="230">
        <v>0</v>
      </c>
      <c r="M765" s="230">
        <v>0</v>
      </c>
      <c r="N765" s="146">
        <v>0</v>
      </c>
      <c r="O765" s="146">
        <v>0</v>
      </c>
      <c r="P765" s="230">
        <v>0</v>
      </c>
      <c r="Q765" s="230">
        <v>250000</v>
      </c>
      <c r="R765" s="230">
        <v>0</v>
      </c>
      <c r="S765" s="230">
        <v>20000</v>
      </c>
      <c r="T765" s="230">
        <v>0</v>
      </c>
    </row>
    <row r="766" spans="1:20" ht="24" customHeight="1">
      <c r="A766" s="465" t="s">
        <v>576</v>
      </c>
      <c r="B766" s="465"/>
      <c r="C766" s="465"/>
      <c r="D766" s="465"/>
      <c r="E766" s="465"/>
      <c r="F766" s="465"/>
      <c r="G766" s="465"/>
      <c r="H766" s="465"/>
      <c r="I766" s="465"/>
      <c r="J766" s="465"/>
      <c r="K766" s="465"/>
      <c r="L766" s="291">
        <f>L763+L765+L764</f>
        <v>4679749</v>
      </c>
      <c r="M766" s="291">
        <f>M763+M765+M764</f>
        <v>1600356</v>
      </c>
      <c r="N766" s="288">
        <f t="shared" ref="N766:O766" si="90">N763+N765+N764</f>
        <v>1065723</v>
      </c>
      <c r="O766" s="288">
        <f t="shared" si="90"/>
        <v>1065859</v>
      </c>
      <c r="P766" s="291">
        <f>P763+P765+P764</f>
        <v>1069096</v>
      </c>
      <c r="Q766" s="291">
        <f t="shared" ref="Q766:T766" si="91">Q763+Q765+Q764</f>
        <v>1327162</v>
      </c>
      <c r="R766" s="291">
        <f>R763+R765+R764</f>
        <v>0</v>
      </c>
      <c r="S766" s="291">
        <f t="shared" si="91"/>
        <v>20000</v>
      </c>
      <c r="T766" s="291">
        <f t="shared" si="91"/>
        <v>0</v>
      </c>
    </row>
    <row r="767" spans="1:20" ht="15" customHeight="1">
      <c r="A767" s="1"/>
      <c r="B767" s="93"/>
      <c r="C767" s="93"/>
      <c r="D767" s="89"/>
      <c r="E767" s="93"/>
      <c r="F767" s="93"/>
      <c r="G767" s="93"/>
      <c r="H767" s="93"/>
      <c r="I767" s="93"/>
      <c r="J767" s="93"/>
      <c r="K767" s="93"/>
      <c r="L767" s="228"/>
      <c r="M767" s="228"/>
      <c r="N767" s="146"/>
      <c r="O767" s="146"/>
      <c r="P767" s="197"/>
      <c r="Q767" s="197"/>
      <c r="R767" s="197"/>
      <c r="S767" s="197"/>
      <c r="T767" s="197"/>
    </row>
    <row r="768" spans="1:20" s="89" customFormat="1" ht="24" customHeight="1">
      <c r="A768" s="465" t="s">
        <v>1153</v>
      </c>
      <c r="B768" s="465"/>
      <c r="C768" s="465"/>
      <c r="D768" s="465"/>
      <c r="E768" s="465"/>
      <c r="F768" s="465"/>
      <c r="G768" s="465"/>
      <c r="H768" s="465"/>
      <c r="I768" s="465"/>
      <c r="J768" s="465"/>
      <c r="K768" s="465"/>
      <c r="L768" s="289">
        <f t="shared" ref="L768:T768" si="92">L761+L766</f>
        <v>6453152</v>
      </c>
      <c r="M768" s="289">
        <f t="shared" si="92"/>
        <v>6759789</v>
      </c>
      <c r="N768" s="290">
        <f t="shared" si="92"/>
        <v>3036752</v>
      </c>
      <c r="O768" s="290">
        <f t="shared" si="92"/>
        <v>3728132</v>
      </c>
      <c r="P768" s="289">
        <f t="shared" si="92"/>
        <v>5470606</v>
      </c>
      <c r="Q768" s="289">
        <f t="shared" si="92"/>
        <v>3421391</v>
      </c>
      <c r="R768" s="289">
        <f t="shared" si="92"/>
        <v>2160814</v>
      </c>
      <c r="S768" s="289">
        <f t="shared" si="92"/>
        <v>2255927</v>
      </c>
      <c r="T768" s="289">
        <f t="shared" si="92"/>
        <v>2317739</v>
      </c>
    </row>
    <row r="769" spans="1:20" ht="15" customHeight="1">
      <c r="A769" s="89"/>
      <c r="B769" s="89"/>
      <c r="C769" s="89"/>
      <c r="D769" s="89"/>
      <c r="E769" s="89"/>
      <c r="F769" s="89"/>
      <c r="G769" s="89"/>
      <c r="H769" s="89"/>
      <c r="I769" s="89"/>
      <c r="J769" s="89"/>
      <c r="K769" s="89"/>
      <c r="L769" s="199"/>
      <c r="M769" s="199"/>
      <c r="N769" s="162"/>
      <c r="O769" s="162"/>
      <c r="P769" s="221"/>
      <c r="Q769" s="221"/>
      <c r="R769" s="221"/>
      <c r="S769" s="221"/>
      <c r="T769" s="221"/>
    </row>
    <row r="770" spans="1:20" ht="15" customHeight="1">
      <c r="A770" s="112"/>
      <c r="B770" s="111"/>
      <c r="C770" s="111"/>
      <c r="D770" s="111"/>
      <c r="E770" s="111"/>
      <c r="F770" s="111"/>
      <c r="G770" s="111"/>
      <c r="H770" s="111"/>
      <c r="I770" s="111"/>
      <c r="J770" s="111"/>
      <c r="K770" s="111"/>
      <c r="L770" s="274"/>
      <c r="M770" s="274"/>
      <c r="N770" s="276"/>
      <c r="O770" s="276"/>
      <c r="P770" s="274"/>
      <c r="Q770" s="274"/>
      <c r="R770" s="274"/>
      <c r="S770" s="274"/>
      <c r="T770" s="274"/>
    </row>
    <row r="771" spans="1:20" ht="24" customHeight="1">
      <c r="A771" s="95" t="s">
        <v>1189</v>
      </c>
      <c r="B771" s="89"/>
      <c r="C771" s="89"/>
      <c r="D771" s="89"/>
      <c r="E771" s="89"/>
      <c r="F771" s="89"/>
      <c r="G771" s="89"/>
      <c r="H771" s="89"/>
      <c r="I771" s="89"/>
      <c r="J771" s="89"/>
      <c r="K771" s="89"/>
      <c r="L771" s="199"/>
      <c r="M771" s="199"/>
      <c r="N771" s="162"/>
      <c r="O771" s="162"/>
      <c r="P771" s="221"/>
      <c r="Q771" s="221"/>
      <c r="R771" s="221"/>
      <c r="S771" s="221"/>
      <c r="T771" s="221"/>
    </row>
    <row r="772" spans="1:20" ht="24" customHeight="1">
      <c r="A772" s="1" t="s">
        <v>308</v>
      </c>
      <c r="B772" s="93"/>
      <c r="C772" s="93"/>
      <c r="D772" s="1" t="s">
        <v>703</v>
      </c>
      <c r="E772" s="93"/>
      <c r="F772" s="93"/>
      <c r="G772" s="93"/>
      <c r="H772" s="93"/>
      <c r="I772" s="93"/>
      <c r="J772" s="93"/>
      <c r="K772" s="93"/>
      <c r="L772" s="285">
        <v>260928</v>
      </c>
      <c r="M772" s="285">
        <v>233485</v>
      </c>
      <c r="N772" s="286">
        <v>302421</v>
      </c>
      <c r="O772" s="286">
        <v>252000</v>
      </c>
      <c r="P772" s="285">
        <v>409192</v>
      </c>
      <c r="Q772" s="285">
        <v>429652</v>
      </c>
      <c r="R772" s="285">
        <v>453283</v>
      </c>
      <c r="S772" s="285">
        <v>466881</v>
      </c>
      <c r="T772" s="285">
        <v>480887</v>
      </c>
    </row>
    <row r="773" spans="1:20" ht="24" customHeight="1">
      <c r="A773" s="1" t="s">
        <v>1038</v>
      </c>
      <c r="B773" s="93"/>
      <c r="C773" s="93"/>
      <c r="D773" s="1" t="s">
        <v>66</v>
      </c>
      <c r="E773" s="93"/>
      <c r="F773" s="93"/>
      <c r="G773" s="93"/>
      <c r="H773" s="93"/>
      <c r="I773" s="93"/>
      <c r="J773" s="93"/>
      <c r="K773" s="93"/>
      <c r="L773" s="195">
        <v>0</v>
      </c>
      <c r="M773" s="195">
        <v>0</v>
      </c>
      <c r="N773" s="144">
        <v>15000</v>
      </c>
      <c r="O773" s="144">
        <v>0</v>
      </c>
      <c r="P773" s="195">
        <v>0</v>
      </c>
      <c r="Q773" s="195">
        <v>0</v>
      </c>
      <c r="R773" s="195">
        <v>0</v>
      </c>
      <c r="S773" s="195">
        <v>0</v>
      </c>
      <c r="T773" s="195">
        <v>0</v>
      </c>
    </row>
    <row r="774" spans="1:20" ht="24" customHeight="1">
      <c r="A774" s="1" t="s">
        <v>309</v>
      </c>
      <c r="B774" s="93"/>
      <c r="C774" s="93"/>
      <c r="D774" s="1" t="s">
        <v>8</v>
      </c>
      <c r="E774" s="93"/>
      <c r="F774" s="93"/>
      <c r="G774" s="93"/>
      <c r="H774" s="93"/>
      <c r="I774" s="93"/>
      <c r="J774" s="93"/>
      <c r="K774" s="93"/>
      <c r="L774" s="195">
        <v>26834</v>
      </c>
      <c r="M774" s="195">
        <v>19013</v>
      </c>
      <c r="N774" s="144">
        <v>20334</v>
      </c>
      <c r="O774" s="144">
        <v>16500</v>
      </c>
      <c r="P774" s="195">
        <v>24158</v>
      </c>
      <c r="Q774" s="210">
        <v>25307</v>
      </c>
      <c r="R774" s="210">
        <v>27469</v>
      </c>
      <c r="S774" s="210">
        <v>29180</v>
      </c>
      <c r="T774" s="210">
        <v>30921</v>
      </c>
    </row>
    <row r="775" spans="1:20" ht="24" customHeight="1">
      <c r="A775" s="1" t="s">
        <v>310</v>
      </c>
      <c r="B775" s="89"/>
      <c r="C775" s="89"/>
      <c r="D775" s="1" t="s">
        <v>9</v>
      </c>
      <c r="E775" s="89"/>
      <c r="F775" s="89"/>
      <c r="G775" s="89"/>
      <c r="H775" s="89"/>
      <c r="I775" s="89"/>
      <c r="J775" s="89"/>
      <c r="K775" s="89"/>
      <c r="L775" s="195">
        <v>19124</v>
      </c>
      <c r="M775" s="195">
        <v>17470</v>
      </c>
      <c r="N775" s="144">
        <v>23346</v>
      </c>
      <c r="O775" s="144">
        <v>19500</v>
      </c>
      <c r="P775" s="195">
        <v>30271</v>
      </c>
      <c r="Q775" s="195">
        <v>31785</v>
      </c>
      <c r="R775" s="195">
        <v>33533</v>
      </c>
      <c r="S775" s="195">
        <v>34539</v>
      </c>
      <c r="T775" s="195">
        <v>35575</v>
      </c>
    </row>
    <row r="776" spans="1:20" ht="24" customHeight="1">
      <c r="A776" s="1" t="s">
        <v>439</v>
      </c>
      <c r="B776" s="89"/>
      <c r="C776" s="89"/>
      <c r="D776" s="1" t="s">
        <v>13</v>
      </c>
      <c r="E776" s="89"/>
      <c r="F776" s="89"/>
      <c r="G776" s="89"/>
      <c r="H776" s="89"/>
      <c r="I776" s="89"/>
      <c r="J776" s="89"/>
      <c r="K776" s="89"/>
      <c r="L776" s="195">
        <v>68112</v>
      </c>
      <c r="M776" s="195">
        <v>42844</v>
      </c>
      <c r="N776" s="144">
        <v>91588</v>
      </c>
      <c r="O776" s="144">
        <v>39442</v>
      </c>
      <c r="P776" s="195">
        <v>103304</v>
      </c>
      <c r="Q776" s="195">
        <v>113396</v>
      </c>
      <c r="R776" s="195">
        <v>122468</v>
      </c>
      <c r="S776" s="195">
        <v>132265</v>
      </c>
      <c r="T776" s="195">
        <v>142846</v>
      </c>
    </row>
    <row r="777" spans="1:20" ht="24" customHeight="1">
      <c r="A777" s="1" t="s">
        <v>440</v>
      </c>
      <c r="B777" s="89"/>
      <c r="C777" s="89"/>
      <c r="D777" s="1" t="s">
        <v>160</v>
      </c>
      <c r="E777" s="89"/>
      <c r="F777" s="89"/>
      <c r="G777" s="89"/>
      <c r="H777" s="89"/>
      <c r="I777" s="89"/>
      <c r="J777" s="89"/>
      <c r="K777" s="89"/>
      <c r="L777" s="195">
        <v>467</v>
      </c>
      <c r="M777" s="195">
        <v>419</v>
      </c>
      <c r="N777" s="144">
        <v>506</v>
      </c>
      <c r="O777" s="144">
        <v>376</v>
      </c>
      <c r="P777" s="210">
        <v>537</v>
      </c>
      <c r="Q777" s="210">
        <v>553</v>
      </c>
      <c r="R777" s="210">
        <v>559</v>
      </c>
      <c r="S777" s="210">
        <v>565</v>
      </c>
      <c r="T777" s="210">
        <v>571</v>
      </c>
    </row>
    <row r="778" spans="1:20" ht="24" customHeight="1">
      <c r="A778" s="1" t="s">
        <v>441</v>
      </c>
      <c r="B778" s="89"/>
      <c r="C778" s="89"/>
      <c r="D778" s="1" t="s">
        <v>445</v>
      </c>
      <c r="E778" s="89"/>
      <c r="F778" s="89"/>
      <c r="G778" s="89"/>
      <c r="H778" s="89"/>
      <c r="I778" s="89"/>
      <c r="J778" s="89"/>
      <c r="K778" s="89"/>
      <c r="L778" s="195">
        <v>5007</v>
      </c>
      <c r="M778" s="195">
        <v>3310</v>
      </c>
      <c r="N778" s="144">
        <v>6496</v>
      </c>
      <c r="O778" s="144">
        <v>2916</v>
      </c>
      <c r="P778" s="195">
        <v>7595</v>
      </c>
      <c r="Q778" s="210">
        <v>7447</v>
      </c>
      <c r="R778" s="210">
        <v>7819</v>
      </c>
      <c r="S778" s="210">
        <v>8210</v>
      </c>
      <c r="T778" s="210">
        <v>8621</v>
      </c>
    </row>
    <row r="779" spans="1:20" ht="24" customHeight="1">
      <c r="A779" s="1" t="s">
        <v>453</v>
      </c>
      <c r="B779" s="89"/>
      <c r="C779" s="89"/>
      <c r="D779" s="1" t="s">
        <v>447</v>
      </c>
      <c r="E779" s="89"/>
      <c r="F779" s="89"/>
      <c r="G779" s="89"/>
      <c r="H779" s="89"/>
      <c r="I779" s="89"/>
      <c r="J779" s="89"/>
      <c r="K779" s="89"/>
      <c r="L779" s="195">
        <v>799</v>
      </c>
      <c r="M779" s="195">
        <v>692</v>
      </c>
      <c r="N779" s="143">
        <v>879</v>
      </c>
      <c r="O779" s="144">
        <v>644</v>
      </c>
      <c r="P779" s="210">
        <v>942</v>
      </c>
      <c r="Q779" s="210">
        <v>968</v>
      </c>
      <c r="R779" s="210">
        <v>997</v>
      </c>
      <c r="S779" s="210">
        <v>1027</v>
      </c>
      <c r="T779" s="210">
        <v>1058</v>
      </c>
    </row>
    <row r="780" spans="1:20" ht="24" customHeight="1">
      <c r="A780" s="1" t="s">
        <v>420</v>
      </c>
      <c r="B780" s="89"/>
      <c r="C780" s="89"/>
      <c r="D780" s="1" t="s">
        <v>159</v>
      </c>
      <c r="E780" s="89"/>
      <c r="F780" s="89"/>
      <c r="G780" s="89"/>
      <c r="H780" s="89"/>
      <c r="I780" s="89"/>
      <c r="J780" s="89"/>
      <c r="K780" s="89"/>
      <c r="L780" s="210">
        <v>778</v>
      </c>
      <c r="M780" s="210">
        <v>1094</v>
      </c>
      <c r="N780" s="143">
        <v>1000</v>
      </c>
      <c r="O780" s="143">
        <v>1250</v>
      </c>
      <c r="P780" s="210">
        <v>1500</v>
      </c>
      <c r="Q780" s="210">
        <v>1500</v>
      </c>
      <c r="R780" s="210">
        <v>1500</v>
      </c>
      <c r="S780" s="210">
        <v>1500</v>
      </c>
      <c r="T780" s="210">
        <v>1500</v>
      </c>
    </row>
    <row r="781" spans="1:20" ht="24" customHeight="1">
      <c r="A781" s="1" t="s">
        <v>418</v>
      </c>
      <c r="B781" s="89"/>
      <c r="C781" s="89"/>
      <c r="D781" s="1" t="s">
        <v>208</v>
      </c>
      <c r="E781" s="89"/>
      <c r="F781" s="89"/>
      <c r="G781" s="89"/>
      <c r="H781" s="89"/>
      <c r="I781" s="89"/>
      <c r="J781" s="89"/>
      <c r="K781" s="89"/>
      <c r="L781" s="210">
        <v>13560</v>
      </c>
      <c r="M781" s="210">
        <v>16066</v>
      </c>
      <c r="N781" s="143">
        <v>18129</v>
      </c>
      <c r="O781" s="143">
        <v>16402</v>
      </c>
      <c r="P781" s="210">
        <v>17957</v>
      </c>
      <c r="Q781" s="210">
        <v>19034</v>
      </c>
      <c r="R781" s="210">
        <v>20176</v>
      </c>
      <c r="S781" s="210">
        <v>21387</v>
      </c>
      <c r="T781" s="210">
        <v>22670</v>
      </c>
    </row>
    <row r="782" spans="1:20" ht="24" customHeight="1">
      <c r="A782" s="1" t="s">
        <v>967</v>
      </c>
      <c r="B782" s="89"/>
      <c r="C782" s="89"/>
      <c r="D782" s="89" t="s">
        <v>966</v>
      </c>
      <c r="E782" s="89"/>
      <c r="F782" s="89"/>
      <c r="G782" s="89"/>
      <c r="H782" s="89"/>
      <c r="I782" s="89"/>
      <c r="J782" s="89"/>
      <c r="K782" s="89"/>
      <c r="L782" s="210">
        <v>45563</v>
      </c>
      <c r="M782" s="210">
        <v>45960</v>
      </c>
      <c r="N782" s="144">
        <v>47721</v>
      </c>
      <c r="O782" s="144">
        <v>47721</v>
      </c>
      <c r="P782" s="195">
        <v>37553</v>
      </c>
      <c r="Q782" s="210">
        <v>39431</v>
      </c>
      <c r="R782" s="210">
        <v>41600</v>
      </c>
      <c r="S782" s="210">
        <v>42848</v>
      </c>
      <c r="T782" s="210">
        <v>44133</v>
      </c>
    </row>
    <row r="783" spans="1:20" ht="24" customHeight="1">
      <c r="A783" s="1" t="s">
        <v>1243</v>
      </c>
      <c r="B783" s="89"/>
      <c r="C783" s="89"/>
      <c r="D783" s="1" t="s">
        <v>1242</v>
      </c>
      <c r="E783" s="89"/>
      <c r="F783" s="89"/>
      <c r="G783" s="89"/>
      <c r="H783" s="89"/>
      <c r="I783" s="89"/>
      <c r="J783" s="89"/>
      <c r="K783" s="89"/>
      <c r="L783" s="235">
        <v>44469</v>
      </c>
      <c r="M783" s="235">
        <v>0</v>
      </c>
      <c r="N783" s="383">
        <v>0</v>
      </c>
      <c r="O783" s="383">
        <v>0</v>
      </c>
      <c r="P783" s="235">
        <v>0</v>
      </c>
      <c r="Q783" s="210">
        <v>0</v>
      </c>
      <c r="R783" s="210">
        <v>0</v>
      </c>
      <c r="S783" s="210">
        <v>0</v>
      </c>
      <c r="T783" s="210">
        <v>0</v>
      </c>
    </row>
    <row r="784" spans="1:20" ht="24" customHeight="1">
      <c r="A784" s="1" t="s">
        <v>311</v>
      </c>
      <c r="B784" s="93"/>
      <c r="C784" s="93"/>
      <c r="D784" s="1" t="s">
        <v>86</v>
      </c>
      <c r="E784" s="93"/>
      <c r="F784" s="93"/>
      <c r="G784" s="93"/>
      <c r="H784" s="93"/>
      <c r="I784" s="93"/>
      <c r="J784" s="93"/>
      <c r="K784" s="93"/>
      <c r="L784" s="210">
        <v>30</v>
      </c>
      <c r="M784" s="210">
        <v>1553</v>
      </c>
      <c r="N784" s="143">
        <v>3500</v>
      </c>
      <c r="O784" s="143">
        <v>3500</v>
      </c>
      <c r="P784" s="210">
        <v>6500</v>
      </c>
      <c r="Q784" s="210">
        <v>6500</v>
      </c>
      <c r="R784" s="210">
        <v>6500</v>
      </c>
      <c r="S784" s="210">
        <v>6500</v>
      </c>
      <c r="T784" s="210">
        <v>6500</v>
      </c>
    </row>
    <row r="785" spans="1:20" ht="24" customHeight="1">
      <c r="A785" s="1" t="s">
        <v>312</v>
      </c>
      <c r="B785" s="89"/>
      <c r="C785" s="89"/>
      <c r="D785" s="1" t="s">
        <v>806</v>
      </c>
      <c r="E785" s="89"/>
      <c r="F785" s="89"/>
      <c r="G785" s="93"/>
      <c r="H785" s="93"/>
      <c r="I785" s="93"/>
      <c r="J785" s="93"/>
      <c r="K785" s="93"/>
      <c r="L785" s="210">
        <v>8</v>
      </c>
      <c r="M785" s="210">
        <v>736</v>
      </c>
      <c r="N785" s="143">
        <v>3000</v>
      </c>
      <c r="O785" s="143">
        <v>3000</v>
      </c>
      <c r="P785" s="210">
        <v>3000</v>
      </c>
      <c r="Q785" s="210">
        <v>3000</v>
      </c>
      <c r="R785" s="210">
        <v>3000</v>
      </c>
      <c r="S785" s="210">
        <v>3000</v>
      </c>
      <c r="T785" s="210">
        <v>3000</v>
      </c>
    </row>
    <row r="786" spans="1:20" ht="24" customHeight="1">
      <c r="A786" s="1" t="s">
        <v>1002</v>
      </c>
      <c r="B786" s="89"/>
      <c r="C786" s="89"/>
      <c r="D786" s="1" t="s">
        <v>996</v>
      </c>
      <c r="E786" s="89"/>
      <c r="F786" s="89"/>
      <c r="G786" s="89"/>
      <c r="H786" s="89"/>
      <c r="I786" s="89"/>
      <c r="J786" s="89"/>
      <c r="K786" s="89"/>
      <c r="L786" s="195">
        <v>453</v>
      </c>
      <c r="M786" s="195">
        <v>5617</v>
      </c>
      <c r="N786" s="144">
        <v>0</v>
      </c>
      <c r="O786" s="144">
        <v>0</v>
      </c>
      <c r="P786" s="195">
        <v>0</v>
      </c>
      <c r="Q786" s="195">
        <v>6693</v>
      </c>
      <c r="R786" s="195">
        <v>0</v>
      </c>
      <c r="S786" s="195">
        <v>0</v>
      </c>
      <c r="T786" s="195">
        <v>7314</v>
      </c>
    </row>
    <row r="787" spans="1:20" ht="24" customHeight="1">
      <c r="A787" s="1" t="s">
        <v>519</v>
      </c>
      <c r="B787" s="89"/>
      <c r="C787" s="89"/>
      <c r="D787" s="1" t="s">
        <v>807</v>
      </c>
      <c r="E787" s="89"/>
      <c r="F787" s="89"/>
      <c r="G787" s="93"/>
      <c r="H787" s="93"/>
      <c r="I787" s="93"/>
      <c r="J787" s="93"/>
      <c r="K787" s="93"/>
      <c r="L787" s="210">
        <v>1739</v>
      </c>
      <c r="M787" s="210">
        <v>1686</v>
      </c>
      <c r="N787" s="143">
        <v>1500</v>
      </c>
      <c r="O787" s="143">
        <v>1500</v>
      </c>
      <c r="P787" s="210">
        <v>1500</v>
      </c>
      <c r="Q787" s="210">
        <v>1500</v>
      </c>
      <c r="R787" s="210">
        <v>1500</v>
      </c>
      <c r="S787" s="210">
        <v>1500</v>
      </c>
      <c r="T787" s="210">
        <v>1500</v>
      </c>
    </row>
    <row r="788" spans="1:20" ht="24" customHeight="1">
      <c r="A788" s="1" t="s">
        <v>1376</v>
      </c>
      <c r="B788" s="89"/>
      <c r="C788" s="89"/>
      <c r="D788" s="1" t="s">
        <v>1370</v>
      </c>
      <c r="E788" s="89"/>
      <c r="F788" s="89"/>
      <c r="G788" s="89"/>
      <c r="H788" s="89"/>
      <c r="I788" s="89"/>
      <c r="J788" s="89"/>
      <c r="K788" s="89"/>
      <c r="L788" s="210">
        <v>0</v>
      </c>
      <c r="M788" s="210">
        <v>0</v>
      </c>
      <c r="N788" s="143">
        <v>0</v>
      </c>
      <c r="O788" s="143">
        <v>0</v>
      </c>
      <c r="P788" s="185">
        <v>0</v>
      </c>
      <c r="Q788" s="185">
        <v>0</v>
      </c>
      <c r="R788" s="185">
        <v>5935</v>
      </c>
      <c r="S788" s="185">
        <v>5288</v>
      </c>
      <c r="T788" s="185">
        <v>5500</v>
      </c>
    </row>
    <row r="789" spans="1:20" ht="24" customHeight="1">
      <c r="A789" s="1" t="s">
        <v>313</v>
      </c>
      <c r="B789" s="89"/>
      <c r="C789" s="89"/>
      <c r="D789" s="1" t="s">
        <v>203</v>
      </c>
      <c r="E789" s="89"/>
      <c r="F789" s="93"/>
      <c r="G789" s="89"/>
      <c r="H789" s="89"/>
      <c r="I789" s="89"/>
      <c r="J789" s="89"/>
      <c r="K789" s="89"/>
      <c r="L789" s="210">
        <v>10816</v>
      </c>
      <c r="M789" s="210">
        <v>7314</v>
      </c>
      <c r="N789" s="143">
        <v>13500</v>
      </c>
      <c r="O789" s="143">
        <v>10000</v>
      </c>
      <c r="P789" s="210">
        <v>10000</v>
      </c>
      <c r="Q789" s="210">
        <v>10000</v>
      </c>
      <c r="R789" s="210">
        <v>10000</v>
      </c>
      <c r="S789" s="210">
        <v>10000</v>
      </c>
      <c r="T789" s="210">
        <v>10000</v>
      </c>
    </row>
    <row r="790" spans="1:20" ht="24" customHeight="1">
      <c r="A790" s="1" t="s">
        <v>544</v>
      </c>
      <c r="B790" s="89"/>
      <c r="C790" s="89"/>
      <c r="D790" s="1" t="s">
        <v>545</v>
      </c>
      <c r="E790" s="89"/>
      <c r="F790" s="93"/>
      <c r="G790" s="89"/>
      <c r="H790" s="89"/>
      <c r="I790" s="89"/>
      <c r="J790" s="89"/>
      <c r="K790" s="89"/>
      <c r="L790" s="210">
        <v>75877</v>
      </c>
      <c r="M790" s="210">
        <v>44206</v>
      </c>
      <c r="N790" s="143">
        <v>45000</v>
      </c>
      <c r="O790" s="143">
        <v>60000</v>
      </c>
      <c r="P790" s="210">
        <v>55000</v>
      </c>
      <c r="Q790" s="210">
        <v>55000</v>
      </c>
      <c r="R790" s="210">
        <v>55000</v>
      </c>
      <c r="S790" s="210">
        <v>55000</v>
      </c>
      <c r="T790" s="210">
        <v>55000</v>
      </c>
    </row>
    <row r="791" spans="1:20" ht="24" customHeight="1">
      <c r="A791" s="1" t="s">
        <v>1237</v>
      </c>
      <c r="B791" s="265"/>
      <c r="C791" s="265"/>
      <c r="D791" s="94" t="s">
        <v>1232</v>
      </c>
      <c r="E791" s="265"/>
      <c r="F791" s="265"/>
      <c r="G791" s="265"/>
      <c r="H791" s="265"/>
      <c r="I791" s="265"/>
      <c r="J791" s="265"/>
      <c r="K791" s="265"/>
      <c r="L791" s="210">
        <v>10843</v>
      </c>
      <c r="M791" s="210">
        <v>19316</v>
      </c>
      <c r="N791" s="143">
        <v>27290</v>
      </c>
      <c r="O791" s="143">
        <v>20765</v>
      </c>
      <c r="P791" s="210">
        <v>22545</v>
      </c>
      <c r="Q791" s="210">
        <v>23863</v>
      </c>
      <c r="R791" s="210">
        <v>25336</v>
      </c>
      <c r="S791" s="210">
        <v>38534</v>
      </c>
      <c r="T791" s="210">
        <v>27165</v>
      </c>
    </row>
    <row r="792" spans="1:20" ht="24" customHeight="1">
      <c r="A792" s="1" t="s">
        <v>314</v>
      </c>
      <c r="B792" s="89"/>
      <c r="C792" s="89"/>
      <c r="D792" s="1" t="s">
        <v>10</v>
      </c>
      <c r="E792" s="89"/>
      <c r="F792" s="89"/>
      <c r="G792" s="93"/>
      <c r="H792" s="93"/>
      <c r="I792" s="93"/>
      <c r="J792" s="93"/>
      <c r="K792" s="93"/>
      <c r="L792" s="210">
        <v>30175</v>
      </c>
      <c r="M792" s="210">
        <v>32904</v>
      </c>
      <c r="N792" s="143">
        <v>42500</v>
      </c>
      <c r="O792" s="143">
        <v>42500</v>
      </c>
      <c r="P792" s="210">
        <v>47500</v>
      </c>
      <c r="Q792" s="210">
        <v>46250</v>
      </c>
      <c r="R792" s="210">
        <v>35000</v>
      </c>
      <c r="S792" s="210">
        <v>35000</v>
      </c>
      <c r="T792" s="210">
        <v>35000</v>
      </c>
    </row>
    <row r="793" spans="1:20" ht="24" customHeight="1">
      <c r="A793" s="1" t="s">
        <v>1275</v>
      </c>
      <c r="B793" s="89"/>
      <c r="C793" s="89"/>
      <c r="D793" s="1" t="s">
        <v>223</v>
      </c>
      <c r="E793" s="89"/>
      <c r="F793" s="89"/>
      <c r="G793" s="93"/>
      <c r="H793" s="93"/>
      <c r="I793" s="93"/>
      <c r="J793" s="93"/>
      <c r="K793" s="93"/>
      <c r="L793" s="210">
        <v>0</v>
      </c>
      <c r="M793" s="210">
        <v>0</v>
      </c>
      <c r="N793" s="143">
        <v>27000</v>
      </c>
      <c r="O793" s="143">
        <v>0</v>
      </c>
      <c r="P793" s="210">
        <v>50000</v>
      </c>
      <c r="Q793" s="210">
        <v>0</v>
      </c>
      <c r="R793" s="210">
        <v>0</v>
      </c>
      <c r="S793" s="210">
        <v>0</v>
      </c>
      <c r="T793" s="210">
        <v>0</v>
      </c>
    </row>
    <row r="794" spans="1:20" ht="24" customHeight="1">
      <c r="A794" s="1" t="s">
        <v>315</v>
      </c>
      <c r="B794" s="93"/>
      <c r="C794" s="93"/>
      <c r="D794" s="1" t="s">
        <v>17</v>
      </c>
      <c r="E794" s="93"/>
      <c r="F794" s="93"/>
      <c r="G794" s="93"/>
      <c r="H794" s="93"/>
      <c r="I794" s="93"/>
      <c r="J794" s="93"/>
      <c r="K794" s="93"/>
      <c r="L794" s="210">
        <v>17142</v>
      </c>
      <c r="M794" s="210">
        <v>10890</v>
      </c>
      <c r="N794" s="143">
        <v>19345</v>
      </c>
      <c r="O794" s="143">
        <v>19345</v>
      </c>
      <c r="P794" s="185">
        <v>20506</v>
      </c>
      <c r="Q794" s="210">
        <v>21736</v>
      </c>
      <c r="R794" s="210">
        <v>23040</v>
      </c>
      <c r="S794" s="210">
        <v>24422</v>
      </c>
      <c r="T794" s="210">
        <v>25887</v>
      </c>
    </row>
    <row r="795" spans="1:20" ht="24" customHeight="1">
      <c r="A795" s="1" t="s">
        <v>992</v>
      </c>
      <c r="B795" s="89"/>
      <c r="C795" s="89"/>
      <c r="D795" s="1" t="s">
        <v>283</v>
      </c>
      <c r="E795" s="89"/>
      <c r="F795" s="89"/>
      <c r="G795" s="89"/>
      <c r="H795" s="89"/>
      <c r="I795" s="89"/>
      <c r="J795" s="89"/>
      <c r="K795" s="89"/>
      <c r="L795" s="268">
        <v>4002</v>
      </c>
      <c r="M795" s="268">
        <v>3439</v>
      </c>
      <c r="N795" s="154">
        <v>4500</v>
      </c>
      <c r="O795" s="154">
        <v>4500</v>
      </c>
      <c r="P795" s="207">
        <v>4500</v>
      </c>
      <c r="Q795" s="207">
        <v>4500</v>
      </c>
      <c r="R795" s="207">
        <v>4500</v>
      </c>
      <c r="S795" s="207">
        <v>4500</v>
      </c>
      <c r="T795" s="207">
        <v>4500</v>
      </c>
    </row>
    <row r="796" spans="1:20" ht="24" customHeight="1">
      <c r="A796" s="1" t="s">
        <v>316</v>
      </c>
      <c r="B796" s="93"/>
      <c r="C796" s="93"/>
      <c r="D796" s="1" t="s">
        <v>81</v>
      </c>
      <c r="E796" s="93"/>
      <c r="F796" s="93"/>
      <c r="G796" s="89"/>
      <c r="H796" s="89"/>
      <c r="I796" s="89"/>
      <c r="J796" s="89"/>
      <c r="K796" s="89"/>
      <c r="L796" s="268">
        <v>2949</v>
      </c>
      <c r="M796" s="268">
        <v>1701</v>
      </c>
      <c r="N796" s="144">
        <v>2000</v>
      </c>
      <c r="O796" s="144">
        <v>2000</v>
      </c>
      <c r="P796" s="195">
        <v>2000</v>
      </c>
      <c r="Q796" s="195">
        <v>2000</v>
      </c>
      <c r="R796" s="195">
        <v>2000</v>
      </c>
      <c r="S796" s="195">
        <v>2000</v>
      </c>
      <c r="T796" s="195">
        <v>2000</v>
      </c>
    </row>
    <row r="797" spans="1:20" ht="24" customHeight="1">
      <c r="A797" s="1" t="s">
        <v>947</v>
      </c>
      <c r="B797" s="89"/>
      <c r="C797" s="89"/>
      <c r="D797" s="1" t="s">
        <v>82</v>
      </c>
      <c r="E797" s="89"/>
      <c r="F797" s="89"/>
      <c r="G797" s="89"/>
      <c r="H797" s="89"/>
      <c r="I797" s="89"/>
      <c r="J797" s="89"/>
      <c r="K797" s="89"/>
      <c r="L797" s="195">
        <v>1270</v>
      </c>
      <c r="M797" s="195">
        <v>1260</v>
      </c>
      <c r="N797" s="144">
        <v>1414</v>
      </c>
      <c r="O797" s="144">
        <v>1550</v>
      </c>
      <c r="P797" s="195">
        <v>1801</v>
      </c>
      <c r="Q797" s="195">
        <v>1897</v>
      </c>
      <c r="R797" s="195">
        <v>9000</v>
      </c>
      <c r="S797" s="195">
        <v>9450</v>
      </c>
      <c r="T797" s="195">
        <v>9923</v>
      </c>
    </row>
    <row r="798" spans="1:20" ht="24" customHeight="1">
      <c r="A798" s="1" t="s">
        <v>751</v>
      </c>
      <c r="B798" s="93"/>
      <c r="C798" s="93"/>
      <c r="D798" s="1" t="s">
        <v>746</v>
      </c>
      <c r="E798" s="93"/>
      <c r="F798" s="93"/>
      <c r="G798" s="93"/>
      <c r="H798" s="93"/>
      <c r="I798" s="93"/>
      <c r="J798" s="93"/>
      <c r="K798" s="93"/>
      <c r="L798" s="269">
        <v>3625</v>
      </c>
      <c r="M798" s="269">
        <v>31067</v>
      </c>
      <c r="N798" s="155">
        <v>10000</v>
      </c>
      <c r="O798" s="155">
        <v>10000</v>
      </c>
      <c r="P798" s="184">
        <v>10000</v>
      </c>
      <c r="Q798" s="184">
        <v>10000</v>
      </c>
      <c r="R798" s="269">
        <v>8040</v>
      </c>
      <c r="S798" s="269">
        <v>5000</v>
      </c>
      <c r="T798" s="269">
        <v>5000</v>
      </c>
    </row>
    <row r="799" spans="1:20" ht="24" customHeight="1">
      <c r="A799" s="1" t="s">
        <v>826</v>
      </c>
      <c r="B799" s="93"/>
      <c r="C799" s="93"/>
      <c r="D799" s="1" t="s">
        <v>810</v>
      </c>
      <c r="E799" s="93"/>
      <c r="F799" s="93"/>
      <c r="G799" s="93"/>
      <c r="H799" s="93"/>
      <c r="I799" s="93"/>
      <c r="J799" s="93"/>
      <c r="K799" s="93"/>
      <c r="L799" s="269">
        <v>350</v>
      </c>
      <c r="M799" s="269">
        <v>3400</v>
      </c>
      <c r="N799" s="155">
        <v>16000</v>
      </c>
      <c r="O799" s="155">
        <v>10000</v>
      </c>
      <c r="P799" s="184">
        <v>12000</v>
      </c>
      <c r="Q799" s="184">
        <v>12000</v>
      </c>
      <c r="R799" s="184">
        <v>12000</v>
      </c>
      <c r="S799" s="184">
        <v>12000</v>
      </c>
      <c r="T799" s="184">
        <v>12000</v>
      </c>
    </row>
    <row r="800" spans="1:20" ht="24" customHeight="1">
      <c r="A800" s="1" t="s">
        <v>530</v>
      </c>
      <c r="B800" s="93"/>
      <c r="C800" s="93"/>
      <c r="D800" s="1" t="s">
        <v>253</v>
      </c>
      <c r="E800" s="93"/>
      <c r="F800" s="93"/>
      <c r="G800" s="93"/>
      <c r="H800" s="93"/>
      <c r="I800" s="93"/>
      <c r="J800" s="93"/>
      <c r="K800" s="93"/>
      <c r="L800" s="269">
        <v>689</v>
      </c>
      <c r="M800" s="269">
        <v>100</v>
      </c>
      <c r="N800" s="155">
        <v>500</v>
      </c>
      <c r="O800" s="155">
        <v>0</v>
      </c>
      <c r="P800" s="184">
        <v>0</v>
      </c>
      <c r="Q800" s="184">
        <v>0</v>
      </c>
      <c r="R800" s="184">
        <v>0</v>
      </c>
      <c r="S800" s="184">
        <v>0</v>
      </c>
      <c r="T800" s="184">
        <v>0</v>
      </c>
    </row>
    <row r="801" spans="1:20" ht="24" customHeight="1">
      <c r="A801" s="1" t="s">
        <v>529</v>
      </c>
      <c r="B801" s="93"/>
      <c r="C801" s="93"/>
      <c r="D801" s="1" t="s">
        <v>18</v>
      </c>
      <c r="E801" s="93"/>
      <c r="F801" s="93"/>
      <c r="G801" s="93"/>
      <c r="H801" s="93"/>
      <c r="I801" s="93"/>
      <c r="J801" s="93"/>
      <c r="K801" s="93"/>
      <c r="L801" s="210">
        <v>576</v>
      </c>
      <c r="M801" s="210">
        <v>1233</v>
      </c>
      <c r="N801" s="143">
        <v>1500</v>
      </c>
      <c r="O801" s="143">
        <v>5000</v>
      </c>
      <c r="P801" s="185">
        <v>5000</v>
      </c>
      <c r="Q801" s="185">
        <v>5000</v>
      </c>
      <c r="R801" s="185">
        <v>5000</v>
      </c>
      <c r="S801" s="185">
        <v>5000</v>
      </c>
      <c r="T801" s="185">
        <v>5000</v>
      </c>
    </row>
    <row r="802" spans="1:20" ht="24" customHeight="1">
      <c r="A802" s="1" t="s">
        <v>317</v>
      </c>
      <c r="B802" s="93"/>
      <c r="C802" s="93"/>
      <c r="D802" s="1" t="s">
        <v>89</v>
      </c>
      <c r="E802" s="93"/>
      <c r="F802" s="93"/>
      <c r="G802" s="93"/>
      <c r="H802" s="93"/>
      <c r="I802" s="93"/>
      <c r="J802" s="93"/>
      <c r="K802" s="93"/>
      <c r="L802" s="210">
        <v>2295</v>
      </c>
      <c r="M802" s="210">
        <v>3793</v>
      </c>
      <c r="N802" s="143">
        <v>4000</v>
      </c>
      <c r="O802" s="143">
        <v>4000</v>
      </c>
      <c r="P802" s="185">
        <v>4000</v>
      </c>
      <c r="Q802" s="185">
        <v>4000</v>
      </c>
      <c r="R802" s="185">
        <v>4000</v>
      </c>
      <c r="S802" s="185">
        <v>4000</v>
      </c>
      <c r="T802" s="185">
        <v>4000</v>
      </c>
    </row>
    <row r="803" spans="1:20" ht="24" customHeight="1">
      <c r="A803" s="1" t="s">
        <v>318</v>
      </c>
      <c r="B803" s="93"/>
      <c r="C803" s="93"/>
      <c r="D803" s="1" t="s">
        <v>11</v>
      </c>
      <c r="E803" s="93"/>
      <c r="F803" s="93"/>
      <c r="G803" s="93"/>
      <c r="H803" s="93"/>
      <c r="I803" s="93"/>
      <c r="J803" s="93"/>
      <c r="K803" s="93"/>
      <c r="L803" s="210">
        <v>2155</v>
      </c>
      <c r="M803" s="210">
        <v>266</v>
      </c>
      <c r="N803" s="143">
        <v>1250</v>
      </c>
      <c r="O803" s="143">
        <v>1250</v>
      </c>
      <c r="P803" s="185">
        <v>1250</v>
      </c>
      <c r="Q803" s="185">
        <v>1250</v>
      </c>
      <c r="R803" s="185">
        <v>1250</v>
      </c>
      <c r="S803" s="185">
        <v>1250</v>
      </c>
      <c r="T803" s="185">
        <v>1250</v>
      </c>
    </row>
    <row r="804" spans="1:20" ht="24" customHeight="1">
      <c r="A804" s="1" t="s">
        <v>319</v>
      </c>
      <c r="B804" s="93"/>
      <c r="C804" s="93"/>
      <c r="D804" s="1" t="s">
        <v>320</v>
      </c>
      <c r="E804" s="93"/>
      <c r="F804" s="93"/>
      <c r="G804" s="93"/>
      <c r="H804" s="93"/>
      <c r="I804" s="93"/>
      <c r="J804" s="93"/>
      <c r="K804" s="93"/>
      <c r="L804" s="210">
        <v>10417</v>
      </c>
      <c r="M804" s="210">
        <v>10924</v>
      </c>
      <c r="N804" s="143">
        <v>9000</v>
      </c>
      <c r="O804" s="143">
        <v>36000</v>
      </c>
      <c r="P804" s="185">
        <v>34000</v>
      </c>
      <c r="Q804" s="185">
        <v>34000</v>
      </c>
      <c r="R804" s="185">
        <v>34000</v>
      </c>
      <c r="S804" s="185">
        <v>34000</v>
      </c>
      <c r="T804" s="185">
        <v>34000</v>
      </c>
    </row>
    <row r="805" spans="1:20" ht="24" customHeight="1">
      <c r="A805" s="1" t="s">
        <v>321</v>
      </c>
      <c r="B805" s="93"/>
      <c r="C805" s="93"/>
      <c r="D805" s="1" t="s">
        <v>12</v>
      </c>
      <c r="E805" s="93"/>
      <c r="F805" s="93"/>
      <c r="G805" s="93"/>
      <c r="H805" s="93"/>
      <c r="I805" s="93"/>
      <c r="J805" s="93"/>
      <c r="K805" s="93"/>
      <c r="L805" s="210">
        <v>6077</v>
      </c>
      <c r="M805" s="210">
        <v>7315</v>
      </c>
      <c r="N805" s="143">
        <v>12500</v>
      </c>
      <c r="O805" s="143">
        <v>11500</v>
      </c>
      <c r="P805" s="210">
        <v>11500</v>
      </c>
      <c r="Q805" s="185">
        <v>11500</v>
      </c>
      <c r="R805" s="185">
        <v>11500</v>
      </c>
      <c r="S805" s="185">
        <v>11500</v>
      </c>
      <c r="T805" s="185">
        <v>11500</v>
      </c>
    </row>
    <row r="806" spans="1:20" ht="24" customHeight="1">
      <c r="A806" s="1" t="s">
        <v>752</v>
      </c>
      <c r="B806" s="93"/>
      <c r="C806" s="93"/>
      <c r="D806" s="1" t="s">
        <v>748</v>
      </c>
      <c r="E806" s="93"/>
      <c r="F806" s="93"/>
      <c r="G806" s="93"/>
      <c r="H806" s="93"/>
      <c r="I806" s="93"/>
      <c r="J806" s="93"/>
      <c r="K806" s="93"/>
      <c r="L806" s="210">
        <v>7696</v>
      </c>
      <c r="M806" s="210">
        <v>6370</v>
      </c>
      <c r="N806" s="143">
        <v>10000</v>
      </c>
      <c r="O806" s="143">
        <v>8000</v>
      </c>
      <c r="P806" s="210">
        <v>10000</v>
      </c>
      <c r="Q806" s="185">
        <v>10000</v>
      </c>
      <c r="R806" s="185">
        <v>10000</v>
      </c>
      <c r="S806" s="185">
        <v>10000</v>
      </c>
      <c r="T806" s="185">
        <v>10000</v>
      </c>
    </row>
    <row r="807" spans="1:20" ht="24" customHeight="1">
      <c r="A807" s="1" t="s">
        <v>322</v>
      </c>
      <c r="B807" s="93"/>
      <c r="C807" s="93"/>
      <c r="D807" s="1" t="s">
        <v>16</v>
      </c>
      <c r="E807" s="93"/>
      <c r="F807" s="93"/>
      <c r="G807" s="93"/>
      <c r="H807" s="93"/>
      <c r="I807" s="93"/>
      <c r="J807" s="93"/>
      <c r="K807" s="93"/>
      <c r="L807" s="210">
        <v>6825</v>
      </c>
      <c r="M807" s="210">
        <v>3136</v>
      </c>
      <c r="N807" s="143">
        <v>3000</v>
      </c>
      <c r="O807" s="143">
        <v>3000</v>
      </c>
      <c r="P807" s="210">
        <v>3000</v>
      </c>
      <c r="Q807" s="185">
        <v>3000</v>
      </c>
      <c r="R807" s="185">
        <v>3000</v>
      </c>
      <c r="S807" s="185">
        <v>3000</v>
      </c>
      <c r="T807" s="185">
        <v>3000</v>
      </c>
    </row>
    <row r="808" spans="1:20" ht="24" customHeight="1">
      <c r="A808" s="1" t="s">
        <v>323</v>
      </c>
      <c r="B808" s="93"/>
      <c r="C808" s="93"/>
      <c r="D808" s="1" t="s">
        <v>809</v>
      </c>
      <c r="E808" s="93"/>
      <c r="F808" s="93"/>
      <c r="G808" s="93"/>
      <c r="H808" s="93"/>
      <c r="I808" s="93"/>
      <c r="J808" s="93"/>
      <c r="K808" s="93"/>
      <c r="L808" s="210">
        <v>320</v>
      </c>
      <c r="M808" s="210">
        <v>2571</v>
      </c>
      <c r="N808" s="143">
        <v>5000</v>
      </c>
      <c r="O808" s="143">
        <v>4000</v>
      </c>
      <c r="P808" s="210">
        <v>5000</v>
      </c>
      <c r="Q808" s="185">
        <v>5000</v>
      </c>
      <c r="R808" s="185">
        <v>5000</v>
      </c>
      <c r="S808" s="185">
        <v>5000</v>
      </c>
      <c r="T808" s="185">
        <v>5000</v>
      </c>
    </row>
    <row r="809" spans="1:20" ht="24" customHeight="1">
      <c r="A809" s="1" t="s">
        <v>994</v>
      </c>
      <c r="B809" s="89"/>
      <c r="C809" s="89"/>
      <c r="D809" s="1" t="s">
        <v>828</v>
      </c>
      <c r="E809" s="89"/>
      <c r="F809" s="89"/>
      <c r="G809" s="89"/>
      <c r="H809" s="89"/>
      <c r="I809" s="89"/>
      <c r="J809" s="89"/>
      <c r="K809" s="89"/>
      <c r="L809" s="210">
        <v>650</v>
      </c>
      <c r="M809" s="210">
        <v>1017</v>
      </c>
      <c r="N809" s="154">
        <v>1200</v>
      </c>
      <c r="O809" s="154">
        <v>1200</v>
      </c>
      <c r="P809" s="207">
        <v>1200</v>
      </c>
      <c r="Q809" s="207">
        <v>1200</v>
      </c>
      <c r="R809" s="207">
        <v>1200</v>
      </c>
      <c r="S809" s="207">
        <v>1200</v>
      </c>
      <c r="T809" s="207">
        <v>1200</v>
      </c>
    </row>
    <row r="810" spans="1:20" ht="24" customHeight="1">
      <c r="A810" s="1" t="s">
        <v>324</v>
      </c>
      <c r="B810" s="93"/>
      <c r="C810" s="93"/>
      <c r="D810" s="1" t="s">
        <v>127</v>
      </c>
      <c r="E810" s="93"/>
      <c r="F810" s="93"/>
      <c r="G810" s="93"/>
      <c r="H810" s="93"/>
      <c r="I810" s="93"/>
      <c r="J810" s="93"/>
      <c r="K810" s="93"/>
      <c r="L810" s="210">
        <v>23756</v>
      </c>
      <c r="M810" s="210">
        <v>23896</v>
      </c>
      <c r="N810" s="143">
        <v>33170</v>
      </c>
      <c r="O810" s="143">
        <v>27500</v>
      </c>
      <c r="P810" s="185">
        <v>29425</v>
      </c>
      <c r="Q810" s="185">
        <v>31485</v>
      </c>
      <c r="R810" s="185">
        <v>33689</v>
      </c>
      <c r="S810" s="185">
        <v>36047</v>
      </c>
      <c r="T810" s="185">
        <v>38570</v>
      </c>
    </row>
    <row r="811" spans="1:20" ht="24" customHeight="1">
      <c r="A811" s="1" t="s">
        <v>1019</v>
      </c>
      <c r="B811" s="93"/>
      <c r="C811" s="93"/>
      <c r="D811" s="1" t="s">
        <v>1020</v>
      </c>
      <c r="E811" s="93"/>
      <c r="F811" s="93"/>
      <c r="G811" s="93"/>
      <c r="H811" s="93"/>
      <c r="I811" s="93"/>
      <c r="J811" s="93"/>
      <c r="K811" s="93"/>
      <c r="L811" s="210">
        <v>43783</v>
      </c>
      <c r="M811" s="210">
        <v>0</v>
      </c>
      <c r="N811" s="143">
        <v>0</v>
      </c>
      <c r="O811" s="143">
        <v>0</v>
      </c>
      <c r="P811" s="210">
        <v>0</v>
      </c>
      <c r="Q811" s="210">
        <v>0</v>
      </c>
      <c r="R811" s="185">
        <v>0</v>
      </c>
      <c r="S811" s="185">
        <v>0</v>
      </c>
      <c r="T811" s="185">
        <v>0</v>
      </c>
    </row>
    <row r="812" spans="1:20" ht="24" customHeight="1">
      <c r="A812" s="1" t="s">
        <v>1443</v>
      </c>
      <c r="B812" s="93"/>
      <c r="C812" s="93"/>
      <c r="D812" s="94" t="s">
        <v>1444</v>
      </c>
      <c r="E812" s="93"/>
      <c r="F812" s="93"/>
      <c r="G812" s="93"/>
      <c r="H812" s="93"/>
      <c r="I812" s="93"/>
      <c r="J812" s="93"/>
      <c r="K812" s="93"/>
      <c r="L812" s="210">
        <v>0</v>
      </c>
      <c r="M812" s="210">
        <v>0</v>
      </c>
      <c r="N812" s="143">
        <v>0</v>
      </c>
      <c r="O812" s="143">
        <v>77551</v>
      </c>
      <c r="P812" s="210">
        <v>2380500</v>
      </c>
      <c r="Q812" s="210"/>
      <c r="R812" s="210"/>
      <c r="S812" s="210"/>
      <c r="T812" s="210"/>
    </row>
    <row r="813" spans="1:20" ht="24" customHeight="1">
      <c r="A813" s="1" t="s">
        <v>818</v>
      </c>
      <c r="B813" s="93"/>
      <c r="C813" s="93"/>
      <c r="D813" s="94" t="s">
        <v>1314</v>
      </c>
      <c r="E813" s="93"/>
      <c r="F813" s="93"/>
      <c r="G813" s="93"/>
      <c r="H813" s="93"/>
      <c r="I813" s="93"/>
      <c r="J813" s="93"/>
      <c r="K813" s="93"/>
      <c r="L813" s="210">
        <v>0</v>
      </c>
      <c r="M813" s="210">
        <v>70379</v>
      </c>
      <c r="N813" s="143">
        <v>440000</v>
      </c>
      <c r="O813" s="143">
        <v>298635</v>
      </c>
      <c r="P813" s="210">
        <v>440000</v>
      </c>
      <c r="Q813" s="210">
        <v>455000</v>
      </c>
      <c r="R813" s="210">
        <v>605000</v>
      </c>
      <c r="S813" s="210">
        <v>440000</v>
      </c>
      <c r="T813" s="210">
        <v>440000</v>
      </c>
    </row>
    <row r="814" spans="1:20" ht="24" customHeight="1">
      <c r="A814" s="1" t="s">
        <v>1445</v>
      </c>
      <c r="B814" s="93"/>
      <c r="C814" s="93"/>
      <c r="D814" s="94" t="s">
        <v>1453</v>
      </c>
      <c r="E814" s="93"/>
      <c r="F814" s="93"/>
      <c r="G814" s="93"/>
      <c r="H814" s="93"/>
      <c r="I814" s="93"/>
      <c r="J814" s="93"/>
      <c r="K814" s="93"/>
      <c r="L814" s="210">
        <v>0</v>
      </c>
      <c r="M814" s="210">
        <v>0</v>
      </c>
      <c r="N814" s="143">
        <v>0</v>
      </c>
      <c r="O814" s="143">
        <v>0</v>
      </c>
      <c r="P814" s="210">
        <v>931000</v>
      </c>
      <c r="Q814" s="210">
        <v>0</v>
      </c>
      <c r="R814" s="210">
        <v>0</v>
      </c>
      <c r="S814" s="210">
        <v>0</v>
      </c>
      <c r="T814" s="210">
        <v>0</v>
      </c>
    </row>
    <row r="815" spans="1:20" ht="24" customHeight="1">
      <c r="A815" s="93" t="s">
        <v>932</v>
      </c>
      <c r="B815" s="265"/>
      <c r="C815" s="265"/>
      <c r="D815" s="1" t="s">
        <v>706</v>
      </c>
      <c r="E815" s="265"/>
      <c r="F815" s="265"/>
      <c r="G815" s="265"/>
      <c r="H815" s="265"/>
      <c r="I815" s="265"/>
      <c r="J815" s="265"/>
      <c r="K815" s="265"/>
      <c r="L815" s="264">
        <v>0</v>
      </c>
      <c r="M815" s="264">
        <v>0</v>
      </c>
      <c r="N815" s="151">
        <v>1100</v>
      </c>
      <c r="O815" s="151">
        <v>1248</v>
      </c>
      <c r="P815" s="264">
        <v>0</v>
      </c>
      <c r="Q815" s="264">
        <v>0</v>
      </c>
      <c r="R815" s="264">
        <v>0</v>
      </c>
      <c r="S815" s="264">
        <v>0</v>
      </c>
      <c r="T815" s="204">
        <v>0</v>
      </c>
    </row>
    <row r="816" spans="1:20" ht="24" customHeight="1">
      <c r="A816" s="93" t="s">
        <v>973</v>
      </c>
      <c r="B816" s="265"/>
      <c r="C816" s="265"/>
      <c r="D816" s="1" t="s">
        <v>239</v>
      </c>
      <c r="E816" s="265"/>
      <c r="F816" s="265"/>
      <c r="G816" s="265"/>
      <c r="H816" s="265"/>
      <c r="I816" s="265"/>
      <c r="J816" s="265"/>
      <c r="K816" s="265"/>
      <c r="L816" s="264">
        <v>0</v>
      </c>
      <c r="M816" s="264">
        <v>65905</v>
      </c>
      <c r="N816" s="143">
        <v>0</v>
      </c>
      <c r="O816" s="143">
        <v>0</v>
      </c>
      <c r="P816" s="210">
        <v>0</v>
      </c>
      <c r="Q816" s="264">
        <v>0</v>
      </c>
      <c r="R816" s="264">
        <v>0</v>
      </c>
      <c r="S816" s="264">
        <v>0</v>
      </c>
      <c r="T816" s="264">
        <v>0</v>
      </c>
    </row>
    <row r="817" spans="1:20" ht="24" customHeight="1">
      <c r="A817" s="1" t="s">
        <v>954</v>
      </c>
      <c r="B817" s="101"/>
      <c r="C817" s="101"/>
      <c r="D817" s="1" t="s">
        <v>959</v>
      </c>
      <c r="E817" s="103"/>
      <c r="F817" s="101"/>
      <c r="G817" s="101"/>
      <c r="H817" s="101"/>
      <c r="I817" s="101"/>
      <c r="J817" s="101"/>
      <c r="K817" s="101"/>
      <c r="L817" s="263">
        <v>0</v>
      </c>
      <c r="M817" s="263">
        <v>0</v>
      </c>
      <c r="N817" s="174">
        <v>23000</v>
      </c>
      <c r="O817" s="174">
        <v>0</v>
      </c>
      <c r="P817" s="263">
        <v>23000</v>
      </c>
      <c r="Q817" s="264">
        <v>0</v>
      </c>
      <c r="R817" s="264">
        <v>0</v>
      </c>
      <c r="S817" s="264">
        <v>0</v>
      </c>
      <c r="T817" s="204">
        <v>0</v>
      </c>
    </row>
    <row r="818" spans="1:20" ht="24" customHeight="1">
      <c r="A818" s="1" t="s">
        <v>1022</v>
      </c>
      <c r="B818" s="101"/>
      <c r="C818" s="101"/>
      <c r="D818" s="1" t="s">
        <v>240</v>
      </c>
      <c r="E818" s="103"/>
      <c r="F818" s="101"/>
      <c r="G818" s="101"/>
      <c r="H818" s="101"/>
      <c r="I818" s="101"/>
      <c r="J818" s="101"/>
      <c r="K818" s="101"/>
      <c r="L818" s="263">
        <v>0</v>
      </c>
      <c r="M818" s="263">
        <v>0</v>
      </c>
      <c r="N818" s="143">
        <v>100000</v>
      </c>
      <c r="O818" s="143">
        <v>100000</v>
      </c>
      <c r="P818" s="210">
        <v>60000</v>
      </c>
      <c r="Q818" s="210">
        <v>597666</v>
      </c>
      <c r="R818" s="210">
        <v>0</v>
      </c>
      <c r="S818" s="210">
        <v>70000</v>
      </c>
      <c r="T818" s="210">
        <v>0</v>
      </c>
    </row>
    <row r="819" spans="1:20" ht="24" customHeight="1">
      <c r="A819" s="1" t="s">
        <v>325</v>
      </c>
      <c r="B819" s="89"/>
      <c r="C819" s="89"/>
      <c r="D819" s="1" t="s">
        <v>237</v>
      </c>
      <c r="E819" s="265"/>
      <c r="F819" s="265"/>
      <c r="G819" s="265"/>
      <c r="H819" s="265"/>
      <c r="I819" s="265"/>
      <c r="J819" s="265"/>
      <c r="K819" s="101"/>
      <c r="L819" s="210">
        <v>22482</v>
      </c>
      <c r="M819" s="210">
        <v>9367</v>
      </c>
      <c r="N819" s="143">
        <v>0</v>
      </c>
      <c r="O819" s="143">
        <v>0</v>
      </c>
      <c r="P819" s="194">
        <v>0</v>
      </c>
      <c r="Q819" s="194">
        <v>0</v>
      </c>
      <c r="R819" s="194">
        <v>0</v>
      </c>
      <c r="S819" s="194">
        <v>0</v>
      </c>
      <c r="T819" s="193">
        <v>0</v>
      </c>
    </row>
    <row r="820" spans="1:20" ht="24" customHeight="1">
      <c r="A820" s="1" t="s">
        <v>1285</v>
      </c>
      <c r="B820" s="89"/>
      <c r="C820" s="89"/>
      <c r="D820" s="1" t="s">
        <v>1286</v>
      </c>
      <c r="E820" s="265"/>
      <c r="F820" s="265"/>
      <c r="G820" s="265"/>
      <c r="H820" s="265"/>
      <c r="I820" s="265"/>
      <c r="J820" s="265"/>
      <c r="K820" s="101"/>
      <c r="L820" s="210">
        <v>53957</v>
      </c>
      <c r="M820" s="210">
        <v>3188307</v>
      </c>
      <c r="N820" s="143">
        <v>55000</v>
      </c>
      <c r="O820" s="143">
        <v>199472</v>
      </c>
      <c r="P820" s="194">
        <v>0</v>
      </c>
      <c r="Q820" s="194">
        <v>0</v>
      </c>
      <c r="R820" s="194">
        <v>0</v>
      </c>
      <c r="S820" s="194">
        <v>0</v>
      </c>
      <c r="T820" s="193">
        <v>0</v>
      </c>
    </row>
    <row r="821" spans="1:20" ht="24" customHeight="1">
      <c r="A821" s="1" t="s">
        <v>1309</v>
      </c>
      <c r="B821" s="101"/>
      <c r="C821" s="101"/>
      <c r="D821" s="1" t="s">
        <v>1301</v>
      </c>
      <c r="E821" s="103"/>
      <c r="F821" s="101"/>
      <c r="G821" s="101"/>
      <c r="H821" s="101"/>
      <c r="I821" s="101"/>
      <c r="J821" s="101"/>
      <c r="K821" s="101"/>
      <c r="L821" s="263">
        <v>0</v>
      </c>
      <c r="M821" s="263">
        <v>0</v>
      </c>
      <c r="N821" s="174">
        <v>163772</v>
      </c>
      <c r="O821" s="174">
        <v>37500</v>
      </c>
      <c r="P821" s="263">
        <v>37500</v>
      </c>
      <c r="Q821" s="263">
        <v>37500</v>
      </c>
      <c r="R821" s="263">
        <v>37500</v>
      </c>
      <c r="S821" s="185">
        <v>0</v>
      </c>
      <c r="T821" s="185">
        <v>0</v>
      </c>
    </row>
    <row r="822" spans="1:20" ht="24" customHeight="1">
      <c r="A822" s="95" t="s">
        <v>1094</v>
      </c>
      <c r="B822" s="95"/>
      <c r="C822" s="95"/>
      <c r="D822" s="95"/>
      <c r="E822" s="95"/>
      <c r="F822" s="95"/>
      <c r="G822" s="95"/>
      <c r="H822" s="95"/>
      <c r="I822" s="95"/>
      <c r="J822" s="95"/>
      <c r="K822" s="95"/>
      <c r="L822" s="192"/>
      <c r="M822" s="192"/>
      <c r="N822" s="147"/>
      <c r="O822" s="147"/>
      <c r="P822" s="192"/>
      <c r="Q822" s="192"/>
      <c r="R822" s="192"/>
      <c r="S822" s="192"/>
      <c r="T822" s="192"/>
    </row>
    <row r="823" spans="1:20" ht="24" customHeight="1">
      <c r="A823" s="1" t="s">
        <v>326</v>
      </c>
      <c r="B823" s="93"/>
      <c r="C823" s="93"/>
      <c r="D823" s="1" t="s">
        <v>776</v>
      </c>
      <c r="E823" s="93"/>
      <c r="F823" s="93"/>
      <c r="G823" s="93"/>
      <c r="H823" s="93"/>
      <c r="I823" s="93"/>
      <c r="J823" s="93"/>
      <c r="K823" s="93"/>
      <c r="L823" s="210">
        <v>150000</v>
      </c>
      <c r="M823" s="210">
        <v>155000</v>
      </c>
      <c r="N823" s="143">
        <v>0</v>
      </c>
      <c r="O823" s="143">
        <v>0</v>
      </c>
      <c r="P823" s="185">
        <v>0</v>
      </c>
      <c r="Q823" s="185">
        <v>0</v>
      </c>
      <c r="R823" s="185">
        <v>0</v>
      </c>
      <c r="S823" s="185">
        <v>0</v>
      </c>
      <c r="T823" s="185">
        <v>0</v>
      </c>
    </row>
    <row r="824" spans="1:20" ht="24" customHeight="1">
      <c r="A824" s="1" t="s">
        <v>327</v>
      </c>
      <c r="B824" s="93"/>
      <c r="C824" s="93"/>
      <c r="D824" s="1" t="s">
        <v>824</v>
      </c>
      <c r="E824" s="93"/>
      <c r="F824" s="93"/>
      <c r="G824" s="93"/>
      <c r="H824" s="93"/>
      <c r="I824" s="93"/>
      <c r="J824" s="93"/>
      <c r="K824" s="93"/>
      <c r="L824" s="210">
        <v>15710</v>
      </c>
      <c r="M824" s="210">
        <v>8060</v>
      </c>
      <c r="N824" s="143">
        <v>0</v>
      </c>
      <c r="O824" s="143">
        <v>0</v>
      </c>
      <c r="P824" s="185">
        <v>0</v>
      </c>
      <c r="Q824" s="185">
        <v>0</v>
      </c>
      <c r="R824" s="185">
        <v>0</v>
      </c>
      <c r="S824" s="185">
        <v>0</v>
      </c>
      <c r="T824" s="185">
        <v>0</v>
      </c>
    </row>
    <row r="825" spans="1:20" ht="24" customHeight="1">
      <c r="A825" s="95" t="s">
        <v>328</v>
      </c>
      <c r="B825" s="95"/>
      <c r="C825" s="95"/>
      <c r="D825" s="95"/>
      <c r="E825" s="95"/>
      <c r="F825" s="95"/>
      <c r="G825" s="95"/>
      <c r="H825" s="95"/>
      <c r="I825" s="95"/>
      <c r="J825" s="95"/>
      <c r="K825" s="95"/>
      <c r="L825" s="192"/>
      <c r="M825" s="192"/>
      <c r="N825" s="147"/>
      <c r="O825" s="147"/>
      <c r="P825" s="192"/>
      <c r="Q825" s="192"/>
      <c r="R825" s="192"/>
      <c r="S825" s="192"/>
      <c r="T825" s="192"/>
    </row>
    <row r="826" spans="1:20" ht="24" customHeight="1">
      <c r="A826" s="1" t="s">
        <v>680</v>
      </c>
      <c r="B826" s="93"/>
      <c r="C826" s="93"/>
      <c r="D826" s="1" t="s">
        <v>776</v>
      </c>
      <c r="E826" s="93"/>
      <c r="F826" s="93"/>
      <c r="G826" s="93"/>
      <c r="H826" s="93"/>
      <c r="I826" s="93"/>
      <c r="J826" s="93"/>
      <c r="K826" s="93"/>
      <c r="L826" s="210">
        <v>920000</v>
      </c>
      <c r="M826" s="210">
        <v>0</v>
      </c>
      <c r="N826" s="143">
        <v>0</v>
      </c>
      <c r="O826" s="143">
        <v>0</v>
      </c>
      <c r="P826" s="185">
        <v>0</v>
      </c>
      <c r="Q826" s="185">
        <v>0</v>
      </c>
      <c r="R826" s="185">
        <v>0</v>
      </c>
      <c r="S826" s="185">
        <v>0</v>
      </c>
      <c r="T826" s="185">
        <v>0</v>
      </c>
    </row>
    <row r="827" spans="1:20" ht="24" customHeight="1">
      <c r="A827" s="1" t="s">
        <v>681</v>
      </c>
      <c r="B827" s="93"/>
      <c r="C827" s="93"/>
      <c r="D827" s="1" t="s">
        <v>824</v>
      </c>
      <c r="E827" s="93"/>
      <c r="F827" s="93"/>
      <c r="G827" s="93"/>
      <c r="H827" s="93"/>
      <c r="I827" s="93"/>
      <c r="J827" s="93"/>
      <c r="K827" s="93"/>
      <c r="L827" s="210">
        <v>215070</v>
      </c>
      <c r="M827" s="210">
        <v>0</v>
      </c>
      <c r="N827" s="143">
        <v>0</v>
      </c>
      <c r="O827" s="143">
        <v>0</v>
      </c>
      <c r="P827" s="185">
        <v>0</v>
      </c>
      <c r="Q827" s="185">
        <v>0</v>
      </c>
      <c r="R827" s="185">
        <v>0</v>
      </c>
      <c r="S827" s="185">
        <v>0</v>
      </c>
      <c r="T827" s="185">
        <v>0</v>
      </c>
    </row>
    <row r="828" spans="1:20" ht="24" customHeight="1">
      <c r="A828" s="95" t="s">
        <v>1261</v>
      </c>
      <c r="B828" s="95"/>
      <c r="C828" s="95"/>
      <c r="D828" s="95"/>
      <c r="E828" s="95"/>
      <c r="F828" s="95"/>
      <c r="G828" s="95"/>
      <c r="H828" s="95"/>
      <c r="I828" s="95"/>
      <c r="J828" s="95"/>
      <c r="K828" s="95"/>
      <c r="L828" s="192"/>
      <c r="M828" s="192"/>
      <c r="N828" s="147"/>
      <c r="O828" s="147"/>
      <c r="P828" s="192"/>
      <c r="Q828" s="192"/>
      <c r="R828" s="192"/>
      <c r="S828" s="192"/>
      <c r="T828" s="192"/>
    </row>
    <row r="829" spans="1:20" ht="24" customHeight="1">
      <c r="A829" s="1" t="s">
        <v>1262</v>
      </c>
      <c r="B829" s="93"/>
      <c r="C829" s="93"/>
      <c r="D829" s="1" t="s">
        <v>776</v>
      </c>
      <c r="E829" s="93"/>
      <c r="F829" s="93"/>
      <c r="G829" s="93"/>
      <c r="H829" s="93"/>
      <c r="I829" s="93"/>
      <c r="J829" s="93"/>
      <c r="K829" s="93"/>
      <c r="L829" s="210">
        <v>0</v>
      </c>
      <c r="M829" s="210">
        <v>1020000</v>
      </c>
      <c r="N829" s="143">
        <v>1029888</v>
      </c>
      <c r="O829" s="143">
        <v>1030000</v>
      </c>
      <c r="P829" s="185">
        <v>1045000</v>
      </c>
      <c r="Q829" s="185">
        <v>1065000</v>
      </c>
      <c r="R829" s="185">
        <v>0</v>
      </c>
      <c r="S829" s="185">
        <v>0</v>
      </c>
      <c r="T829" s="185">
        <v>0</v>
      </c>
    </row>
    <row r="830" spans="1:20" ht="24" customHeight="1">
      <c r="A830" s="1" t="s">
        <v>1263</v>
      </c>
      <c r="B830" s="93"/>
      <c r="C830" s="93"/>
      <c r="D830" s="1" t="s">
        <v>824</v>
      </c>
      <c r="E830" s="93"/>
      <c r="F830" s="93"/>
      <c r="G830" s="93"/>
      <c r="H830" s="93"/>
      <c r="I830" s="93"/>
      <c r="J830" s="93"/>
      <c r="K830" s="93"/>
      <c r="L830" s="230">
        <v>0</v>
      </c>
      <c r="M830" s="230">
        <v>46713</v>
      </c>
      <c r="N830" s="146">
        <v>35835</v>
      </c>
      <c r="O830" s="146">
        <v>35859</v>
      </c>
      <c r="P830" s="197">
        <v>24096</v>
      </c>
      <c r="Q830" s="197">
        <v>12162</v>
      </c>
      <c r="R830" s="197">
        <v>0</v>
      </c>
      <c r="S830" s="197">
        <v>0</v>
      </c>
      <c r="T830" s="197">
        <v>0</v>
      </c>
    </row>
    <row r="831" spans="1:20" ht="24" customHeight="1">
      <c r="A831" s="465" t="s">
        <v>1133</v>
      </c>
      <c r="B831" s="465"/>
      <c r="C831" s="465"/>
      <c r="D831" s="465"/>
      <c r="E831" s="465"/>
      <c r="F831" s="465"/>
      <c r="G831" s="465"/>
      <c r="H831" s="465"/>
      <c r="I831" s="465"/>
      <c r="J831" s="465"/>
      <c r="K831" s="465"/>
      <c r="L831" s="291">
        <f t="shared" ref="L831:T831" si="93">SUM(L772:L830)</f>
        <v>2127378</v>
      </c>
      <c r="M831" s="291">
        <f t="shared" si="93"/>
        <v>5169794</v>
      </c>
      <c r="N831" s="288">
        <f t="shared" si="93"/>
        <v>2673684</v>
      </c>
      <c r="O831" s="288">
        <f t="shared" si="93"/>
        <v>2467126</v>
      </c>
      <c r="P831" s="291">
        <f t="shared" si="93"/>
        <v>5925332</v>
      </c>
      <c r="Q831" s="291">
        <f t="shared" si="93"/>
        <v>3147775</v>
      </c>
      <c r="R831" s="291">
        <f t="shared" si="93"/>
        <v>1661394</v>
      </c>
      <c r="S831" s="291">
        <f t="shared" si="93"/>
        <v>1571593</v>
      </c>
      <c r="T831" s="291">
        <f t="shared" si="93"/>
        <v>1532591</v>
      </c>
    </row>
    <row r="832" spans="1:20" ht="6.75" customHeight="1">
      <c r="A832" s="1"/>
      <c r="B832" s="93"/>
      <c r="C832" s="93"/>
      <c r="D832" s="1"/>
      <c r="E832" s="93"/>
      <c r="F832" s="93"/>
      <c r="G832" s="93"/>
      <c r="H832" s="93"/>
      <c r="I832" s="93"/>
      <c r="J832" s="93"/>
      <c r="K832" s="93"/>
      <c r="L832" s="210"/>
      <c r="M832" s="210"/>
      <c r="N832" s="143"/>
      <c r="O832" s="143"/>
      <c r="P832" s="185"/>
      <c r="Q832" s="185"/>
      <c r="R832" s="185"/>
      <c r="S832" s="185"/>
      <c r="T832" s="185"/>
    </row>
    <row r="833" spans="1:20" ht="24" customHeight="1">
      <c r="A833" s="1" t="s">
        <v>1249</v>
      </c>
      <c r="B833" s="93"/>
      <c r="C833" s="93"/>
      <c r="D833" s="1" t="s">
        <v>1215</v>
      </c>
      <c r="E833" s="93"/>
      <c r="F833" s="93"/>
      <c r="G833" s="93"/>
      <c r="H833" s="93"/>
      <c r="I833" s="93"/>
      <c r="J833" s="93"/>
      <c r="K833" s="93"/>
      <c r="L833" s="285">
        <v>0</v>
      </c>
      <c r="M833" s="285">
        <v>0</v>
      </c>
      <c r="N833" s="286">
        <v>97224</v>
      </c>
      <c r="O833" s="286">
        <v>0</v>
      </c>
      <c r="P833" s="295">
        <v>368675</v>
      </c>
      <c r="Q833" s="295">
        <v>892911</v>
      </c>
      <c r="R833" s="295">
        <v>892744</v>
      </c>
      <c r="S833" s="295">
        <v>893493</v>
      </c>
      <c r="T833" s="295">
        <v>893410</v>
      </c>
    </row>
    <row r="834" spans="1:20" ht="24" customHeight="1">
      <c r="A834" s="1" t="s">
        <v>685</v>
      </c>
      <c r="B834" s="93"/>
      <c r="C834" s="93"/>
      <c r="D834" s="1" t="s">
        <v>190</v>
      </c>
      <c r="E834" s="93"/>
      <c r="F834" s="93"/>
      <c r="G834" s="93"/>
      <c r="H834" s="93"/>
      <c r="I834" s="93"/>
      <c r="J834" s="93"/>
      <c r="K834" s="93"/>
      <c r="L834" s="235">
        <v>75675</v>
      </c>
      <c r="M834" s="235">
        <v>73650</v>
      </c>
      <c r="N834" s="383">
        <v>74125</v>
      </c>
      <c r="O834" s="383">
        <v>74125</v>
      </c>
      <c r="P834" s="236">
        <v>69525</v>
      </c>
      <c r="Q834" s="236">
        <v>0</v>
      </c>
      <c r="R834" s="236">
        <v>0</v>
      </c>
      <c r="S834" s="236">
        <v>0</v>
      </c>
      <c r="T834" s="236">
        <v>0</v>
      </c>
    </row>
    <row r="835" spans="1:20" ht="24" customHeight="1">
      <c r="A835" s="1" t="s">
        <v>1268</v>
      </c>
      <c r="B835" s="93"/>
      <c r="C835" s="93"/>
      <c r="D835" s="1" t="s">
        <v>1056</v>
      </c>
      <c r="E835" s="93"/>
      <c r="F835" s="93"/>
      <c r="G835" s="93"/>
      <c r="H835" s="93"/>
      <c r="I835" s="93"/>
      <c r="J835" s="93"/>
      <c r="K835" s="93"/>
      <c r="L835" s="389">
        <v>4113297</v>
      </c>
      <c r="M835" s="389">
        <v>0</v>
      </c>
      <c r="N835" s="390">
        <v>0</v>
      </c>
      <c r="O835" s="390">
        <v>0</v>
      </c>
      <c r="P835" s="391">
        <v>0</v>
      </c>
      <c r="Q835" s="391">
        <v>0</v>
      </c>
      <c r="R835" s="391">
        <v>0</v>
      </c>
      <c r="S835" s="391">
        <v>0</v>
      </c>
      <c r="T835" s="391">
        <v>0</v>
      </c>
    </row>
    <row r="836" spans="1:20" ht="24" customHeight="1">
      <c r="A836" s="465" t="s">
        <v>583</v>
      </c>
      <c r="B836" s="465"/>
      <c r="C836" s="465"/>
      <c r="D836" s="465"/>
      <c r="E836" s="465"/>
      <c r="F836" s="465"/>
      <c r="G836" s="465"/>
      <c r="H836" s="465"/>
      <c r="I836" s="465"/>
      <c r="J836" s="465"/>
      <c r="K836" s="465"/>
      <c r="L836" s="291">
        <f t="shared" ref="L836:T836" si="94">L834+L833+L835</f>
        <v>4188972</v>
      </c>
      <c r="M836" s="291">
        <f t="shared" si="94"/>
        <v>73650</v>
      </c>
      <c r="N836" s="288">
        <f t="shared" si="94"/>
        <v>171349</v>
      </c>
      <c r="O836" s="288">
        <f t="shared" si="94"/>
        <v>74125</v>
      </c>
      <c r="P836" s="291">
        <f t="shared" si="94"/>
        <v>438200</v>
      </c>
      <c r="Q836" s="291">
        <f t="shared" si="94"/>
        <v>892911</v>
      </c>
      <c r="R836" s="291">
        <f t="shared" si="94"/>
        <v>892744</v>
      </c>
      <c r="S836" s="291">
        <f t="shared" si="94"/>
        <v>893493</v>
      </c>
      <c r="T836" s="291">
        <f t="shared" si="94"/>
        <v>893410</v>
      </c>
    </row>
    <row r="837" spans="1:20" ht="15" customHeight="1">
      <c r="A837" s="370"/>
      <c r="B837" s="370"/>
      <c r="C837" s="370"/>
      <c r="D837" s="370"/>
      <c r="E837" s="370"/>
      <c r="F837" s="370"/>
      <c r="G837" s="370"/>
      <c r="H837" s="370"/>
      <c r="I837" s="370"/>
      <c r="J837" s="370"/>
      <c r="K837" s="370"/>
      <c r="L837" s="369"/>
      <c r="M837" s="369"/>
      <c r="N837" s="371"/>
      <c r="O837" s="371"/>
      <c r="P837" s="369"/>
      <c r="Q837" s="369"/>
      <c r="R837" s="369"/>
      <c r="S837" s="369"/>
      <c r="T837" s="369"/>
    </row>
    <row r="838" spans="1:20" ht="24" customHeight="1">
      <c r="A838" s="277"/>
      <c r="B838" s="466" t="s">
        <v>1132</v>
      </c>
      <c r="C838" s="466"/>
      <c r="D838" s="466"/>
      <c r="E838" s="466"/>
      <c r="F838" s="466"/>
      <c r="G838" s="466"/>
      <c r="H838" s="466"/>
      <c r="I838" s="466"/>
      <c r="J838" s="466"/>
      <c r="K838" s="466"/>
      <c r="L838" s="288">
        <f t="shared" ref="L838:T838" si="95">L831</f>
        <v>2127378</v>
      </c>
      <c r="M838" s="288">
        <f t="shared" si="95"/>
        <v>5169794</v>
      </c>
      <c r="N838" s="288">
        <f t="shared" si="95"/>
        <v>2673684</v>
      </c>
      <c r="O838" s="288">
        <f t="shared" si="95"/>
        <v>2467126</v>
      </c>
      <c r="P838" s="288">
        <f t="shared" si="95"/>
        <v>5925332</v>
      </c>
      <c r="Q838" s="288">
        <f t="shared" si="95"/>
        <v>3147775</v>
      </c>
      <c r="R838" s="288">
        <f t="shared" si="95"/>
        <v>1661394</v>
      </c>
      <c r="S838" s="288">
        <f t="shared" si="95"/>
        <v>1571593</v>
      </c>
      <c r="T838" s="288">
        <f t="shared" si="95"/>
        <v>1532591</v>
      </c>
    </row>
    <row r="839" spans="1:20" ht="15" customHeight="1">
      <c r="A839" s="301"/>
      <c r="B839" s="277"/>
      <c r="C839" s="277"/>
      <c r="D839" s="277"/>
      <c r="E839" s="277"/>
      <c r="F839" s="277"/>
      <c r="G839" s="277"/>
      <c r="H839" s="277"/>
      <c r="I839" s="277"/>
      <c r="J839" s="277"/>
      <c r="K839" s="277"/>
      <c r="L839" s="146"/>
      <c r="M839" s="146"/>
      <c r="N839" s="146"/>
      <c r="O839" s="146"/>
      <c r="P839" s="146"/>
      <c r="Q839" s="146"/>
      <c r="R839" s="146"/>
      <c r="S839" s="146"/>
      <c r="T839" s="146"/>
    </row>
    <row r="840" spans="1:20" ht="24" customHeight="1">
      <c r="A840" s="301"/>
      <c r="B840" s="471" t="s">
        <v>816</v>
      </c>
      <c r="C840" s="471"/>
      <c r="D840" s="471"/>
      <c r="E840" s="471"/>
      <c r="F840" s="471"/>
      <c r="G840" s="471"/>
      <c r="H840" s="471"/>
      <c r="I840" s="471"/>
      <c r="J840" s="471"/>
      <c r="K840" s="471"/>
      <c r="L840" s="340">
        <f t="shared" ref="L840:T840" si="96">L766</f>
        <v>4679749</v>
      </c>
      <c r="M840" s="340">
        <f t="shared" si="96"/>
        <v>1600356</v>
      </c>
      <c r="N840" s="340">
        <f t="shared" si="96"/>
        <v>1065723</v>
      </c>
      <c r="O840" s="340">
        <f t="shared" si="96"/>
        <v>1065859</v>
      </c>
      <c r="P840" s="340">
        <f t="shared" si="96"/>
        <v>1069096</v>
      </c>
      <c r="Q840" s="340">
        <f t="shared" si="96"/>
        <v>1327162</v>
      </c>
      <c r="R840" s="340">
        <f t="shared" si="96"/>
        <v>0</v>
      </c>
      <c r="S840" s="340">
        <f t="shared" si="96"/>
        <v>20000</v>
      </c>
      <c r="T840" s="340">
        <f t="shared" si="96"/>
        <v>0</v>
      </c>
    </row>
    <row r="841" spans="1:20" ht="24" customHeight="1">
      <c r="A841" s="302"/>
      <c r="B841" s="469" t="s">
        <v>1109</v>
      </c>
      <c r="C841" s="469"/>
      <c r="D841" s="469"/>
      <c r="E841" s="469"/>
      <c r="F841" s="469"/>
      <c r="G841" s="469"/>
      <c r="H841" s="469"/>
      <c r="I841" s="469"/>
      <c r="J841" s="469"/>
      <c r="K841" s="469"/>
      <c r="L841" s="300">
        <f t="shared" ref="L841:T841" si="97">-L836</f>
        <v>-4188972</v>
      </c>
      <c r="M841" s="300">
        <f t="shared" si="97"/>
        <v>-73650</v>
      </c>
      <c r="N841" s="300">
        <f t="shared" si="97"/>
        <v>-171349</v>
      </c>
      <c r="O841" s="300">
        <f t="shared" si="97"/>
        <v>-74125</v>
      </c>
      <c r="P841" s="300">
        <f t="shared" si="97"/>
        <v>-438200</v>
      </c>
      <c r="Q841" s="300">
        <f t="shared" si="97"/>
        <v>-892911</v>
      </c>
      <c r="R841" s="300">
        <f t="shared" si="97"/>
        <v>-892744</v>
      </c>
      <c r="S841" s="300">
        <f t="shared" si="97"/>
        <v>-893493</v>
      </c>
      <c r="T841" s="300">
        <f t="shared" si="97"/>
        <v>-893410</v>
      </c>
    </row>
    <row r="842" spans="1:20" ht="24" customHeight="1">
      <c r="A842" s="277"/>
      <c r="B842" s="466" t="s">
        <v>1134</v>
      </c>
      <c r="C842" s="466"/>
      <c r="D842" s="466"/>
      <c r="E842" s="466"/>
      <c r="F842" s="466"/>
      <c r="G842" s="466"/>
      <c r="H842" s="466"/>
      <c r="I842" s="466"/>
      <c r="J842" s="466"/>
      <c r="K842" s="466"/>
      <c r="L842" s="288">
        <f t="shared" ref="L842:T842" si="98">SUM(L840:L841)</f>
        <v>490777</v>
      </c>
      <c r="M842" s="288">
        <f t="shared" si="98"/>
        <v>1526706</v>
      </c>
      <c r="N842" s="288">
        <f t="shared" si="98"/>
        <v>894374</v>
      </c>
      <c r="O842" s="288">
        <f t="shared" si="98"/>
        <v>991734</v>
      </c>
      <c r="P842" s="288">
        <f t="shared" si="98"/>
        <v>630896</v>
      </c>
      <c r="Q842" s="288">
        <f t="shared" si="98"/>
        <v>434251</v>
      </c>
      <c r="R842" s="288">
        <f t="shared" si="98"/>
        <v>-892744</v>
      </c>
      <c r="S842" s="288">
        <f t="shared" si="98"/>
        <v>-873493</v>
      </c>
      <c r="T842" s="288">
        <f t="shared" si="98"/>
        <v>-893410</v>
      </c>
    </row>
    <row r="843" spans="1:20" s="89" customFormat="1" ht="15" customHeight="1">
      <c r="A843" s="134"/>
      <c r="B843" s="134"/>
      <c r="C843" s="134"/>
      <c r="D843" s="134"/>
      <c r="E843" s="134"/>
      <c r="F843" s="134"/>
      <c r="G843" s="134"/>
      <c r="H843" s="134"/>
      <c r="I843" s="134"/>
      <c r="J843" s="134"/>
      <c r="K843" s="134"/>
      <c r="L843" s="290"/>
      <c r="M843" s="290"/>
      <c r="N843" s="290"/>
      <c r="O843" s="290"/>
      <c r="P843" s="290"/>
      <c r="Q843" s="290"/>
      <c r="R843" s="290"/>
      <c r="S843" s="290"/>
      <c r="T843" s="290"/>
    </row>
    <row r="844" spans="1:20" s="89" customFormat="1" ht="24" customHeight="1">
      <c r="A844" s="134"/>
      <c r="B844" s="134"/>
      <c r="C844" s="134"/>
      <c r="D844" s="134"/>
      <c r="E844" s="134"/>
      <c r="F844" s="134"/>
      <c r="G844" s="134"/>
      <c r="H844" s="134"/>
      <c r="I844" s="134"/>
      <c r="J844" s="134"/>
      <c r="K844" s="277" t="s">
        <v>409</v>
      </c>
      <c r="L844" s="247">
        <f t="shared" ref="L844:T844" si="99">L761-L831+L842</f>
        <v>136802</v>
      </c>
      <c r="M844" s="247">
        <f t="shared" si="99"/>
        <v>1516345</v>
      </c>
      <c r="N844" s="247">
        <f t="shared" si="99"/>
        <v>191719</v>
      </c>
      <c r="O844" s="247">
        <f t="shared" si="99"/>
        <v>1186881</v>
      </c>
      <c r="P844" s="247">
        <f t="shared" si="99"/>
        <v>-892926</v>
      </c>
      <c r="Q844" s="247">
        <f t="shared" si="99"/>
        <v>-619295</v>
      </c>
      <c r="R844" s="247">
        <f t="shared" si="99"/>
        <v>-393324</v>
      </c>
      <c r="S844" s="247">
        <f t="shared" si="99"/>
        <v>-209159</v>
      </c>
      <c r="T844" s="247">
        <f t="shared" si="99"/>
        <v>-108262</v>
      </c>
    </row>
    <row r="845" spans="1:20" s="89" customFormat="1" ht="15" customHeight="1">
      <c r="A845" s="134"/>
      <c r="B845" s="134"/>
      <c r="C845" s="134"/>
      <c r="D845" s="134"/>
      <c r="E845" s="134"/>
      <c r="F845" s="134"/>
      <c r="G845" s="134"/>
      <c r="H845" s="134"/>
      <c r="I845" s="134"/>
      <c r="J845" s="134"/>
      <c r="K845" s="134"/>
      <c r="L845" s="290"/>
      <c r="M845" s="290"/>
      <c r="N845" s="290"/>
      <c r="O845" s="290"/>
      <c r="P845" s="290"/>
      <c r="Q845" s="290"/>
      <c r="R845" s="290"/>
      <c r="S845" s="290"/>
      <c r="T845" s="290"/>
    </row>
    <row r="846" spans="1:20" s="89" customFormat="1" ht="24" customHeight="1">
      <c r="A846" s="470" t="s">
        <v>735</v>
      </c>
      <c r="B846" s="470"/>
      <c r="C846" s="470"/>
      <c r="D846" s="470"/>
      <c r="E846" s="470"/>
      <c r="F846" s="470"/>
      <c r="G846" s="470"/>
      <c r="H846" s="470"/>
      <c r="I846" s="470"/>
      <c r="J846" s="470"/>
      <c r="K846" s="470"/>
      <c r="L846" s="290">
        <v>1001491</v>
      </c>
      <c r="M846" s="290">
        <v>2517832</v>
      </c>
      <c r="N846" s="290">
        <v>2564771</v>
      </c>
      <c r="O846" s="290">
        <f>M846+O844</f>
        <v>3704713</v>
      </c>
      <c r="P846" s="290">
        <f>O846+P844</f>
        <v>2811787</v>
      </c>
      <c r="Q846" s="290">
        <f>P846+Q844</f>
        <v>2192492</v>
      </c>
      <c r="R846" s="290">
        <f>Q846+R844</f>
        <v>1799168</v>
      </c>
      <c r="S846" s="290">
        <f>R846+S844</f>
        <v>1590009</v>
      </c>
      <c r="T846" s="290">
        <f>S846+T844</f>
        <v>1481747</v>
      </c>
    </row>
    <row r="847" spans="1:20" s="100" customFormat="1" ht="24" customHeight="1">
      <c r="A847" s="368"/>
      <c r="B847" s="368"/>
      <c r="C847" s="368"/>
      <c r="D847" s="368"/>
      <c r="E847" s="368"/>
      <c r="F847" s="368"/>
      <c r="G847" s="368"/>
      <c r="H847" s="368"/>
      <c r="I847" s="368"/>
      <c r="J847" s="368"/>
      <c r="K847" s="368"/>
      <c r="L847" s="158">
        <f t="shared" ref="L847:T847" si="100">L846/(L831+L836)</f>
        <v>0.15855533654721476</v>
      </c>
      <c r="M847" s="158">
        <f t="shared" si="100"/>
        <v>0.48018668646027307</v>
      </c>
      <c r="N847" s="158">
        <f t="shared" si="100"/>
        <v>0.90149077356923457</v>
      </c>
      <c r="O847" s="158">
        <f t="shared" si="100"/>
        <v>1.4578304150200039</v>
      </c>
      <c r="P847" s="158">
        <f t="shared" si="100"/>
        <v>0.44185948935276825</v>
      </c>
      <c r="Q847" s="158">
        <f t="shared" si="100"/>
        <v>0.54260390438653239</v>
      </c>
      <c r="R847" s="158">
        <f t="shared" si="100"/>
        <v>0.70441299569561233</v>
      </c>
      <c r="S847" s="158">
        <f t="shared" si="100"/>
        <v>0.64501157363272521</v>
      </c>
      <c r="T847" s="158">
        <f t="shared" si="100"/>
        <v>0.61077757181468595</v>
      </c>
    </row>
    <row r="848" spans="1:20" ht="15" customHeight="1">
      <c r="A848" s="89"/>
      <c r="B848" s="89"/>
      <c r="C848" s="89"/>
      <c r="D848" s="89"/>
      <c r="E848" s="89"/>
      <c r="F848" s="89"/>
      <c r="G848" s="89"/>
      <c r="H848" s="89"/>
      <c r="I848" s="89"/>
      <c r="J848" s="89"/>
      <c r="K848" s="89"/>
      <c r="L848" s="281"/>
      <c r="M848" s="281"/>
      <c r="N848" s="173"/>
      <c r="O848" s="173"/>
      <c r="P848" s="423"/>
      <c r="Q848" s="423"/>
      <c r="R848" s="234"/>
      <c r="S848" s="234"/>
      <c r="T848" s="234"/>
    </row>
    <row r="849" spans="1:20" ht="24" customHeight="1">
      <c r="A849" s="98" t="s">
        <v>1190</v>
      </c>
      <c r="B849" s="89"/>
      <c r="C849" s="89"/>
      <c r="D849" s="89"/>
      <c r="E849" s="89"/>
      <c r="F849" s="89"/>
      <c r="G849" s="89"/>
      <c r="H849" s="89"/>
      <c r="I849" s="89"/>
      <c r="J849" s="89"/>
      <c r="K849" s="89"/>
      <c r="L849" s="223"/>
      <c r="M849" s="223"/>
      <c r="N849" s="164"/>
      <c r="O849" s="164"/>
      <c r="P849" s="224"/>
      <c r="Q849" s="224"/>
      <c r="R849" s="224"/>
      <c r="S849" s="224"/>
      <c r="T849" s="224"/>
    </row>
    <row r="850" spans="1:20" ht="15" customHeight="1">
      <c r="A850" s="89"/>
      <c r="B850" s="89"/>
      <c r="C850" s="89"/>
      <c r="D850" s="89"/>
      <c r="E850" s="89"/>
      <c r="F850" s="89"/>
      <c r="G850" s="89"/>
      <c r="H850" s="89"/>
      <c r="I850" s="89"/>
      <c r="J850" s="89"/>
      <c r="K850" s="89"/>
      <c r="L850" s="223"/>
      <c r="M850" s="223"/>
      <c r="N850" s="164"/>
      <c r="O850" s="164"/>
      <c r="P850" s="224"/>
      <c r="Q850" s="224"/>
      <c r="R850" s="224"/>
      <c r="S850" s="224"/>
      <c r="T850" s="224"/>
    </row>
    <row r="851" spans="1:20" ht="24" customHeight="1">
      <c r="A851" s="89" t="s">
        <v>329</v>
      </c>
      <c r="B851" s="89"/>
      <c r="C851" s="89"/>
      <c r="D851" s="89" t="s">
        <v>330</v>
      </c>
      <c r="E851" s="89"/>
      <c r="F851" s="89"/>
      <c r="G851" s="89"/>
      <c r="H851" s="89"/>
      <c r="I851" s="89"/>
      <c r="J851" s="89"/>
      <c r="K851" s="89"/>
      <c r="L851" s="285">
        <v>1705</v>
      </c>
      <c r="M851" s="285">
        <v>0</v>
      </c>
      <c r="N851" s="286">
        <v>0</v>
      </c>
      <c r="O851" s="286">
        <v>0</v>
      </c>
      <c r="P851" s="285">
        <v>0</v>
      </c>
      <c r="Q851" s="285">
        <v>0</v>
      </c>
      <c r="R851" s="285">
        <v>0</v>
      </c>
      <c r="S851" s="285">
        <v>0</v>
      </c>
      <c r="T851" s="285">
        <v>0</v>
      </c>
    </row>
    <row r="852" spans="1:20" ht="24" customHeight="1">
      <c r="A852" s="89" t="s">
        <v>962</v>
      </c>
      <c r="B852" s="89"/>
      <c r="C852" s="89"/>
      <c r="D852" s="89" t="s">
        <v>963</v>
      </c>
      <c r="E852" s="89"/>
      <c r="F852" s="89"/>
      <c r="G852" s="89"/>
      <c r="H852" s="89"/>
      <c r="I852" s="89"/>
      <c r="J852" s="89"/>
      <c r="K852" s="89"/>
      <c r="L852" s="230">
        <v>1007</v>
      </c>
      <c r="M852" s="230">
        <v>0</v>
      </c>
      <c r="N852" s="146">
        <v>0</v>
      </c>
      <c r="O852" s="146">
        <v>0</v>
      </c>
      <c r="P852" s="230">
        <v>0</v>
      </c>
      <c r="Q852" s="230">
        <v>0</v>
      </c>
      <c r="R852" s="230">
        <v>0</v>
      </c>
      <c r="S852" s="230">
        <v>0</v>
      </c>
      <c r="T852" s="230">
        <v>0</v>
      </c>
    </row>
    <row r="853" spans="1:20" s="89" customFormat="1" ht="24" customHeight="1">
      <c r="A853" s="465" t="s">
        <v>1137</v>
      </c>
      <c r="B853" s="465"/>
      <c r="C853" s="465"/>
      <c r="D853" s="465"/>
      <c r="E853" s="465"/>
      <c r="F853" s="465"/>
      <c r="G853" s="465"/>
      <c r="H853" s="465"/>
      <c r="I853" s="465"/>
      <c r="J853" s="465"/>
      <c r="K853" s="465"/>
      <c r="L853" s="306">
        <f t="shared" ref="L853:T853" si="101">SUM(L851:L852)</f>
        <v>2712</v>
      </c>
      <c r="M853" s="306">
        <f t="shared" si="101"/>
        <v>0</v>
      </c>
      <c r="N853" s="290">
        <f t="shared" si="101"/>
        <v>0</v>
      </c>
      <c r="O853" s="290">
        <f t="shared" si="101"/>
        <v>0</v>
      </c>
      <c r="P853" s="289">
        <f t="shared" si="101"/>
        <v>0</v>
      </c>
      <c r="Q853" s="289">
        <f t="shared" si="101"/>
        <v>0</v>
      </c>
      <c r="R853" s="289">
        <f t="shared" si="101"/>
        <v>0</v>
      </c>
      <c r="S853" s="289">
        <f t="shared" si="101"/>
        <v>0</v>
      </c>
      <c r="T853" s="289">
        <f t="shared" si="101"/>
        <v>0</v>
      </c>
    </row>
    <row r="854" spans="1:20" ht="15" customHeight="1">
      <c r="A854" s="89"/>
      <c r="B854" s="89"/>
      <c r="C854" s="89"/>
      <c r="D854" s="89"/>
      <c r="E854" s="89"/>
      <c r="F854" s="89"/>
      <c r="G854" s="89"/>
      <c r="H854" s="89"/>
      <c r="I854" s="89"/>
      <c r="J854" s="89"/>
      <c r="K854" s="89"/>
      <c r="L854" s="310"/>
      <c r="M854" s="310"/>
      <c r="N854" s="333"/>
      <c r="O854" s="333"/>
      <c r="P854" s="334"/>
      <c r="Q854" s="334"/>
      <c r="R854" s="334"/>
      <c r="S854" s="334"/>
      <c r="T854" s="334"/>
    </row>
    <row r="855" spans="1:20" ht="24" customHeight="1">
      <c r="A855" s="1" t="s">
        <v>1033</v>
      </c>
      <c r="B855" s="89"/>
      <c r="C855" s="89"/>
      <c r="D855" s="89" t="s">
        <v>81</v>
      </c>
      <c r="E855" s="89"/>
      <c r="F855" s="89"/>
      <c r="G855" s="93"/>
      <c r="H855" s="93"/>
      <c r="I855" s="93"/>
      <c r="J855" s="93"/>
      <c r="K855" s="93"/>
      <c r="L855" s="316">
        <v>0</v>
      </c>
      <c r="M855" s="316">
        <v>0</v>
      </c>
      <c r="N855" s="328">
        <v>0</v>
      </c>
      <c r="O855" s="328">
        <v>0</v>
      </c>
      <c r="P855" s="316">
        <v>0</v>
      </c>
      <c r="Q855" s="316">
        <v>0</v>
      </c>
      <c r="R855" s="316">
        <v>0</v>
      </c>
      <c r="S855" s="316">
        <v>0</v>
      </c>
      <c r="T855" s="316">
        <v>0</v>
      </c>
    </row>
    <row r="856" spans="1:20" ht="24" customHeight="1">
      <c r="A856" s="465" t="s">
        <v>1138</v>
      </c>
      <c r="B856" s="465"/>
      <c r="C856" s="465"/>
      <c r="D856" s="465"/>
      <c r="E856" s="465"/>
      <c r="F856" s="465"/>
      <c r="G856" s="465"/>
      <c r="H856" s="465"/>
      <c r="I856" s="465"/>
      <c r="J856" s="465"/>
      <c r="K856" s="465"/>
      <c r="L856" s="291">
        <f t="shared" ref="L856:T856" si="102">SUM(L855:L855)</f>
        <v>0</v>
      </c>
      <c r="M856" s="291">
        <f t="shared" si="102"/>
        <v>0</v>
      </c>
      <c r="N856" s="288">
        <f t="shared" si="102"/>
        <v>0</v>
      </c>
      <c r="O856" s="288">
        <f t="shared" si="102"/>
        <v>0</v>
      </c>
      <c r="P856" s="291">
        <f t="shared" si="102"/>
        <v>0</v>
      </c>
      <c r="Q856" s="291">
        <f t="shared" si="102"/>
        <v>0</v>
      </c>
      <c r="R856" s="291">
        <f t="shared" si="102"/>
        <v>0</v>
      </c>
      <c r="S856" s="291">
        <f t="shared" si="102"/>
        <v>0</v>
      </c>
      <c r="T856" s="291">
        <f t="shared" si="102"/>
        <v>0</v>
      </c>
    </row>
    <row r="857" spans="1:20" ht="6.75" customHeight="1">
      <c r="A857" s="1"/>
      <c r="B857" s="93"/>
      <c r="C857" s="93"/>
      <c r="D857" s="1"/>
      <c r="E857" s="93"/>
      <c r="F857" s="93"/>
      <c r="G857" s="93"/>
      <c r="H857" s="93"/>
      <c r="I857" s="93"/>
      <c r="J857" s="93"/>
      <c r="K857" s="93"/>
      <c r="L857" s="210"/>
      <c r="M857" s="210"/>
      <c r="N857" s="143"/>
      <c r="O857" s="143"/>
      <c r="P857" s="185"/>
      <c r="Q857" s="185"/>
      <c r="R857" s="185"/>
      <c r="S857" s="185"/>
      <c r="T857" s="185"/>
    </row>
    <row r="858" spans="1:20" ht="24" customHeight="1">
      <c r="A858" s="1" t="s">
        <v>1296</v>
      </c>
      <c r="B858" s="93"/>
      <c r="C858" s="93"/>
      <c r="D858" s="94" t="s">
        <v>1297</v>
      </c>
      <c r="E858" s="93"/>
      <c r="F858" s="93"/>
      <c r="G858" s="93"/>
      <c r="H858" s="93"/>
      <c r="I858" s="93"/>
      <c r="J858" s="93"/>
      <c r="K858" s="93"/>
      <c r="L858" s="230">
        <v>0</v>
      </c>
      <c r="M858" s="230">
        <v>33843</v>
      </c>
      <c r="N858" s="146">
        <v>0</v>
      </c>
      <c r="O858" s="146">
        <v>0</v>
      </c>
      <c r="P858" s="230">
        <v>0</v>
      </c>
      <c r="Q858" s="230">
        <v>0</v>
      </c>
      <c r="R858" s="230">
        <v>0</v>
      </c>
      <c r="S858" s="230">
        <v>0</v>
      </c>
      <c r="T858" s="230">
        <v>0</v>
      </c>
    </row>
    <row r="859" spans="1:20" ht="24" customHeight="1">
      <c r="A859" s="465" t="s">
        <v>583</v>
      </c>
      <c r="B859" s="465"/>
      <c r="C859" s="465"/>
      <c r="D859" s="465"/>
      <c r="E859" s="465"/>
      <c r="F859" s="465"/>
      <c r="G859" s="465"/>
      <c r="H859" s="465"/>
      <c r="I859" s="465"/>
      <c r="J859" s="465"/>
      <c r="K859" s="465"/>
      <c r="L859" s="291">
        <f t="shared" ref="L859:T859" si="103">SUM(L858)</f>
        <v>0</v>
      </c>
      <c r="M859" s="291">
        <f t="shared" si="103"/>
        <v>33843</v>
      </c>
      <c r="N859" s="288">
        <f t="shared" si="103"/>
        <v>0</v>
      </c>
      <c r="O859" s="288">
        <f t="shared" si="103"/>
        <v>0</v>
      </c>
      <c r="P859" s="291">
        <f t="shared" si="103"/>
        <v>0</v>
      </c>
      <c r="Q859" s="291">
        <f t="shared" si="103"/>
        <v>0</v>
      </c>
      <c r="R859" s="291">
        <f t="shared" si="103"/>
        <v>0</v>
      </c>
      <c r="S859" s="291">
        <f t="shared" si="103"/>
        <v>0</v>
      </c>
      <c r="T859" s="291">
        <f t="shared" si="103"/>
        <v>0</v>
      </c>
    </row>
    <row r="860" spans="1:20" ht="15" customHeight="1">
      <c r="A860" s="297"/>
      <c r="B860" s="364"/>
      <c r="C860" s="364"/>
      <c r="D860" s="364"/>
      <c r="E860" s="364"/>
      <c r="F860" s="364"/>
      <c r="G860" s="364"/>
      <c r="H860" s="364"/>
      <c r="I860" s="364"/>
      <c r="J860" s="364"/>
      <c r="K860" s="364"/>
      <c r="L860" s="308"/>
      <c r="M860" s="308"/>
      <c r="N860" s="406"/>
      <c r="O860" s="406"/>
      <c r="P860" s="407"/>
      <c r="Q860" s="407"/>
      <c r="R860" s="407"/>
      <c r="S860" s="407"/>
      <c r="T860" s="407"/>
    </row>
    <row r="861" spans="1:20" ht="24" customHeight="1">
      <c r="A861" s="277"/>
      <c r="B861" s="466" t="s">
        <v>1298</v>
      </c>
      <c r="C861" s="466"/>
      <c r="D861" s="466"/>
      <c r="E861" s="466"/>
      <c r="F861" s="466"/>
      <c r="G861" s="466"/>
      <c r="H861" s="466"/>
      <c r="I861" s="466"/>
      <c r="J861" s="466"/>
      <c r="K861" s="466"/>
      <c r="L861" s="288">
        <f t="shared" ref="L861:T861" si="104">L856</f>
        <v>0</v>
      </c>
      <c r="M861" s="288">
        <f t="shared" si="104"/>
        <v>0</v>
      </c>
      <c r="N861" s="288">
        <f t="shared" si="104"/>
        <v>0</v>
      </c>
      <c r="O861" s="288">
        <f t="shared" si="104"/>
        <v>0</v>
      </c>
      <c r="P861" s="288">
        <f t="shared" si="104"/>
        <v>0</v>
      </c>
      <c r="Q861" s="288">
        <f t="shared" si="104"/>
        <v>0</v>
      </c>
      <c r="R861" s="288">
        <f t="shared" si="104"/>
        <v>0</v>
      </c>
      <c r="S861" s="288">
        <f t="shared" si="104"/>
        <v>0</v>
      </c>
      <c r="T861" s="288">
        <f t="shared" si="104"/>
        <v>0</v>
      </c>
    </row>
    <row r="862" spans="1:20" ht="15" customHeight="1">
      <c r="A862" s="301"/>
      <c r="B862" s="277"/>
      <c r="C862" s="277"/>
      <c r="D862" s="277"/>
      <c r="E862" s="277"/>
      <c r="F862" s="277"/>
      <c r="G862" s="277"/>
      <c r="H862" s="277"/>
      <c r="I862" s="277"/>
      <c r="J862" s="277"/>
      <c r="K862" s="277"/>
      <c r="L862" s="146"/>
      <c r="M862" s="146"/>
      <c r="N862" s="146"/>
      <c r="O862" s="146"/>
      <c r="P862" s="146"/>
      <c r="Q862" s="146"/>
      <c r="R862" s="146"/>
      <c r="S862" s="146"/>
      <c r="T862" s="146"/>
    </row>
    <row r="863" spans="1:20" ht="24" customHeight="1">
      <c r="A863" s="302"/>
      <c r="B863" s="469" t="s">
        <v>1109</v>
      </c>
      <c r="C863" s="469"/>
      <c r="D863" s="469"/>
      <c r="E863" s="469"/>
      <c r="F863" s="469"/>
      <c r="G863" s="469"/>
      <c r="H863" s="469"/>
      <c r="I863" s="469"/>
      <c r="J863" s="469"/>
      <c r="K863" s="469"/>
      <c r="L863" s="408">
        <f t="shared" ref="L863:T863" si="105">-L858</f>
        <v>0</v>
      </c>
      <c r="M863" s="408">
        <f t="shared" si="105"/>
        <v>-33843</v>
      </c>
      <c r="N863" s="408">
        <f t="shared" si="105"/>
        <v>0</v>
      </c>
      <c r="O863" s="408">
        <f t="shared" si="105"/>
        <v>0</v>
      </c>
      <c r="P863" s="408">
        <f t="shared" si="105"/>
        <v>0</v>
      </c>
      <c r="Q863" s="408">
        <f t="shared" si="105"/>
        <v>0</v>
      </c>
      <c r="R863" s="408">
        <f t="shared" si="105"/>
        <v>0</v>
      </c>
      <c r="S863" s="408">
        <f t="shared" si="105"/>
        <v>0</v>
      </c>
      <c r="T863" s="408">
        <f t="shared" si="105"/>
        <v>0</v>
      </c>
    </row>
    <row r="864" spans="1:20" ht="24" customHeight="1">
      <c r="A864" s="277"/>
      <c r="B864" s="466" t="s">
        <v>1300</v>
      </c>
      <c r="C864" s="466"/>
      <c r="D864" s="466"/>
      <c r="E864" s="466"/>
      <c r="F864" s="466"/>
      <c r="G864" s="466"/>
      <c r="H864" s="466"/>
      <c r="I864" s="466"/>
      <c r="J864" s="466"/>
      <c r="K864" s="466"/>
      <c r="L864" s="288">
        <f t="shared" ref="L864:T864" si="106">SUM(L863:L863)</f>
        <v>0</v>
      </c>
      <c r="M864" s="288">
        <f t="shared" si="106"/>
        <v>-33843</v>
      </c>
      <c r="N864" s="288">
        <f t="shared" si="106"/>
        <v>0</v>
      </c>
      <c r="O864" s="288">
        <f t="shared" si="106"/>
        <v>0</v>
      </c>
      <c r="P864" s="288">
        <f t="shared" si="106"/>
        <v>0</v>
      </c>
      <c r="Q864" s="288">
        <f t="shared" si="106"/>
        <v>0</v>
      </c>
      <c r="R864" s="288">
        <f t="shared" si="106"/>
        <v>0</v>
      </c>
      <c r="S864" s="288">
        <f t="shared" si="106"/>
        <v>0</v>
      </c>
      <c r="T864" s="288">
        <f t="shared" si="106"/>
        <v>0</v>
      </c>
    </row>
    <row r="865" spans="1:20" s="89" customFormat="1" ht="15" customHeight="1">
      <c r="A865" s="134"/>
      <c r="B865" s="134"/>
      <c r="C865" s="134"/>
      <c r="D865" s="134"/>
      <c r="E865" s="134"/>
      <c r="F865" s="134"/>
      <c r="G865" s="134"/>
      <c r="H865" s="134"/>
      <c r="I865" s="134"/>
      <c r="J865" s="134"/>
      <c r="K865" s="134"/>
      <c r="L865" s="290"/>
      <c r="M865" s="290"/>
      <c r="N865" s="290"/>
      <c r="O865" s="290"/>
      <c r="P865" s="290"/>
      <c r="Q865" s="290"/>
      <c r="R865" s="290"/>
      <c r="S865" s="290"/>
      <c r="T865" s="290"/>
    </row>
    <row r="866" spans="1:20" s="89" customFormat="1" ht="24" customHeight="1">
      <c r="A866" s="134"/>
      <c r="B866" s="134"/>
      <c r="C866" s="134"/>
      <c r="D866" s="134"/>
      <c r="E866" s="134"/>
      <c r="F866" s="134"/>
      <c r="G866" s="134"/>
      <c r="H866" s="134"/>
      <c r="I866" s="134"/>
      <c r="J866" s="134"/>
      <c r="K866" s="277" t="s">
        <v>409</v>
      </c>
      <c r="L866" s="247">
        <f t="shared" ref="L866:T866" si="107">L853-L861+L864</f>
        <v>2712</v>
      </c>
      <c r="M866" s="247">
        <f t="shared" si="107"/>
        <v>-33843</v>
      </c>
      <c r="N866" s="247">
        <f t="shared" si="107"/>
        <v>0</v>
      </c>
      <c r="O866" s="247">
        <f t="shared" si="107"/>
        <v>0</v>
      </c>
      <c r="P866" s="247">
        <f t="shared" si="107"/>
        <v>0</v>
      </c>
      <c r="Q866" s="247">
        <f t="shared" si="107"/>
        <v>0</v>
      </c>
      <c r="R866" s="247">
        <f t="shared" si="107"/>
        <v>0</v>
      </c>
      <c r="S866" s="247">
        <f t="shared" si="107"/>
        <v>0</v>
      </c>
      <c r="T866" s="247">
        <f t="shared" si="107"/>
        <v>0</v>
      </c>
    </row>
    <row r="867" spans="1:20" s="89" customFormat="1" ht="15" customHeight="1">
      <c r="A867" s="134"/>
      <c r="B867" s="134"/>
      <c r="C867" s="134"/>
      <c r="D867" s="134"/>
      <c r="E867" s="134"/>
      <c r="F867" s="134"/>
      <c r="G867" s="134"/>
      <c r="H867" s="134"/>
      <c r="I867" s="134"/>
      <c r="J867" s="134"/>
      <c r="K867" s="134"/>
      <c r="L867" s="290"/>
      <c r="M867" s="290"/>
      <c r="N867" s="290"/>
      <c r="O867" s="290"/>
      <c r="P867" s="290"/>
      <c r="Q867" s="290"/>
      <c r="R867" s="290"/>
      <c r="S867" s="290"/>
      <c r="T867" s="290"/>
    </row>
    <row r="868" spans="1:20" s="89" customFormat="1" ht="24" customHeight="1">
      <c r="A868" s="470" t="s">
        <v>1299</v>
      </c>
      <c r="B868" s="470"/>
      <c r="C868" s="470"/>
      <c r="D868" s="470"/>
      <c r="E868" s="470"/>
      <c r="F868" s="470"/>
      <c r="G868" s="470"/>
      <c r="H868" s="470"/>
      <c r="I868" s="470"/>
      <c r="J868" s="470"/>
      <c r="K868" s="470"/>
      <c r="L868" s="290">
        <v>33843</v>
      </c>
      <c r="M868" s="290">
        <v>0</v>
      </c>
      <c r="N868" s="290">
        <v>0</v>
      </c>
      <c r="O868" s="290">
        <f>M868+O866</f>
        <v>0</v>
      </c>
      <c r="P868" s="290">
        <f>O868+P866</f>
        <v>0</v>
      </c>
      <c r="Q868" s="290">
        <f>P868+Q866</f>
        <v>0</v>
      </c>
      <c r="R868" s="290">
        <f>Q868+R866</f>
        <v>0</v>
      </c>
      <c r="S868" s="290">
        <f>R868+S866</f>
        <v>0</v>
      </c>
      <c r="T868" s="290">
        <f>S868+T866</f>
        <v>0</v>
      </c>
    </row>
    <row r="869" spans="1:20" s="89" customFormat="1" ht="15" customHeight="1">
      <c r="L869" s="289"/>
      <c r="M869" s="289"/>
      <c r="N869" s="290"/>
      <c r="O869" s="290"/>
      <c r="P869" s="306"/>
      <c r="Q869" s="306"/>
      <c r="R869" s="289"/>
      <c r="S869" s="289"/>
      <c r="T869" s="289"/>
    </row>
    <row r="870" spans="1:20" ht="24" customHeight="1">
      <c r="A870" s="98" t="s">
        <v>1191</v>
      </c>
      <c r="B870" s="89"/>
      <c r="C870" s="89"/>
      <c r="D870" s="1"/>
      <c r="E870" s="89"/>
      <c r="F870" s="89"/>
      <c r="G870" s="89"/>
      <c r="H870" s="89"/>
      <c r="I870" s="89"/>
      <c r="J870" s="89"/>
      <c r="K870" s="89"/>
      <c r="L870" s="223"/>
      <c r="M870" s="223"/>
      <c r="N870" s="164"/>
      <c r="O870" s="164"/>
      <c r="P870" s="224"/>
      <c r="Q870" s="224"/>
      <c r="R870" s="224"/>
      <c r="S870" s="224"/>
      <c r="T870" s="224"/>
    </row>
    <row r="871" spans="1:20" ht="15" customHeight="1">
      <c r="A871" s="89"/>
      <c r="B871" s="89"/>
      <c r="C871" s="89"/>
      <c r="D871" s="89"/>
      <c r="E871" s="89"/>
      <c r="F871" s="89"/>
      <c r="G871" s="89"/>
      <c r="H871" s="89"/>
      <c r="I871" s="89"/>
      <c r="J871" s="89"/>
      <c r="K871" s="89"/>
      <c r="L871" s="1"/>
      <c r="M871" s="1"/>
      <c r="N871" s="164"/>
      <c r="O871" s="164"/>
      <c r="P871" s="224"/>
      <c r="Q871" s="224"/>
      <c r="R871" s="224"/>
      <c r="S871" s="224"/>
      <c r="T871" s="224"/>
    </row>
    <row r="872" spans="1:20" ht="24" customHeight="1">
      <c r="A872" s="1" t="s">
        <v>692</v>
      </c>
      <c r="B872" s="89"/>
      <c r="C872" s="89"/>
      <c r="D872" s="4" t="s">
        <v>693</v>
      </c>
      <c r="E872" s="89"/>
      <c r="F872" s="89"/>
      <c r="G872" s="89"/>
      <c r="H872" s="89"/>
      <c r="I872" s="89"/>
      <c r="J872" s="89"/>
      <c r="K872" s="89"/>
      <c r="L872" s="285">
        <v>73124</v>
      </c>
      <c r="M872" s="285">
        <v>76493</v>
      </c>
      <c r="N872" s="286">
        <v>90000</v>
      </c>
      <c r="O872" s="286">
        <v>76000</v>
      </c>
      <c r="P872" s="285">
        <v>85000</v>
      </c>
      <c r="Q872" s="295">
        <v>85000</v>
      </c>
      <c r="R872" s="295">
        <v>85000</v>
      </c>
      <c r="S872" s="295">
        <v>85000</v>
      </c>
      <c r="T872" s="295">
        <v>85000</v>
      </c>
    </row>
    <row r="873" spans="1:20" ht="24" customHeight="1">
      <c r="A873" s="1" t="s">
        <v>694</v>
      </c>
      <c r="B873" s="89"/>
      <c r="C873" s="89"/>
      <c r="D873" s="4" t="s">
        <v>695</v>
      </c>
      <c r="E873" s="89"/>
      <c r="F873" s="89"/>
      <c r="G873" s="89"/>
      <c r="H873" s="89"/>
      <c r="I873" s="89"/>
      <c r="J873" s="89"/>
      <c r="K873" s="89"/>
      <c r="L873" s="210">
        <v>126268</v>
      </c>
      <c r="M873" s="210">
        <v>137156</v>
      </c>
      <c r="N873" s="143">
        <v>145000</v>
      </c>
      <c r="O873" s="143">
        <v>145000</v>
      </c>
      <c r="P873" s="210">
        <v>145000</v>
      </c>
      <c r="Q873" s="210">
        <v>150000</v>
      </c>
      <c r="R873" s="210">
        <v>150000</v>
      </c>
      <c r="S873" s="210">
        <v>155000</v>
      </c>
      <c r="T873" s="210">
        <v>155000</v>
      </c>
    </row>
    <row r="874" spans="1:20" ht="24" customHeight="1">
      <c r="A874" s="1" t="s">
        <v>696</v>
      </c>
      <c r="B874" s="89"/>
      <c r="C874" s="89"/>
      <c r="D874" s="4" t="s">
        <v>812</v>
      </c>
      <c r="E874" s="89"/>
      <c r="F874" s="89"/>
      <c r="G874" s="89"/>
      <c r="H874" s="89"/>
      <c r="I874" s="89"/>
      <c r="J874" s="89"/>
      <c r="K874" s="89"/>
      <c r="L874" s="210">
        <v>323635</v>
      </c>
      <c r="M874" s="210">
        <v>427043</v>
      </c>
      <c r="N874" s="143">
        <v>375000</v>
      </c>
      <c r="O874" s="143">
        <v>445000</v>
      </c>
      <c r="P874" s="210">
        <v>445000</v>
      </c>
      <c r="Q874" s="210">
        <v>445000</v>
      </c>
      <c r="R874" s="210">
        <v>450000</v>
      </c>
      <c r="S874" s="210">
        <v>450000</v>
      </c>
      <c r="T874" s="210">
        <v>455000</v>
      </c>
    </row>
    <row r="875" spans="1:20" ht="24" customHeight="1">
      <c r="A875" s="1" t="s">
        <v>332</v>
      </c>
      <c r="B875" s="89"/>
      <c r="C875" s="89"/>
      <c r="D875" s="1" t="s">
        <v>333</v>
      </c>
      <c r="E875" s="89"/>
      <c r="F875" s="89"/>
      <c r="G875" s="89"/>
      <c r="H875" s="89"/>
      <c r="I875" s="89"/>
      <c r="J875" s="89"/>
      <c r="K875" s="89"/>
      <c r="L875" s="210">
        <v>26204</v>
      </c>
      <c r="M875" s="210">
        <v>39436</v>
      </c>
      <c r="N875" s="143">
        <v>45000</v>
      </c>
      <c r="O875" s="143">
        <v>56500</v>
      </c>
      <c r="P875" s="210">
        <v>50000</v>
      </c>
      <c r="Q875" s="210">
        <v>55000</v>
      </c>
      <c r="R875" s="210">
        <v>55000</v>
      </c>
      <c r="S875" s="210">
        <v>55000</v>
      </c>
      <c r="T875" s="210">
        <v>55000</v>
      </c>
    </row>
    <row r="876" spans="1:20" ht="24" customHeight="1">
      <c r="A876" s="1" t="s">
        <v>1322</v>
      </c>
      <c r="B876" s="89"/>
      <c r="C876" s="89"/>
      <c r="D876" s="1" t="s">
        <v>1323</v>
      </c>
      <c r="E876" s="89"/>
      <c r="F876" s="89"/>
      <c r="G876" s="89"/>
      <c r="H876" s="89"/>
      <c r="I876" s="89"/>
      <c r="J876" s="89"/>
      <c r="K876" s="89"/>
      <c r="L876" s="210">
        <v>0</v>
      </c>
      <c r="M876" s="210">
        <v>15000</v>
      </c>
      <c r="N876" s="143">
        <v>15000</v>
      </c>
      <c r="O876" s="143">
        <v>15000</v>
      </c>
      <c r="P876" s="210">
        <v>15825</v>
      </c>
      <c r="Q876" s="210">
        <v>16616</v>
      </c>
      <c r="R876" s="210">
        <v>17530</v>
      </c>
      <c r="S876" s="210">
        <v>18056</v>
      </c>
      <c r="T876" s="210">
        <v>18598</v>
      </c>
    </row>
    <row r="877" spans="1:20" ht="24" customHeight="1">
      <c r="A877" s="1" t="s">
        <v>335</v>
      </c>
      <c r="B877" s="93"/>
      <c r="C877" s="93"/>
      <c r="D877" s="467" t="s">
        <v>6</v>
      </c>
      <c r="E877" s="467"/>
      <c r="F877" s="467"/>
      <c r="G877" s="467"/>
      <c r="H877" s="467"/>
      <c r="I877" s="467"/>
      <c r="J877" s="467"/>
      <c r="K877" s="467"/>
      <c r="L877" s="210">
        <v>91</v>
      </c>
      <c r="M877" s="210">
        <v>2311</v>
      </c>
      <c r="N877" s="143">
        <v>1250</v>
      </c>
      <c r="O877" s="143">
        <v>10000</v>
      </c>
      <c r="P877" s="210">
        <v>1250</v>
      </c>
      <c r="Q877" s="210">
        <v>1250</v>
      </c>
      <c r="R877" s="210">
        <v>1250</v>
      </c>
      <c r="S877" s="210">
        <v>1250</v>
      </c>
      <c r="T877" s="210">
        <v>1250</v>
      </c>
    </row>
    <row r="878" spans="1:20" ht="24" customHeight="1">
      <c r="A878" s="1" t="s">
        <v>518</v>
      </c>
      <c r="B878" s="93"/>
      <c r="C878" s="93"/>
      <c r="D878" s="93" t="s">
        <v>61</v>
      </c>
      <c r="E878" s="93"/>
      <c r="F878" s="93"/>
      <c r="G878" s="93"/>
      <c r="H878" s="93"/>
      <c r="I878" s="93"/>
      <c r="J878" s="93"/>
      <c r="K878" s="93"/>
      <c r="L878" s="210">
        <v>3991</v>
      </c>
      <c r="M878" s="210">
        <v>21125</v>
      </c>
      <c r="N878" s="143">
        <v>0</v>
      </c>
      <c r="O878" s="143">
        <v>2429</v>
      </c>
      <c r="P878" s="210">
        <v>0</v>
      </c>
      <c r="Q878" s="210">
        <v>0</v>
      </c>
      <c r="R878" s="210">
        <v>0</v>
      </c>
      <c r="S878" s="210">
        <v>0</v>
      </c>
      <c r="T878" s="210">
        <v>0</v>
      </c>
    </row>
    <row r="879" spans="1:20" ht="24" customHeight="1">
      <c r="A879" s="1" t="s">
        <v>336</v>
      </c>
      <c r="B879" s="89"/>
      <c r="C879" s="89"/>
      <c r="D879" s="1" t="s">
        <v>202</v>
      </c>
      <c r="E879" s="89"/>
      <c r="F879" s="89"/>
      <c r="G879" s="89"/>
      <c r="H879" s="89"/>
      <c r="I879" s="89"/>
      <c r="J879" s="89"/>
      <c r="K879" s="89"/>
      <c r="L879" s="195">
        <v>64149</v>
      </c>
      <c r="M879" s="195">
        <v>73650</v>
      </c>
      <c r="N879" s="144">
        <v>70436</v>
      </c>
      <c r="O879" s="144">
        <v>70863</v>
      </c>
      <c r="P879" s="195">
        <v>73844</v>
      </c>
      <c r="Q879" s="195">
        <v>76952</v>
      </c>
      <c r="R879" s="195">
        <v>80190</v>
      </c>
      <c r="S879" s="195">
        <v>83568</v>
      </c>
      <c r="T879" s="195">
        <v>87089</v>
      </c>
    </row>
    <row r="880" spans="1:20" ht="24" customHeight="1">
      <c r="A880" s="1" t="s">
        <v>509</v>
      </c>
      <c r="B880" s="89"/>
      <c r="C880" s="89"/>
      <c r="D880" s="1" t="s">
        <v>682</v>
      </c>
      <c r="E880" s="89"/>
      <c r="F880" s="89"/>
      <c r="G880" s="89"/>
      <c r="H880" s="89"/>
      <c r="I880" s="89"/>
      <c r="J880" s="89"/>
      <c r="K880" s="89"/>
      <c r="L880" s="195">
        <v>9968</v>
      </c>
      <c r="M880" s="195">
        <v>10909</v>
      </c>
      <c r="N880" s="144">
        <v>17500</v>
      </c>
      <c r="O880" s="144">
        <v>19000</v>
      </c>
      <c r="P880" s="195">
        <v>15000</v>
      </c>
      <c r="Q880" s="195">
        <v>15000</v>
      </c>
      <c r="R880" s="195">
        <v>15000</v>
      </c>
      <c r="S880" s="195">
        <v>15000</v>
      </c>
      <c r="T880" s="195">
        <v>15000</v>
      </c>
    </row>
    <row r="881" spans="1:20" ht="24" customHeight="1">
      <c r="A881" s="1" t="s">
        <v>708</v>
      </c>
      <c r="B881" s="89"/>
      <c r="C881" s="89"/>
      <c r="D881" s="1" t="s">
        <v>334</v>
      </c>
      <c r="E881" s="89"/>
      <c r="F881" s="89"/>
      <c r="G881" s="89"/>
      <c r="H881" s="89"/>
      <c r="I881" s="89"/>
      <c r="J881" s="89"/>
      <c r="K881" s="89"/>
      <c r="L881" s="210">
        <v>145676</v>
      </c>
      <c r="M881" s="210">
        <v>165729</v>
      </c>
      <c r="N881" s="143">
        <v>150000</v>
      </c>
      <c r="O881" s="143">
        <v>167648</v>
      </c>
      <c r="P881" s="210">
        <v>150000</v>
      </c>
      <c r="Q881" s="210">
        <v>150000</v>
      </c>
      <c r="R881" s="210">
        <v>150000</v>
      </c>
      <c r="S881" s="210">
        <v>150000</v>
      </c>
      <c r="T881" s="210">
        <v>150000</v>
      </c>
    </row>
    <row r="882" spans="1:20" ht="24" customHeight="1">
      <c r="A882" s="1" t="s">
        <v>337</v>
      </c>
      <c r="B882" s="89"/>
      <c r="C882" s="89"/>
      <c r="D882" s="1" t="s">
        <v>813</v>
      </c>
      <c r="E882" s="89"/>
      <c r="F882" s="89"/>
      <c r="G882" s="89"/>
      <c r="H882" s="89"/>
      <c r="I882" s="89"/>
      <c r="J882" s="89"/>
      <c r="K882" s="89"/>
      <c r="L882" s="195">
        <v>7800</v>
      </c>
      <c r="M882" s="195">
        <v>6800</v>
      </c>
      <c r="N882" s="144">
        <v>15000</v>
      </c>
      <c r="O882" s="144">
        <v>15000</v>
      </c>
      <c r="P882" s="195">
        <v>15000</v>
      </c>
      <c r="Q882" s="195">
        <v>15000</v>
      </c>
      <c r="R882" s="195">
        <v>15000</v>
      </c>
      <c r="S882" s="195">
        <v>15000</v>
      </c>
      <c r="T882" s="195">
        <v>15000</v>
      </c>
    </row>
    <row r="883" spans="1:20" ht="24" customHeight="1">
      <c r="A883" s="1" t="s">
        <v>338</v>
      </c>
      <c r="B883" s="89"/>
      <c r="C883" s="89"/>
      <c r="D883" s="1" t="s">
        <v>7</v>
      </c>
      <c r="E883" s="89"/>
      <c r="F883" s="89"/>
      <c r="G883" s="89"/>
      <c r="H883" s="89"/>
      <c r="I883" s="89"/>
      <c r="J883" s="89"/>
      <c r="K883" s="89"/>
      <c r="L883" s="230">
        <v>11629</v>
      </c>
      <c r="M883" s="230">
        <v>13756</v>
      </c>
      <c r="N883" s="146">
        <v>5000</v>
      </c>
      <c r="O883" s="146">
        <v>15000</v>
      </c>
      <c r="P883" s="230">
        <v>12000</v>
      </c>
      <c r="Q883" s="197">
        <v>12000</v>
      </c>
      <c r="R883" s="197">
        <v>12000</v>
      </c>
      <c r="S883" s="197">
        <v>12000</v>
      </c>
      <c r="T883" s="197">
        <v>12000</v>
      </c>
    </row>
    <row r="884" spans="1:20" ht="24" customHeight="1">
      <c r="A884" s="465" t="s">
        <v>1139</v>
      </c>
      <c r="B884" s="465"/>
      <c r="C884" s="465"/>
      <c r="D884" s="465"/>
      <c r="E884" s="465"/>
      <c r="F884" s="465"/>
      <c r="G884" s="465"/>
      <c r="H884" s="465"/>
      <c r="I884" s="465"/>
      <c r="J884" s="465"/>
      <c r="K884" s="465"/>
      <c r="L884" s="291">
        <f t="shared" ref="L884:T884" si="108">SUM(L872:L883)</f>
        <v>792535</v>
      </c>
      <c r="M884" s="291">
        <f t="shared" si="108"/>
        <v>989408</v>
      </c>
      <c r="N884" s="288">
        <f t="shared" si="108"/>
        <v>929186</v>
      </c>
      <c r="O884" s="288">
        <f t="shared" si="108"/>
        <v>1037440</v>
      </c>
      <c r="P884" s="291">
        <f t="shared" si="108"/>
        <v>1007919</v>
      </c>
      <c r="Q884" s="291">
        <f t="shared" si="108"/>
        <v>1021818</v>
      </c>
      <c r="R884" s="291">
        <f t="shared" si="108"/>
        <v>1030970</v>
      </c>
      <c r="S884" s="291">
        <f t="shared" si="108"/>
        <v>1039874</v>
      </c>
      <c r="T884" s="291">
        <f t="shared" si="108"/>
        <v>1048937</v>
      </c>
    </row>
    <row r="885" spans="1:20" ht="6.9" customHeight="1">
      <c r="A885" s="1"/>
      <c r="B885" s="89"/>
      <c r="C885" s="89"/>
      <c r="D885" s="1"/>
      <c r="E885" s="89"/>
      <c r="F885" s="89"/>
      <c r="G885" s="89"/>
      <c r="H885" s="89"/>
      <c r="I885" s="89"/>
      <c r="J885" s="89"/>
      <c r="K885" s="89"/>
      <c r="L885" s="210"/>
      <c r="M885" s="210"/>
      <c r="N885" s="143"/>
      <c r="O885" s="143"/>
      <c r="P885" s="210"/>
      <c r="Q885" s="210"/>
      <c r="R885" s="210"/>
      <c r="S885" s="210"/>
      <c r="T885" s="210"/>
    </row>
    <row r="886" spans="1:20" ht="24" customHeight="1">
      <c r="A886" s="1" t="s">
        <v>339</v>
      </c>
      <c r="B886" s="93"/>
      <c r="C886" s="93"/>
      <c r="D886" s="1" t="s">
        <v>232</v>
      </c>
      <c r="E886" s="93"/>
      <c r="F886" s="93"/>
      <c r="G886" s="93"/>
      <c r="H886" s="93"/>
      <c r="I886" s="93"/>
      <c r="J886" s="93"/>
      <c r="K886" s="93"/>
      <c r="L886" s="316">
        <v>1515511</v>
      </c>
      <c r="M886" s="316">
        <v>2232541</v>
      </c>
      <c r="N886" s="146">
        <v>2440844</v>
      </c>
      <c r="O886" s="328">
        <v>2440844</v>
      </c>
      <c r="P886" s="316">
        <v>2357728</v>
      </c>
      <c r="Q886" s="316">
        <v>3025760</v>
      </c>
      <c r="R886" s="316">
        <v>3083176</v>
      </c>
      <c r="S886" s="316">
        <v>3230894</v>
      </c>
      <c r="T886" s="316">
        <v>3401117</v>
      </c>
    </row>
    <row r="887" spans="1:20" ht="24" customHeight="1">
      <c r="A887" s="465" t="s">
        <v>576</v>
      </c>
      <c r="B887" s="465"/>
      <c r="C887" s="465"/>
      <c r="D887" s="465"/>
      <c r="E887" s="465"/>
      <c r="F887" s="465"/>
      <c r="G887" s="465"/>
      <c r="H887" s="465"/>
      <c r="I887" s="465"/>
      <c r="J887" s="465"/>
      <c r="K887" s="465"/>
      <c r="L887" s="291">
        <f t="shared" ref="L887:T887" si="109">SUM(L886)</f>
        <v>1515511</v>
      </c>
      <c r="M887" s="291">
        <f t="shared" si="109"/>
        <v>2232541</v>
      </c>
      <c r="N887" s="288">
        <f t="shared" si="109"/>
        <v>2440844</v>
      </c>
      <c r="O887" s="288">
        <f t="shared" si="109"/>
        <v>2440844</v>
      </c>
      <c r="P887" s="287">
        <f t="shared" si="109"/>
        <v>2357728</v>
      </c>
      <c r="Q887" s="287">
        <f t="shared" si="109"/>
        <v>3025760</v>
      </c>
      <c r="R887" s="287">
        <f t="shared" si="109"/>
        <v>3083176</v>
      </c>
      <c r="S887" s="287">
        <f t="shared" si="109"/>
        <v>3230894</v>
      </c>
      <c r="T887" s="287">
        <f t="shared" si="109"/>
        <v>3401117</v>
      </c>
    </row>
    <row r="888" spans="1:20" ht="15" customHeight="1">
      <c r="A888" s="89"/>
      <c r="B888" s="89"/>
      <c r="C888" s="89"/>
      <c r="D888" s="89"/>
      <c r="E888" s="89"/>
      <c r="F888" s="89"/>
      <c r="G888" s="89"/>
      <c r="H888" s="89"/>
      <c r="I888" s="89"/>
      <c r="J888" s="89"/>
      <c r="K888" s="89"/>
      <c r="L888" s="225"/>
      <c r="M888" s="225"/>
      <c r="N888" s="272"/>
      <c r="O888" s="272"/>
      <c r="P888" s="395"/>
      <c r="Q888" s="192"/>
      <c r="R888" s="192"/>
      <c r="S888" s="192"/>
      <c r="T888" s="192"/>
    </row>
    <row r="889" spans="1:20" s="89" customFormat="1" ht="24" customHeight="1">
      <c r="A889" s="465" t="s">
        <v>1154</v>
      </c>
      <c r="B889" s="465"/>
      <c r="C889" s="465"/>
      <c r="D889" s="465"/>
      <c r="E889" s="465"/>
      <c r="F889" s="465"/>
      <c r="G889" s="465"/>
      <c r="H889" s="465"/>
      <c r="I889" s="465"/>
      <c r="J889" s="465"/>
      <c r="K889" s="465"/>
      <c r="L889" s="289">
        <f t="shared" ref="L889:T889" si="110">L884+L887</f>
        <v>2308046</v>
      </c>
      <c r="M889" s="289">
        <f t="shared" si="110"/>
        <v>3221949</v>
      </c>
      <c r="N889" s="290">
        <f t="shared" si="110"/>
        <v>3370030</v>
      </c>
      <c r="O889" s="290">
        <f t="shared" si="110"/>
        <v>3478284</v>
      </c>
      <c r="P889" s="306">
        <f t="shared" si="110"/>
        <v>3365647</v>
      </c>
      <c r="Q889" s="306">
        <f t="shared" si="110"/>
        <v>4047578</v>
      </c>
      <c r="R889" s="306">
        <f t="shared" si="110"/>
        <v>4114146</v>
      </c>
      <c r="S889" s="306">
        <f t="shared" si="110"/>
        <v>4270768</v>
      </c>
      <c r="T889" s="306">
        <f t="shared" si="110"/>
        <v>4450054</v>
      </c>
    </row>
    <row r="890" spans="1:20" s="273" customFormat="1" ht="15" customHeight="1">
      <c r="A890" s="111"/>
      <c r="B890" s="111"/>
      <c r="K890" s="231"/>
      <c r="L890" s="322"/>
      <c r="M890" s="322"/>
      <c r="N890" s="336"/>
      <c r="O890" s="336"/>
      <c r="P890" s="322"/>
      <c r="Q890" s="322"/>
      <c r="R890" s="322"/>
      <c r="S890" s="322"/>
      <c r="T890" s="322"/>
    </row>
    <row r="891" spans="1:20" ht="24" customHeight="1">
      <c r="A891" s="95" t="s">
        <v>456</v>
      </c>
      <c r="B891" s="89"/>
      <c r="C891" s="89"/>
      <c r="D891" s="89"/>
      <c r="E891" s="89"/>
      <c r="F891" s="89"/>
      <c r="G891" s="89"/>
      <c r="H891" s="89"/>
      <c r="I891" s="89"/>
      <c r="J891" s="89"/>
      <c r="K891" s="89"/>
      <c r="L891" s="319"/>
      <c r="M891" s="319"/>
      <c r="N891" s="333"/>
      <c r="O891" s="333"/>
      <c r="P891" s="321"/>
      <c r="Q891" s="321"/>
      <c r="R891" s="321"/>
      <c r="S891" s="321"/>
      <c r="T891" s="321"/>
    </row>
    <row r="892" spans="1:20" ht="24" customHeight="1">
      <c r="A892" s="1" t="s">
        <v>340</v>
      </c>
      <c r="B892" s="93"/>
      <c r="C892" s="93"/>
      <c r="D892" s="1" t="s">
        <v>703</v>
      </c>
      <c r="E892" s="93"/>
      <c r="F892" s="93"/>
      <c r="G892" s="93"/>
      <c r="H892" s="93"/>
      <c r="I892" s="93"/>
      <c r="J892" s="93"/>
      <c r="K892" s="93"/>
      <c r="L892" s="285">
        <v>626958</v>
      </c>
      <c r="M892" s="285">
        <v>692910</v>
      </c>
      <c r="N892" s="286">
        <v>761977</v>
      </c>
      <c r="O892" s="286">
        <v>745000</v>
      </c>
      <c r="P892" s="285">
        <v>916332</v>
      </c>
      <c r="Q892" s="285">
        <v>962149</v>
      </c>
      <c r="R892" s="285">
        <v>1015067</v>
      </c>
      <c r="S892" s="285">
        <v>1045519</v>
      </c>
      <c r="T892" s="285">
        <v>1076885</v>
      </c>
    </row>
    <row r="893" spans="1:20" ht="24" customHeight="1">
      <c r="A893" s="1" t="s">
        <v>341</v>
      </c>
      <c r="B893" s="89"/>
      <c r="C893" s="89"/>
      <c r="D893" s="1" t="s">
        <v>66</v>
      </c>
      <c r="E893" s="89"/>
      <c r="F893" s="89"/>
      <c r="G893" s="89"/>
      <c r="H893" s="89"/>
      <c r="I893" s="89"/>
      <c r="J893" s="89"/>
      <c r="K893" s="89"/>
      <c r="L893" s="195">
        <v>54471</v>
      </c>
      <c r="M893" s="195">
        <v>62116</v>
      </c>
      <c r="N893" s="144">
        <v>85000</v>
      </c>
      <c r="O893" s="144">
        <v>85000</v>
      </c>
      <c r="P893" s="195">
        <v>90000</v>
      </c>
      <c r="Q893" s="195">
        <v>90000</v>
      </c>
      <c r="R893" s="195">
        <v>90000</v>
      </c>
      <c r="S893" s="195">
        <v>90000</v>
      </c>
      <c r="T893" s="195">
        <v>90000</v>
      </c>
    </row>
    <row r="894" spans="1:20" ht="24" customHeight="1">
      <c r="A894" s="1" t="s">
        <v>342</v>
      </c>
      <c r="B894" s="93"/>
      <c r="C894" s="93"/>
      <c r="D894" s="1" t="s">
        <v>14</v>
      </c>
      <c r="E894" s="93"/>
      <c r="F894" s="93"/>
      <c r="G894" s="93"/>
      <c r="H894" s="93"/>
      <c r="I894" s="93"/>
      <c r="J894" s="93"/>
      <c r="K894" s="93"/>
      <c r="L894" s="210">
        <v>4590</v>
      </c>
      <c r="M894" s="210">
        <v>5983</v>
      </c>
      <c r="N894" s="143">
        <v>10000</v>
      </c>
      <c r="O894" s="143">
        <v>10000</v>
      </c>
      <c r="P894" s="210">
        <v>15000</v>
      </c>
      <c r="Q894" s="210">
        <v>15000</v>
      </c>
      <c r="R894" s="210">
        <v>15000</v>
      </c>
      <c r="S894" s="210">
        <v>15000</v>
      </c>
      <c r="T894" s="210">
        <v>15000</v>
      </c>
    </row>
    <row r="895" spans="1:20" ht="24" customHeight="1">
      <c r="A895" s="1" t="s">
        <v>343</v>
      </c>
      <c r="B895" s="93"/>
      <c r="C895" s="93"/>
      <c r="D895" s="1" t="s">
        <v>8</v>
      </c>
      <c r="E895" s="93"/>
      <c r="F895" s="93"/>
      <c r="G895" s="93"/>
      <c r="H895" s="93"/>
      <c r="I895" s="93"/>
      <c r="J895" s="93"/>
      <c r="K895" s="93"/>
      <c r="L895" s="195">
        <v>66794</v>
      </c>
      <c r="M895" s="195">
        <v>57803</v>
      </c>
      <c r="N895" s="144">
        <v>53038</v>
      </c>
      <c r="O895" s="144">
        <v>50000</v>
      </c>
      <c r="P895" s="195">
        <v>55978</v>
      </c>
      <c r="Q895" s="210">
        <v>57554</v>
      </c>
      <c r="R895" s="210">
        <v>62422</v>
      </c>
      <c r="S895" s="210">
        <v>66282</v>
      </c>
      <c r="T895" s="210">
        <v>70208</v>
      </c>
    </row>
    <row r="896" spans="1:20" ht="24" customHeight="1">
      <c r="A896" s="1" t="s">
        <v>344</v>
      </c>
      <c r="B896" s="89"/>
      <c r="C896" s="89"/>
      <c r="D896" s="1" t="s">
        <v>9</v>
      </c>
      <c r="E896" s="89"/>
      <c r="F896" s="89"/>
      <c r="G896" s="89"/>
      <c r="H896" s="89"/>
      <c r="I896" s="89"/>
      <c r="J896" s="89"/>
      <c r="K896" s="89"/>
      <c r="L896" s="195">
        <v>51118</v>
      </c>
      <c r="M896" s="195">
        <v>57851</v>
      </c>
      <c r="N896" s="144">
        <v>63509</v>
      </c>
      <c r="O896" s="144">
        <v>62000</v>
      </c>
      <c r="P896" s="195">
        <v>75659</v>
      </c>
      <c r="Q896" s="195">
        <v>79442</v>
      </c>
      <c r="R896" s="195">
        <v>83811</v>
      </c>
      <c r="S896" s="195">
        <v>86325</v>
      </c>
      <c r="T896" s="195">
        <v>88915</v>
      </c>
    </row>
    <row r="897" spans="1:20" ht="24" customHeight="1">
      <c r="A897" s="1" t="s">
        <v>442</v>
      </c>
      <c r="B897" s="89"/>
      <c r="C897" s="89"/>
      <c r="D897" s="1" t="s">
        <v>13</v>
      </c>
      <c r="E897" s="89"/>
      <c r="F897" s="89"/>
      <c r="G897" s="89"/>
      <c r="H897" s="89"/>
      <c r="I897" s="89"/>
      <c r="J897" s="89"/>
      <c r="K897" s="89"/>
      <c r="L897" s="195">
        <v>141648</v>
      </c>
      <c r="M897" s="195">
        <v>141730</v>
      </c>
      <c r="N897" s="144">
        <v>190686</v>
      </c>
      <c r="O897" s="144">
        <v>159890</v>
      </c>
      <c r="P897" s="195">
        <v>234441</v>
      </c>
      <c r="Q897" s="195">
        <v>257202</v>
      </c>
      <c r="R897" s="195">
        <v>277778</v>
      </c>
      <c r="S897" s="195">
        <v>300000</v>
      </c>
      <c r="T897" s="195">
        <v>324000</v>
      </c>
    </row>
    <row r="898" spans="1:20" ht="24" customHeight="1">
      <c r="A898" s="1" t="s">
        <v>443</v>
      </c>
      <c r="B898" s="89"/>
      <c r="C898" s="89"/>
      <c r="D898" s="1" t="s">
        <v>160</v>
      </c>
      <c r="E898" s="89"/>
      <c r="F898" s="89"/>
      <c r="G898" s="89"/>
      <c r="H898" s="89"/>
      <c r="I898" s="89"/>
      <c r="J898" s="89"/>
      <c r="K898" s="89"/>
      <c r="L898" s="195">
        <v>1015</v>
      </c>
      <c r="M898" s="195">
        <v>1104</v>
      </c>
      <c r="N898" s="144">
        <v>1126</v>
      </c>
      <c r="O898" s="144">
        <v>1099</v>
      </c>
      <c r="P898" s="210">
        <v>1357</v>
      </c>
      <c r="Q898" s="210">
        <v>1371</v>
      </c>
      <c r="R898" s="210">
        <v>1385</v>
      </c>
      <c r="S898" s="210">
        <v>1399</v>
      </c>
      <c r="T898" s="210">
        <v>1413</v>
      </c>
    </row>
    <row r="899" spans="1:20" ht="24" customHeight="1">
      <c r="A899" s="1" t="s">
        <v>444</v>
      </c>
      <c r="B899" s="89"/>
      <c r="C899" s="89"/>
      <c r="D899" s="1" t="s">
        <v>445</v>
      </c>
      <c r="E899" s="89"/>
      <c r="F899" s="89"/>
      <c r="G899" s="89"/>
      <c r="H899" s="89"/>
      <c r="I899" s="89"/>
      <c r="J899" s="89"/>
      <c r="K899" s="89"/>
      <c r="L899" s="195">
        <v>10794</v>
      </c>
      <c r="M899" s="195">
        <v>12398</v>
      </c>
      <c r="N899" s="144">
        <v>14400</v>
      </c>
      <c r="O899" s="144">
        <v>13058</v>
      </c>
      <c r="P899" s="195">
        <v>17854</v>
      </c>
      <c r="Q899" s="210">
        <v>17512</v>
      </c>
      <c r="R899" s="210">
        <v>18388</v>
      </c>
      <c r="S899" s="210">
        <v>19307</v>
      </c>
      <c r="T899" s="210">
        <v>20272</v>
      </c>
    </row>
    <row r="900" spans="1:20" ht="24" customHeight="1">
      <c r="A900" s="1" t="s">
        <v>454</v>
      </c>
      <c r="B900" s="89"/>
      <c r="C900" s="89"/>
      <c r="D900" s="1" t="s">
        <v>447</v>
      </c>
      <c r="E900" s="89"/>
      <c r="F900" s="89"/>
      <c r="G900" s="89"/>
      <c r="H900" s="89"/>
      <c r="I900" s="89"/>
      <c r="J900" s="89"/>
      <c r="K900" s="89"/>
      <c r="L900" s="195">
        <v>1616</v>
      </c>
      <c r="M900" s="195">
        <v>1760</v>
      </c>
      <c r="N900" s="143">
        <v>1929</v>
      </c>
      <c r="O900" s="144">
        <v>1767</v>
      </c>
      <c r="P900" s="210">
        <v>2205</v>
      </c>
      <c r="Q900" s="210">
        <v>2312</v>
      </c>
      <c r="R900" s="210">
        <v>2381</v>
      </c>
      <c r="S900" s="210">
        <v>2452</v>
      </c>
      <c r="T900" s="210">
        <v>2526</v>
      </c>
    </row>
    <row r="901" spans="1:20" ht="24" customHeight="1">
      <c r="A901" s="1" t="s">
        <v>345</v>
      </c>
      <c r="B901" s="93"/>
      <c r="C901" s="93"/>
      <c r="D901" s="1" t="s">
        <v>86</v>
      </c>
      <c r="E901" s="93"/>
      <c r="F901" s="93"/>
      <c r="G901" s="93"/>
      <c r="H901" s="93"/>
      <c r="I901" s="93"/>
      <c r="J901" s="93"/>
      <c r="K901" s="93"/>
      <c r="L901" s="210">
        <v>1160</v>
      </c>
      <c r="M901" s="210">
        <v>765</v>
      </c>
      <c r="N901" s="143">
        <v>8000</v>
      </c>
      <c r="O901" s="143">
        <v>16000</v>
      </c>
      <c r="P901" s="210">
        <v>25000</v>
      </c>
      <c r="Q901" s="210">
        <v>25000</v>
      </c>
      <c r="R901" s="210">
        <v>25000</v>
      </c>
      <c r="S901" s="210">
        <v>25000</v>
      </c>
      <c r="T901" s="210">
        <v>25000</v>
      </c>
    </row>
    <row r="902" spans="1:20" ht="24" customHeight="1">
      <c r="A902" s="1" t="s">
        <v>346</v>
      </c>
      <c r="B902" s="93"/>
      <c r="C902" s="93"/>
      <c r="D902" s="1" t="s">
        <v>806</v>
      </c>
      <c r="E902" s="93"/>
      <c r="F902" s="93"/>
      <c r="G902" s="93"/>
      <c r="H902" s="93"/>
      <c r="I902" s="93"/>
      <c r="J902" s="93"/>
      <c r="K902" s="93"/>
      <c r="L902" s="210">
        <v>322</v>
      </c>
      <c r="M902" s="210">
        <v>22</v>
      </c>
      <c r="N902" s="143">
        <v>3000</v>
      </c>
      <c r="O902" s="143">
        <v>3000</v>
      </c>
      <c r="P902" s="210">
        <v>3000</v>
      </c>
      <c r="Q902" s="210">
        <v>3000</v>
      </c>
      <c r="R902" s="210">
        <v>3000</v>
      </c>
      <c r="S902" s="210">
        <v>3000</v>
      </c>
      <c r="T902" s="210">
        <v>3000</v>
      </c>
    </row>
    <row r="903" spans="1:20" ht="24" customHeight="1">
      <c r="A903" s="1" t="s">
        <v>841</v>
      </c>
      <c r="B903" s="93"/>
      <c r="C903" s="93"/>
      <c r="D903" s="1" t="s">
        <v>764</v>
      </c>
      <c r="E903" s="93"/>
      <c r="F903" s="93"/>
      <c r="G903" s="93"/>
      <c r="H903" s="93"/>
      <c r="I903" s="93"/>
      <c r="J903" s="93"/>
      <c r="K903" s="93"/>
      <c r="L903" s="210">
        <v>88866</v>
      </c>
      <c r="M903" s="210">
        <v>204854</v>
      </c>
      <c r="N903" s="143">
        <v>276117</v>
      </c>
      <c r="O903" s="143">
        <v>276117</v>
      </c>
      <c r="P903" s="210">
        <v>330774</v>
      </c>
      <c r="Q903" s="210">
        <v>360774</v>
      </c>
      <c r="R903" s="210">
        <v>302774</v>
      </c>
      <c r="S903" s="210">
        <v>360225</v>
      </c>
      <c r="T903" s="210">
        <v>390268</v>
      </c>
    </row>
    <row r="904" spans="1:20" ht="24" customHeight="1">
      <c r="A904" s="1" t="s">
        <v>1003</v>
      </c>
      <c r="B904" s="89"/>
      <c r="C904" s="89"/>
      <c r="D904" s="1" t="s">
        <v>996</v>
      </c>
      <c r="E904" s="89"/>
      <c r="F904" s="89"/>
      <c r="G904" s="89"/>
      <c r="H904" s="89"/>
      <c r="I904" s="89"/>
      <c r="J904" s="89"/>
      <c r="K904" s="89"/>
      <c r="L904" s="195">
        <v>0</v>
      </c>
      <c r="M904" s="195">
        <v>12197</v>
      </c>
      <c r="N904" s="144">
        <v>931</v>
      </c>
      <c r="O904" s="144">
        <v>0</v>
      </c>
      <c r="P904" s="195">
        <v>1200</v>
      </c>
      <c r="Q904" s="195">
        <v>11138</v>
      </c>
      <c r="R904" s="195">
        <v>0</v>
      </c>
      <c r="S904" s="195">
        <v>0</v>
      </c>
      <c r="T904" s="195">
        <v>12171</v>
      </c>
    </row>
    <row r="905" spans="1:20" ht="24" customHeight="1">
      <c r="A905" s="1" t="s">
        <v>1377</v>
      </c>
      <c r="B905" s="89"/>
      <c r="C905" s="89"/>
      <c r="D905" s="1" t="s">
        <v>1370</v>
      </c>
      <c r="E905" s="89"/>
      <c r="F905" s="89"/>
      <c r="G905" s="89"/>
      <c r="H905" s="89"/>
      <c r="I905" s="89"/>
      <c r="J905" s="89"/>
      <c r="K905" s="89"/>
      <c r="L905" s="210">
        <v>0</v>
      </c>
      <c r="M905" s="210">
        <v>0</v>
      </c>
      <c r="N905" s="143">
        <v>0</v>
      </c>
      <c r="O905" s="143">
        <v>0</v>
      </c>
      <c r="P905" s="185">
        <v>0</v>
      </c>
      <c r="Q905" s="185">
        <v>0</v>
      </c>
      <c r="R905" s="210">
        <v>33630</v>
      </c>
      <c r="S905" s="210">
        <v>29965</v>
      </c>
      <c r="T905" s="210">
        <v>31166</v>
      </c>
    </row>
    <row r="906" spans="1:20" ht="24" customHeight="1">
      <c r="A906" s="1" t="s">
        <v>347</v>
      </c>
      <c r="B906" s="89"/>
      <c r="C906" s="89"/>
      <c r="D906" s="1" t="s">
        <v>203</v>
      </c>
      <c r="E906" s="89"/>
      <c r="F906" s="89"/>
      <c r="G906" s="89"/>
      <c r="H906" s="89"/>
      <c r="I906" s="89"/>
      <c r="J906" s="89"/>
      <c r="K906" s="89"/>
      <c r="L906" s="210">
        <v>9348</v>
      </c>
      <c r="M906" s="210">
        <v>9510</v>
      </c>
      <c r="N906" s="143">
        <v>10000</v>
      </c>
      <c r="O906" s="143">
        <v>10000</v>
      </c>
      <c r="P906" s="210">
        <v>10000</v>
      </c>
      <c r="Q906" s="210">
        <v>10000</v>
      </c>
      <c r="R906" s="210">
        <v>10000</v>
      </c>
      <c r="S906" s="210">
        <v>10000</v>
      </c>
      <c r="T906" s="210">
        <v>10000</v>
      </c>
    </row>
    <row r="907" spans="1:20" ht="24" customHeight="1">
      <c r="A907" s="1" t="s">
        <v>348</v>
      </c>
      <c r="B907" s="89"/>
      <c r="C907" s="89"/>
      <c r="D907" s="1" t="s">
        <v>10</v>
      </c>
      <c r="E907" s="89"/>
      <c r="F907" s="89"/>
      <c r="G907" s="89"/>
      <c r="H907" s="89"/>
      <c r="I907" s="89"/>
      <c r="J907" s="89"/>
      <c r="K907" s="89"/>
      <c r="L907" s="210">
        <v>11143</v>
      </c>
      <c r="M907" s="210">
        <v>12144</v>
      </c>
      <c r="N907" s="143">
        <v>12400</v>
      </c>
      <c r="O907" s="143">
        <v>12900</v>
      </c>
      <c r="P907" s="210">
        <v>12500</v>
      </c>
      <c r="Q907" s="210">
        <v>12500</v>
      </c>
      <c r="R907" s="210">
        <v>12500</v>
      </c>
      <c r="S907" s="210">
        <v>12500</v>
      </c>
      <c r="T907" s="210">
        <v>12500</v>
      </c>
    </row>
    <row r="908" spans="1:20" ht="24" customHeight="1">
      <c r="A908" s="1" t="s">
        <v>349</v>
      </c>
      <c r="B908" s="93"/>
      <c r="C908" s="93"/>
      <c r="D908" s="1" t="s">
        <v>81</v>
      </c>
      <c r="E908" s="93"/>
      <c r="F908" s="93"/>
      <c r="G908" s="93"/>
      <c r="H908" s="93"/>
      <c r="I908" s="93"/>
      <c r="J908" s="93"/>
      <c r="K908" s="93"/>
      <c r="L908" s="210">
        <v>7934</v>
      </c>
      <c r="M908" s="210">
        <v>8219</v>
      </c>
      <c r="N908" s="143">
        <v>9120</v>
      </c>
      <c r="O908" s="143">
        <v>9120</v>
      </c>
      <c r="P908" s="210">
        <v>9426</v>
      </c>
      <c r="Q908" s="210">
        <v>9747</v>
      </c>
      <c r="R908" s="210">
        <v>10085</v>
      </c>
      <c r="S908" s="210">
        <v>10439</v>
      </c>
      <c r="T908" s="210">
        <v>10811</v>
      </c>
    </row>
    <row r="909" spans="1:20" ht="24" customHeight="1">
      <c r="A909" s="1" t="s">
        <v>948</v>
      </c>
      <c r="B909" s="89"/>
      <c r="C909" s="89"/>
      <c r="D909" s="1" t="s">
        <v>82</v>
      </c>
      <c r="E909" s="89"/>
      <c r="F909" s="89"/>
      <c r="G909" s="89"/>
      <c r="H909" s="89"/>
      <c r="I909" s="89"/>
      <c r="J909" s="89"/>
      <c r="K909" s="89"/>
      <c r="L909" s="195">
        <v>3542</v>
      </c>
      <c r="M909" s="195">
        <v>3533</v>
      </c>
      <c r="N909" s="144">
        <v>4679</v>
      </c>
      <c r="O909" s="144">
        <v>2900</v>
      </c>
      <c r="P909" s="195">
        <v>2704</v>
      </c>
      <c r="Q909" s="195">
        <v>2852</v>
      </c>
      <c r="R909" s="195">
        <v>9000</v>
      </c>
      <c r="S909" s="195">
        <v>9450</v>
      </c>
      <c r="T909" s="195">
        <v>9923</v>
      </c>
    </row>
    <row r="910" spans="1:20" ht="24" customHeight="1">
      <c r="A910" s="1" t="s">
        <v>510</v>
      </c>
      <c r="B910" s="93"/>
      <c r="C910" s="93"/>
      <c r="D910" s="1" t="s">
        <v>810</v>
      </c>
      <c r="E910" s="93"/>
      <c r="F910" s="93"/>
      <c r="G910" s="93"/>
      <c r="H910" s="93"/>
      <c r="I910" s="93"/>
      <c r="J910" s="93"/>
      <c r="K910" s="93"/>
      <c r="L910" s="210">
        <v>24007</v>
      </c>
      <c r="M910" s="210">
        <v>28422</v>
      </c>
      <c r="N910" s="143">
        <v>40000</v>
      </c>
      <c r="O910" s="143">
        <v>30000</v>
      </c>
      <c r="P910" s="210">
        <v>40000</v>
      </c>
      <c r="Q910" s="210">
        <v>90000</v>
      </c>
      <c r="R910" s="210">
        <v>40000</v>
      </c>
      <c r="S910" s="210">
        <v>40000</v>
      </c>
      <c r="T910" s="210">
        <v>40000</v>
      </c>
    </row>
    <row r="911" spans="1:20" ht="24" customHeight="1">
      <c r="A911" s="1" t="s">
        <v>350</v>
      </c>
      <c r="B911" s="93"/>
      <c r="C911" s="93"/>
      <c r="D911" s="1" t="s">
        <v>89</v>
      </c>
      <c r="E911" s="93"/>
      <c r="F911" s="93"/>
      <c r="G911" s="93"/>
      <c r="H911" s="93"/>
      <c r="I911" s="93"/>
      <c r="J911" s="93"/>
      <c r="K911" s="93"/>
      <c r="L911" s="210">
        <v>5226</v>
      </c>
      <c r="M911" s="210">
        <v>13677</v>
      </c>
      <c r="N911" s="143">
        <v>6220</v>
      </c>
      <c r="O911" s="143">
        <v>8000</v>
      </c>
      <c r="P911" s="210">
        <v>9500</v>
      </c>
      <c r="Q911" s="210">
        <v>9500</v>
      </c>
      <c r="R911" s="210">
        <v>9500</v>
      </c>
      <c r="S911" s="210">
        <v>9500</v>
      </c>
      <c r="T911" s="210">
        <v>9500</v>
      </c>
    </row>
    <row r="912" spans="1:20" ht="24" customHeight="1">
      <c r="A912" s="1" t="s">
        <v>351</v>
      </c>
      <c r="B912" s="93"/>
      <c r="C912" s="93"/>
      <c r="D912" s="1" t="s">
        <v>12</v>
      </c>
      <c r="E912" s="93"/>
      <c r="F912" s="93"/>
      <c r="G912" s="93"/>
      <c r="H912" s="93"/>
      <c r="I912" s="93"/>
      <c r="J912" s="93"/>
      <c r="K912" s="93"/>
      <c r="L912" s="210">
        <v>14277</v>
      </c>
      <c r="M912" s="210">
        <v>33524</v>
      </c>
      <c r="N912" s="143">
        <v>30000</v>
      </c>
      <c r="O912" s="143">
        <v>30000</v>
      </c>
      <c r="P912" s="210">
        <v>30000</v>
      </c>
      <c r="Q912" s="210">
        <v>30000</v>
      </c>
      <c r="R912" s="210">
        <v>30000</v>
      </c>
      <c r="S912" s="210">
        <v>30000</v>
      </c>
      <c r="T912" s="210">
        <v>30000</v>
      </c>
    </row>
    <row r="913" spans="1:20" ht="24" customHeight="1">
      <c r="A913" s="1" t="s">
        <v>352</v>
      </c>
      <c r="B913" s="93"/>
      <c r="C913" s="93"/>
      <c r="D913" s="1" t="s">
        <v>16</v>
      </c>
      <c r="E913" s="93"/>
      <c r="F913" s="93"/>
      <c r="G913" s="93"/>
      <c r="H913" s="93"/>
      <c r="I913" s="93"/>
      <c r="J913" s="93"/>
      <c r="K913" s="93"/>
      <c r="L913" s="210">
        <v>8862</v>
      </c>
      <c r="M913" s="210">
        <v>10913</v>
      </c>
      <c r="N913" s="143">
        <v>6000</v>
      </c>
      <c r="O913" s="143">
        <v>6000</v>
      </c>
      <c r="P913" s="210">
        <v>8000</v>
      </c>
      <c r="Q913" s="210">
        <v>8000</v>
      </c>
      <c r="R913" s="210">
        <v>8000</v>
      </c>
      <c r="S913" s="210">
        <v>8000</v>
      </c>
      <c r="T913" s="210">
        <v>8000</v>
      </c>
    </row>
    <row r="914" spans="1:20" ht="24" customHeight="1">
      <c r="A914" s="1" t="s">
        <v>353</v>
      </c>
      <c r="B914" s="93"/>
      <c r="C914" s="93"/>
      <c r="D914" s="1" t="s">
        <v>809</v>
      </c>
      <c r="E914" s="93"/>
      <c r="F914" s="93"/>
      <c r="G914" s="93"/>
      <c r="H914" s="93"/>
      <c r="I914" s="93"/>
      <c r="J914" s="93"/>
      <c r="K914" s="93"/>
      <c r="L914" s="210">
        <v>83078</v>
      </c>
      <c r="M914" s="210">
        <v>60772</v>
      </c>
      <c r="N914" s="143">
        <v>71000</v>
      </c>
      <c r="O914" s="143">
        <v>71000</v>
      </c>
      <c r="P914" s="210">
        <v>71000</v>
      </c>
      <c r="Q914" s="210">
        <v>71000</v>
      </c>
      <c r="R914" s="210">
        <v>71000</v>
      </c>
      <c r="S914" s="210">
        <v>71000</v>
      </c>
      <c r="T914" s="210">
        <v>71000</v>
      </c>
    </row>
    <row r="915" spans="1:20" ht="24" customHeight="1">
      <c r="A915" s="1" t="s">
        <v>1080</v>
      </c>
      <c r="B915" s="93"/>
      <c r="C915" s="93"/>
      <c r="D915" s="1" t="s">
        <v>1081</v>
      </c>
      <c r="E915" s="93"/>
      <c r="F915" s="93"/>
      <c r="G915" s="93"/>
      <c r="H915" s="93"/>
      <c r="I915" s="93"/>
      <c r="J915" s="93"/>
      <c r="K915" s="93"/>
      <c r="L915" s="210">
        <v>49357</v>
      </c>
      <c r="M915" s="210">
        <v>52774</v>
      </c>
      <c r="N915" s="143">
        <v>55000</v>
      </c>
      <c r="O915" s="143">
        <v>55000</v>
      </c>
      <c r="P915" s="210">
        <v>55000</v>
      </c>
      <c r="Q915" s="210">
        <v>55000</v>
      </c>
      <c r="R915" s="210">
        <v>55000</v>
      </c>
      <c r="S915" s="210">
        <v>55000</v>
      </c>
      <c r="T915" s="210">
        <v>55000</v>
      </c>
    </row>
    <row r="916" spans="1:20" ht="24" customHeight="1">
      <c r="A916" s="1" t="s">
        <v>697</v>
      </c>
      <c r="B916" s="93"/>
      <c r="C916" s="93"/>
      <c r="D916" s="1" t="s">
        <v>127</v>
      </c>
      <c r="E916" s="93"/>
      <c r="F916" s="93"/>
      <c r="G916" s="93"/>
      <c r="H916" s="93"/>
      <c r="I916" s="93"/>
      <c r="J916" s="93"/>
      <c r="K916" s="93"/>
      <c r="L916" s="230">
        <v>34212</v>
      </c>
      <c r="M916" s="230">
        <v>46399</v>
      </c>
      <c r="N916" s="146">
        <v>64200</v>
      </c>
      <c r="O916" s="146">
        <v>57000</v>
      </c>
      <c r="P916" s="230">
        <v>60990</v>
      </c>
      <c r="Q916" s="230">
        <v>65259</v>
      </c>
      <c r="R916" s="230">
        <v>69827</v>
      </c>
      <c r="S916" s="230">
        <v>74715</v>
      </c>
      <c r="T916" s="230">
        <v>79945</v>
      </c>
    </row>
    <row r="917" spans="1:20" s="89" customFormat="1" ht="24" customHeight="1">
      <c r="A917" s="465" t="s">
        <v>1140</v>
      </c>
      <c r="B917" s="465"/>
      <c r="C917" s="465"/>
      <c r="D917" s="465"/>
      <c r="E917" s="465"/>
      <c r="F917" s="465"/>
      <c r="G917" s="465"/>
      <c r="H917" s="465"/>
      <c r="I917" s="465"/>
      <c r="J917" s="465"/>
      <c r="K917" s="465"/>
      <c r="L917" s="287">
        <f t="shared" ref="L917:T917" si="111">SUM(L892:L916)</f>
        <v>1300338</v>
      </c>
      <c r="M917" s="287">
        <f t="shared" si="111"/>
        <v>1531380</v>
      </c>
      <c r="N917" s="288">
        <f t="shared" si="111"/>
        <v>1778332</v>
      </c>
      <c r="O917" s="288">
        <f t="shared" si="111"/>
        <v>1714851</v>
      </c>
      <c r="P917" s="287">
        <f t="shared" si="111"/>
        <v>2077920</v>
      </c>
      <c r="Q917" s="287">
        <f t="shared" si="111"/>
        <v>2246312</v>
      </c>
      <c r="R917" s="287">
        <f t="shared" si="111"/>
        <v>2255548</v>
      </c>
      <c r="S917" s="287">
        <f t="shared" si="111"/>
        <v>2375078</v>
      </c>
      <c r="T917" s="287">
        <f t="shared" si="111"/>
        <v>2487503</v>
      </c>
    </row>
    <row r="918" spans="1:20" ht="15" customHeight="1">
      <c r="A918" s="1"/>
      <c r="B918" s="93"/>
      <c r="C918" s="93"/>
      <c r="D918" s="1"/>
      <c r="E918" s="93"/>
      <c r="F918" s="93"/>
      <c r="G918" s="93"/>
      <c r="H918" s="93"/>
      <c r="I918" s="93"/>
      <c r="J918" s="93"/>
      <c r="K918" s="93"/>
      <c r="L918" s="193"/>
      <c r="M918" s="193"/>
      <c r="N918" s="286"/>
      <c r="O918" s="286"/>
      <c r="P918" s="285"/>
      <c r="Q918" s="285"/>
      <c r="R918" s="285"/>
      <c r="S918" s="285"/>
      <c r="T918" s="285"/>
    </row>
    <row r="919" spans="1:20" ht="24" customHeight="1">
      <c r="A919" s="95" t="s">
        <v>457</v>
      </c>
      <c r="B919" s="89"/>
      <c r="C919" s="89"/>
      <c r="D919" s="89"/>
      <c r="E919" s="89"/>
      <c r="F919" s="89"/>
      <c r="G919" s="89"/>
      <c r="H919" s="89"/>
      <c r="I919" s="89"/>
      <c r="J919" s="89"/>
      <c r="K919" s="89"/>
      <c r="L919" s="198"/>
      <c r="M919" s="198"/>
      <c r="N919" s="333"/>
      <c r="O919" s="333"/>
      <c r="P919" s="321"/>
      <c r="Q919" s="321"/>
      <c r="R919" s="321"/>
      <c r="S919" s="321"/>
      <c r="T919" s="321"/>
    </row>
    <row r="920" spans="1:20" ht="24" customHeight="1">
      <c r="A920" s="1" t="s">
        <v>469</v>
      </c>
      <c r="B920" s="93"/>
      <c r="C920" s="93"/>
      <c r="D920" s="1" t="s">
        <v>703</v>
      </c>
      <c r="E920" s="93"/>
      <c r="F920" s="93"/>
      <c r="G920" s="93"/>
      <c r="H920" s="93"/>
      <c r="I920" s="93"/>
      <c r="J920" s="93"/>
      <c r="K920" s="93"/>
      <c r="L920" s="285">
        <v>369077</v>
      </c>
      <c r="M920" s="285">
        <v>464286</v>
      </c>
      <c r="N920" s="286">
        <v>535416</v>
      </c>
      <c r="O920" s="286">
        <v>495000</v>
      </c>
      <c r="P920" s="285">
        <v>597912</v>
      </c>
      <c r="Q920" s="285">
        <v>627808</v>
      </c>
      <c r="R920" s="285">
        <v>662337</v>
      </c>
      <c r="S920" s="285">
        <v>682207</v>
      </c>
      <c r="T920" s="285">
        <v>702673</v>
      </c>
    </row>
    <row r="921" spans="1:20" ht="24" customHeight="1">
      <c r="A921" s="1" t="s">
        <v>470</v>
      </c>
      <c r="B921" s="89"/>
      <c r="C921" s="89"/>
      <c r="D921" s="1" t="s">
        <v>66</v>
      </c>
      <c r="E921" s="89"/>
      <c r="F921" s="89"/>
      <c r="G921" s="89"/>
      <c r="H921" s="89"/>
      <c r="I921" s="89"/>
      <c r="J921" s="89"/>
      <c r="K921" s="89"/>
      <c r="L921" s="210">
        <v>4078</v>
      </c>
      <c r="M921" s="210">
        <v>16584</v>
      </c>
      <c r="N921" s="143">
        <v>17000</v>
      </c>
      <c r="O921" s="143">
        <v>17000</v>
      </c>
      <c r="P921" s="210">
        <v>25000</v>
      </c>
      <c r="Q921" s="210">
        <v>25000</v>
      </c>
      <c r="R921" s="210">
        <v>25000</v>
      </c>
      <c r="S921" s="210">
        <v>25000</v>
      </c>
      <c r="T921" s="210">
        <v>25000</v>
      </c>
    </row>
    <row r="922" spans="1:20" ht="24" customHeight="1">
      <c r="A922" s="1" t="s">
        <v>471</v>
      </c>
      <c r="B922" s="93"/>
      <c r="C922" s="93"/>
      <c r="D922" s="1" t="s">
        <v>354</v>
      </c>
      <c r="E922" s="93"/>
      <c r="F922" s="93"/>
      <c r="G922" s="93"/>
      <c r="H922" s="93"/>
      <c r="I922" s="93"/>
      <c r="J922" s="93"/>
      <c r="K922" s="93"/>
      <c r="L922" s="210">
        <v>8820</v>
      </c>
      <c r="M922" s="210">
        <v>12701</v>
      </c>
      <c r="N922" s="143">
        <v>17000</v>
      </c>
      <c r="O922" s="143">
        <v>17000</v>
      </c>
      <c r="P922" s="210">
        <v>17000</v>
      </c>
      <c r="Q922" s="210">
        <v>17000</v>
      </c>
      <c r="R922" s="210">
        <v>17000</v>
      </c>
      <c r="S922" s="210">
        <v>17000</v>
      </c>
      <c r="T922" s="210">
        <v>17000</v>
      </c>
    </row>
    <row r="923" spans="1:20" ht="24" customHeight="1">
      <c r="A923" s="1" t="s">
        <v>472</v>
      </c>
      <c r="B923" s="93"/>
      <c r="C923" s="93"/>
      <c r="D923" s="1" t="s">
        <v>355</v>
      </c>
      <c r="E923" s="93"/>
      <c r="F923" s="93"/>
      <c r="G923" s="93"/>
      <c r="H923" s="93"/>
      <c r="I923" s="93"/>
      <c r="J923" s="93"/>
      <c r="K923" s="93"/>
      <c r="L923" s="210">
        <v>42373</v>
      </c>
      <c r="M923" s="210">
        <v>51931</v>
      </c>
      <c r="N923" s="143">
        <v>80000</v>
      </c>
      <c r="O923" s="143">
        <v>80000</v>
      </c>
      <c r="P923" s="210">
        <v>53000</v>
      </c>
      <c r="Q923" s="210">
        <v>53000</v>
      </c>
      <c r="R923" s="210">
        <v>53000</v>
      </c>
      <c r="S923" s="210">
        <v>53000</v>
      </c>
      <c r="T923" s="210">
        <v>53000</v>
      </c>
    </row>
    <row r="924" spans="1:20" ht="24" customHeight="1">
      <c r="A924" s="1" t="s">
        <v>473</v>
      </c>
      <c r="B924" s="93"/>
      <c r="C924" s="93"/>
      <c r="D924" s="1" t="s">
        <v>356</v>
      </c>
      <c r="E924" s="93"/>
      <c r="F924" s="93"/>
      <c r="G924" s="93"/>
      <c r="H924" s="93"/>
      <c r="I924" s="93"/>
      <c r="J924" s="93"/>
      <c r="K924" s="93"/>
      <c r="L924" s="210">
        <v>12468</v>
      </c>
      <c r="M924" s="210">
        <v>28880</v>
      </c>
      <c r="N924" s="143">
        <v>40000</v>
      </c>
      <c r="O924" s="143">
        <v>40000</v>
      </c>
      <c r="P924" s="210">
        <v>50000</v>
      </c>
      <c r="Q924" s="210">
        <v>50000</v>
      </c>
      <c r="R924" s="210">
        <v>50000</v>
      </c>
      <c r="S924" s="210">
        <v>50000</v>
      </c>
      <c r="T924" s="210">
        <v>50000</v>
      </c>
    </row>
    <row r="925" spans="1:20" ht="24" customHeight="1">
      <c r="A925" s="1" t="s">
        <v>474</v>
      </c>
      <c r="B925" s="93"/>
      <c r="C925" s="93"/>
      <c r="D925" s="1" t="s">
        <v>8</v>
      </c>
      <c r="E925" s="93"/>
      <c r="F925" s="93"/>
      <c r="G925" s="93"/>
      <c r="H925" s="93"/>
      <c r="I925" s="93"/>
      <c r="J925" s="93"/>
      <c r="K925" s="93"/>
      <c r="L925" s="195">
        <v>39317</v>
      </c>
      <c r="M925" s="195">
        <v>39905</v>
      </c>
      <c r="N925" s="144">
        <v>42045</v>
      </c>
      <c r="O925" s="144">
        <v>35000</v>
      </c>
      <c r="P925" s="195">
        <v>39014</v>
      </c>
      <c r="Q925" s="210">
        <v>40100</v>
      </c>
      <c r="R925" s="210">
        <v>43349</v>
      </c>
      <c r="S925" s="210">
        <v>45950</v>
      </c>
      <c r="T925" s="210">
        <v>48590</v>
      </c>
    </row>
    <row r="926" spans="1:20" ht="24" customHeight="1">
      <c r="A926" s="1" t="s">
        <v>475</v>
      </c>
      <c r="B926" s="89"/>
      <c r="C926" s="89"/>
      <c r="D926" s="1" t="s">
        <v>9</v>
      </c>
      <c r="E926" s="89"/>
      <c r="F926" s="89"/>
      <c r="G926" s="89"/>
      <c r="H926" s="89"/>
      <c r="I926" s="89"/>
      <c r="J926" s="89"/>
      <c r="K926" s="89"/>
      <c r="L926" s="195">
        <v>32801</v>
      </c>
      <c r="M926" s="195">
        <v>42846</v>
      </c>
      <c r="N926" s="144">
        <v>51229</v>
      </c>
      <c r="O926" s="144">
        <v>50000</v>
      </c>
      <c r="P926" s="195">
        <v>55165</v>
      </c>
      <c r="Q926" s="195">
        <v>57309</v>
      </c>
      <c r="R926" s="195">
        <v>60461</v>
      </c>
      <c r="S926" s="195">
        <v>62275</v>
      </c>
      <c r="T926" s="195">
        <v>64143</v>
      </c>
    </row>
    <row r="927" spans="1:20" ht="24" customHeight="1">
      <c r="A927" s="1" t="s">
        <v>476</v>
      </c>
      <c r="B927" s="89"/>
      <c r="C927" s="89"/>
      <c r="D927" s="1" t="s">
        <v>13</v>
      </c>
      <c r="E927" s="89"/>
      <c r="F927" s="89"/>
      <c r="G927" s="89"/>
      <c r="H927" s="89"/>
      <c r="I927" s="89"/>
      <c r="J927" s="89"/>
      <c r="K927" s="89"/>
      <c r="L927" s="195">
        <v>69510</v>
      </c>
      <c r="M927" s="195">
        <v>82352</v>
      </c>
      <c r="N927" s="144">
        <v>114604</v>
      </c>
      <c r="O927" s="144">
        <v>90238</v>
      </c>
      <c r="P927" s="195">
        <v>143278</v>
      </c>
      <c r="Q927" s="195">
        <v>156564</v>
      </c>
      <c r="R927" s="195">
        <v>169089</v>
      </c>
      <c r="S927" s="195">
        <v>182616</v>
      </c>
      <c r="T927" s="195">
        <v>197225</v>
      </c>
    </row>
    <row r="928" spans="1:20" ht="24" customHeight="1">
      <c r="A928" s="1" t="s">
        <v>477</v>
      </c>
      <c r="B928" s="89"/>
      <c r="C928" s="89"/>
      <c r="D928" s="1" t="s">
        <v>160</v>
      </c>
      <c r="E928" s="89"/>
      <c r="F928" s="89"/>
      <c r="G928" s="89"/>
      <c r="H928" s="89"/>
      <c r="I928" s="89"/>
      <c r="J928" s="89"/>
      <c r="K928" s="89"/>
      <c r="L928" s="195">
        <v>607</v>
      </c>
      <c r="M928" s="195">
        <v>862</v>
      </c>
      <c r="N928" s="144">
        <v>923</v>
      </c>
      <c r="O928" s="144">
        <v>852</v>
      </c>
      <c r="P928" s="210">
        <v>1039</v>
      </c>
      <c r="Q928" s="210">
        <v>1049</v>
      </c>
      <c r="R928" s="210">
        <v>1059</v>
      </c>
      <c r="S928" s="210">
        <v>1070</v>
      </c>
      <c r="T928" s="210">
        <v>1081</v>
      </c>
    </row>
    <row r="929" spans="1:20" ht="24" customHeight="1">
      <c r="A929" s="1" t="s">
        <v>478</v>
      </c>
      <c r="B929" s="89"/>
      <c r="C929" s="89"/>
      <c r="D929" s="1" t="s">
        <v>445</v>
      </c>
      <c r="E929" s="89"/>
      <c r="F929" s="89"/>
      <c r="G929" s="89"/>
      <c r="H929" s="89"/>
      <c r="I929" s="89"/>
      <c r="J929" s="89"/>
      <c r="K929" s="89"/>
      <c r="L929" s="195">
        <v>5084</v>
      </c>
      <c r="M929" s="195">
        <v>6666</v>
      </c>
      <c r="N929" s="144">
        <v>7895</v>
      </c>
      <c r="O929" s="144">
        <v>7406</v>
      </c>
      <c r="P929" s="195">
        <v>10290</v>
      </c>
      <c r="Q929" s="210">
        <v>9912</v>
      </c>
      <c r="R929" s="210">
        <v>10408</v>
      </c>
      <c r="S929" s="210">
        <v>10928</v>
      </c>
      <c r="T929" s="210">
        <v>11474</v>
      </c>
    </row>
    <row r="930" spans="1:20" ht="24" customHeight="1">
      <c r="A930" s="1" t="s">
        <v>479</v>
      </c>
      <c r="B930" s="89"/>
      <c r="C930" s="89"/>
      <c r="D930" s="1" t="s">
        <v>447</v>
      </c>
      <c r="E930" s="89"/>
      <c r="F930" s="89"/>
      <c r="G930" s="89"/>
      <c r="H930" s="89"/>
      <c r="I930" s="89"/>
      <c r="J930" s="89"/>
      <c r="K930" s="89"/>
      <c r="L930" s="195">
        <v>797</v>
      </c>
      <c r="M930" s="195">
        <v>1006</v>
      </c>
      <c r="N930" s="143">
        <v>1139</v>
      </c>
      <c r="O930" s="144">
        <v>1061</v>
      </c>
      <c r="P930" s="210">
        <v>1338</v>
      </c>
      <c r="Q930" s="210">
        <v>1378</v>
      </c>
      <c r="R930" s="210">
        <v>1419</v>
      </c>
      <c r="S930" s="210">
        <v>1462</v>
      </c>
      <c r="T930" s="210">
        <v>1506</v>
      </c>
    </row>
    <row r="931" spans="1:20" ht="24" customHeight="1">
      <c r="A931" s="1" t="s">
        <v>480</v>
      </c>
      <c r="B931" s="93"/>
      <c r="C931" s="93"/>
      <c r="D931" s="1" t="s">
        <v>86</v>
      </c>
      <c r="E931" s="93"/>
      <c r="F931" s="93"/>
      <c r="G931" s="93"/>
      <c r="H931" s="93"/>
      <c r="I931" s="93"/>
      <c r="J931" s="93"/>
      <c r="K931" s="93"/>
      <c r="L931" s="210">
        <v>1952</v>
      </c>
      <c r="M931" s="210">
        <v>2969</v>
      </c>
      <c r="N931" s="143">
        <v>6000</v>
      </c>
      <c r="O931" s="143">
        <v>5000</v>
      </c>
      <c r="P931" s="210">
        <v>6000</v>
      </c>
      <c r="Q931" s="210">
        <v>6000</v>
      </c>
      <c r="R931" s="210">
        <v>6000</v>
      </c>
      <c r="S931" s="210">
        <v>6000</v>
      </c>
      <c r="T931" s="210">
        <v>6000</v>
      </c>
    </row>
    <row r="932" spans="1:20" ht="24" customHeight="1">
      <c r="A932" s="1" t="s">
        <v>481</v>
      </c>
      <c r="B932" s="93"/>
      <c r="C932" s="93"/>
      <c r="D932" s="1" t="s">
        <v>806</v>
      </c>
      <c r="E932" s="93"/>
      <c r="F932" s="93"/>
      <c r="G932" s="93"/>
      <c r="H932" s="93"/>
      <c r="I932" s="93"/>
      <c r="J932" s="93"/>
      <c r="K932" s="93"/>
      <c r="L932" s="210">
        <v>4</v>
      </c>
      <c r="M932" s="210">
        <v>1813</v>
      </c>
      <c r="N932" s="143">
        <v>3000</v>
      </c>
      <c r="O932" s="143">
        <v>2000</v>
      </c>
      <c r="P932" s="210">
        <v>3000</v>
      </c>
      <c r="Q932" s="210">
        <v>3000</v>
      </c>
      <c r="R932" s="210">
        <v>3000</v>
      </c>
      <c r="S932" s="210">
        <v>3000</v>
      </c>
      <c r="T932" s="210">
        <v>3000</v>
      </c>
    </row>
    <row r="933" spans="1:20" ht="24" customHeight="1">
      <c r="A933" s="1" t="s">
        <v>1004</v>
      </c>
      <c r="B933" s="89"/>
      <c r="C933" s="89"/>
      <c r="D933" s="1" t="s">
        <v>996</v>
      </c>
      <c r="E933" s="89"/>
      <c r="F933" s="89"/>
      <c r="G933" s="89"/>
      <c r="H933" s="89"/>
      <c r="I933" s="89"/>
      <c r="J933" s="89"/>
      <c r="K933" s="89"/>
      <c r="L933" s="195">
        <v>2473</v>
      </c>
      <c r="M933" s="195">
        <v>7474</v>
      </c>
      <c r="N933" s="144">
        <v>3724</v>
      </c>
      <c r="O933" s="144">
        <v>6289</v>
      </c>
      <c r="P933" s="195">
        <v>1862</v>
      </c>
      <c r="Q933" s="195">
        <v>8732</v>
      </c>
      <c r="R933" s="195">
        <v>4450</v>
      </c>
      <c r="S933" s="195">
        <v>2035</v>
      </c>
      <c r="T933" s="195">
        <v>11637</v>
      </c>
    </row>
    <row r="934" spans="1:20" ht="24" customHeight="1">
      <c r="A934" s="1" t="s">
        <v>482</v>
      </c>
      <c r="B934" s="93"/>
      <c r="C934" s="93"/>
      <c r="D934" s="1" t="s">
        <v>85</v>
      </c>
      <c r="E934" s="93"/>
      <c r="F934" s="93"/>
      <c r="G934" s="93"/>
      <c r="H934" s="93"/>
      <c r="I934" s="93"/>
      <c r="J934" s="93"/>
      <c r="K934" s="93"/>
      <c r="L934" s="210">
        <v>11356</v>
      </c>
      <c r="M934" s="210">
        <v>12621</v>
      </c>
      <c r="N934" s="143">
        <v>55000</v>
      </c>
      <c r="O934" s="143">
        <v>10000</v>
      </c>
      <c r="P934" s="210">
        <v>55000</v>
      </c>
      <c r="Q934" s="210">
        <v>25000</v>
      </c>
      <c r="R934" s="210">
        <v>25000</v>
      </c>
      <c r="S934" s="210">
        <v>25000</v>
      </c>
      <c r="T934" s="210">
        <v>25000</v>
      </c>
    </row>
    <row r="935" spans="1:20" ht="24" customHeight="1">
      <c r="A935" s="1" t="s">
        <v>1378</v>
      </c>
      <c r="B935" s="89"/>
      <c r="C935" s="89"/>
      <c r="D935" s="1" t="s">
        <v>1370</v>
      </c>
      <c r="E935" s="89"/>
      <c r="F935" s="89"/>
      <c r="G935" s="89"/>
      <c r="H935" s="89"/>
      <c r="I935" s="89"/>
      <c r="J935" s="89"/>
      <c r="K935" s="89"/>
      <c r="L935" s="210">
        <v>0</v>
      </c>
      <c r="M935" s="210">
        <v>0</v>
      </c>
      <c r="N935" s="143">
        <v>0</v>
      </c>
      <c r="O935" s="143">
        <v>0</v>
      </c>
      <c r="P935" s="185">
        <v>0</v>
      </c>
      <c r="Q935" s="210">
        <v>0</v>
      </c>
      <c r="R935" s="210">
        <v>5935</v>
      </c>
      <c r="S935" s="210">
        <v>5288</v>
      </c>
      <c r="T935" s="210">
        <v>5500</v>
      </c>
    </row>
    <row r="936" spans="1:20" ht="24" customHeight="1">
      <c r="A936" s="1" t="s">
        <v>483</v>
      </c>
      <c r="B936" s="89"/>
      <c r="C936" s="89"/>
      <c r="D936" s="1" t="s">
        <v>203</v>
      </c>
      <c r="E936" s="89"/>
      <c r="F936" s="89"/>
      <c r="G936" s="89"/>
      <c r="H936" s="89"/>
      <c r="I936" s="89"/>
      <c r="J936" s="89"/>
      <c r="K936" s="89"/>
      <c r="L936" s="210">
        <v>14482</v>
      </c>
      <c r="M936" s="210">
        <v>15203</v>
      </c>
      <c r="N936" s="143">
        <v>12000</v>
      </c>
      <c r="O936" s="143">
        <v>15000</v>
      </c>
      <c r="P936" s="210">
        <v>16000</v>
      </c>
      <c r="Q936" s="210">
        <v>16000</v>
      </c>
      <c r="R936" s="210">
        <v>16000</v>
      </c>
      <c r="S936" s="210">
        <v>16000</v>
      </c>
      <c r="T936" s="210">
        <v>16000</v>
      </c>
    </row>
    <row r="937" spans="1:20" ht="24" customHeight="1">
      <c r="A937" s="1" t="s">
        <v>484</v>
      </c>
      <c r="B937" s="89"/>
      <c r="C937" s="89"/>
      <c r="D937" s="1" t="s">
        <v>357</v>
      </c>
      <c r="E937" s="89"/>
      <c r="F937" s="89"/>
      <c r="G937" s="89"/>
      <c r="H937" s="89"/>
      <c r="I937" s="89"/>
      <c r="J937" s="89"/>
      <c r="K937" s="89"/>
      <c r="L937" s="210">
        <v>0</v>
      </c>
      <c r="M937" s="210">
        <v>0</v>
      </c>
      <c r="N937" s="143">
        <v>2500</v>
      </c>
      <c r="O937" s="143">
        <v>0</v>
      </c>
      <c r="P937" s="210">
        <v>2000</v>
      </c>
      <c r="Q937" s="210">
        <v>2000</v>
      </c>
      <c r="R937" s="210">
        <v>2000</v>
      </c>
      <c r="S937" s="210">
        <v>2000</v>
      </c>
      <c r="T937" s="210">
        <v>2000</v>
      </c>
    </row>
    <row r="938" spans="1:20" ht="24" customHeight="1">
      <c r="A938" s="1" t="s">
        <v>485</v>
      </c>
      <c r="B938" s="93"/>
      <c r="C938" s="93"/>
      <c r="D938" s="1" t="s">
        <v>84</v>
      </c>
      <c r="E938" s="93"/>
      <c r="F938" s="93"/>
      <c r="G938" s="93"/>
      <c r="H938" s="93"/>
      <c r="I938" s="93"/>
      <c r="J938" s="93"/>
      <c r="K938" s="93"/>
      <c r="L938" s="210">
        <v>1114</v>
      </c>
      <c r="M938" s="210">
        <v>2406</v>
      </c>
      <c r="N938" s="143">
        <v>3500</v>
      </c>
      <c r="O938" s="143">
        <v>2500</v>
      </c>
      <c r="P938" s="210">
        <v>3000</v>
      </c>
      <c r="Q938" s="210">
        <v>3000</v>
      </c>
      <c r="R938" s="210">
        <v>3000</v>
      </c>
      <c r="S938" s="210">
        <v>3000</v>
      </c>
      <c r="T938" s="210">
        <v>3000</v>
      </c>
    </row>
    <row r="939" spans="1:20" ht="24" customHeight="1">
      <c r="A939" s="1" t="s">
        <v>790</v>
      </c>
      <c r="B939" s="89"/>
      <c r="C939" s="89"/>
      <c r="D939" s="1" t="s">
        <v>808</v>
      </c>
      <c r="E939" s="89"/>
      <c r="F939" s="89"/>
      <c r="G939" s="89"/>
      <c r="H939" s="89"/>
      <c r="I939" s="89"/>
      <c r="J939" s="89"/>
      <c r="K939" s="89"/>
      <c r="L939" s="268">
        <v>2247</v>
      </c>
      <c r="M939" s="268">
        <v>3169</v>
      </c>
      <c r="N939" s="143">
        <v>4000</v>
      </c>
      <c r="O939" s="143">
        <v>4000</v>
      </c>
      <c r="P939" s="210">
        <v>4000</v>
      </c>
      <c r="Q939" s="210">
        <v>4000</v>
      </c>
      <c r="R939" s="210">
        <v>4000</v>
      </c>
      <c r="S939" s="210">
        <v>4000</v>
      </c>
      <c r="T939" s="210">
        <v>4000</v>
      </c>
    </row>
    <row r="940" spans="1:20" ht="24" customHeight="1">
      <c r="A940" s="1" t="s">
        <v>486</v>
      </c>
      <c r="B940" s="89"/>
      <c r="C940" s="89"/>
      <c r="D940" s="1" t="s">
        <v>10</v>
      </c>
      <c r="E940" s="89"/>
      <c r="F940" s="89"/>
      <c r="G940" s="89"/>
      <c r="H940" s="89"/>
      <c r="I940" s="89"/>
      <c r="J940" s="89"/>
      <c r="K940" s="89"/>
      <c r="L940" s="210">
        <v>87708</v>
      </c>
      <c r="M940" s="210">
        <v>122304</v>
      </c>
      <c r="N940" s="143">
        <v>140000</v>
      </c>
      <c r="O940" s="143">
        <v>140000</v>
      </c>
      <c r="P940" s="210">
        <v>150000</v>
      </c>
      <c r="Q940" s="210">
        <v>150000</v>
      </c>
      <c r="R940" s="210">
        <v>150000</v>
      </c>
      <c r="S940" s="210">
        <v>150000</v>
      </c>
      <c r="T940" s="210">
        <v>155000</v>
      </c>
    </row>
    <row r="941" spans="1:20" ht="24" customHeight="1">
      <c r="A941" s="1" t="s">
        <v>487</v>
      </c>
      <c r="B941" s="93"/>
      <c r="C941" s="93"/>
      <c r="D941" s="1" t="s">
        <v>17</v>
      </c>
      <c r="E941" s="93"/>
      <c r="F941" s="93"/>
      <c r="G941" s="93"/>
      <c r="H941" s="93"/>
      <c r="I941" s="93"/>
      <c r="J941" s="93"/>
      <c r="K941" s="93"/>
      <c r="L941" s="210">
        <v>7333</v>
      </c>
      <c r="M941" s="210">
        <v>8420</v>
      </c>
      <c r="N941" s="143">
        <v>11236</v>
      </c>
      <c r="O941" s="143">
        <v>9500</v>
      </c>
      <c r="P941" s="210">
        <v>10070</v>
      </c>
      <c r="Q941" s="210">
        <v>10674</v>
      </c>
      <c r="R941" s="210">
        <v>11314</v>
      </c>
      <c r="S941" s="210">
        <v>11993</v>
      </c>
      <c r="T941" s="210">
        <v>12713</v>
      </c>
    </row>
    <row r="942" spans="1:20" ht="24" customHeight="1">
      <c r="A942" s="1" t="s">
        <v>488</v>
      </c>
      <c r="B942" s="93"/>
      <c r="C942" s="93"/>
      <c r="D942" s="1" t="s">
        <v>81</v>
      </c>
      <c r="E942" s="93"/>
      <c r="F942" s="93"/>
      <c r="G942" s="93"/>
      <c r="H942" s="93"/>
      <c r="I942" s="93"/>
      <c r="J942" s="93"/>
      <c r="K942" s="93"/>
      <c r="L942" s="210">
        <v>1339</v>
      </c>
      <c r="M942" s="210">
        <v>1412</v>
      </c>
      <c r="N942" s="143">
        <v>6000</v>
      </c>
      <c r="O942" s="143">
        <v>4000</v>
      </c>
      <c r="P942" s="210">
        <v>6000</v>
      </c>
      <c r="Q942" s="210">
        <v>6000</v>
      </c>
      <c r="R942" s="210">
        <v>6000</v>
      </c>
      <c r="S942" s="210">
        <v>6000</v>
      </c>
      <c r="T942" s="210">
        <v>6000</v>
      </c>
    </row>
    <row r="943" spans="1:20" ht="24" customHeight="1">
      <c r="A943" s="1" t="s">
        <v>949</v>
      </c>
      <c r="B943" s="89"/>
      <c r="C943" s="89"/>
      <c r="D943" s="1" t="s">
        <v>82</v>
      </c>
      <c r="E943" s="89"/>
      <c r="F943" s="89"/>
      <c r="G943" s="89"/>
      <c r="H943" s="89"/>
      <c r="I943" s="89"/>
      <c r="J943" s="89"/>
      <c r="K943" s="89"/>
      <c r="L943" s="195">
        <v>7419</v>
      </c>
      <c r="M943" s="195">
        <v>16548</v>
      </c>
      <c r="N943" s="144">
        <v>11250</v>
      </c>
      <c r="O943" s="144">
        <v>22100</v>
      </c>
      <c r="P943" s="195">
        <v>19515</v>
      </c>
      <c r="Q943" s="195">
        <v>20740</v>
      </c>
      <c r="R943" s="195">
        <v>21777</v>
      </c>
      <c r="S943" s="195">
        <v>22866</v>
      </c>
      <c r="T943" s="195">
        <v>24009</v>
      </c>
    </row>
    <row r="944" spans="1:20" ht="24" customHeight="1">
      <c r="A944" s="1" t="s">
        <v>489</v>
      </c>
      <c r="B944" s="93"/>
      <c r="C944" s="93"/>
      <c r="D944" s="1" t="s">
        <v>810</v>
      </c>
      <c r="E944" s="93"/>
      <c r="F944" s="93"/>
      <c r="G944" s="93"/>
      <c r="H944" s="93"/>
      <c r="I944" s="93"/>
      <c r="J944" s="93"/>
      <c r="K944" s="93"/>
      <c r="L944" s="269">
        <v>976</v>
      </c>
      <c r="M944" s="269">
        <v>43292</v>
      </c>
      <c r="N944" s="155">
        <v>10000</v>
      </c>
      <c r="O944" s="155">
        <v>6000</v>
      </c>
      <c r="P944" s="269">
        <v>10000</v>
      </c>
      <c r="Q944" s="269">
        <v>10000</v>
      </c>
      <c r="R944" s="269">
        <v>10000</v>
      </c>
      <c r="S944" s="269">
        <v>10000</v>
      </c>
      <c r="T944" s="269">
        <v>10000</v>
      </c>
    </row>
    <row r="945" spans="1:20" ht="24" customHeight="1">
      <c r="A945" s="1" t="s">
        <v>1337</v>
      </c>
      <c r="B945" s="93"/>
      <c r="C945" s="93"/>
      <c r="D945" s="1" t="s">
        <v>89</v>
      </c>
      <c r="E945" s="93"/>
      <c r="F945" s="93"/>
      <c r="G945" s="93"/>
      <c r="H945" s="93"/>
      <c r="I945" s="93"/>
      <c r="J945" s="93"/>
      <c r="K945" s="93"/>
      <c r="L945" s="269">
        <v>0</v>
      </c>
      <c r="M945" s="269">
        <v>0</v>
      </c>
      <c r="N945" s="155">
        <v>7500</v>
      </c>
      <c r="O945" s="155">
        <v>4000</v>
      </c>
      <c r="P945" s="269">
        <v>4000</v>
      </c>
      <c r="Q945" s="269">
        <v>4000</v>
      </c>
      <c r="R945" s="269">
        <v>4000</v>
      </c>
      <c r="S945" s="269">
        <v>4000</v>
      </c>
      <c r="T945" s="269">
        <v>4000</v>
      </c>
    </row>
    <row r="946" spans="1:20" ht="24" customHeight="1">
      <c r="A946" s="1" t="s">
        <v>490</v>
      </c>
      <c r="B946" s="93"/>
      <c r="C946" s="93"/>
      <c r="D946" s="1" t="s">
        <v>358</v>
      </c>
      <c r="E946" s="93"/>
      <c r="F946" s="93"/>
      <c r="G946" s="93"/>
      <c r="H946" s="93"/>
      <c r="I946" s="93"/>
      <c r="J946" s="93"/>
      <c r="K946" s="93"/>
      <c r="L946" s="210">
        <v>127875</v>
      </c>
      <c r="M946" s="210">
        <v>156063</v>
      </c>
      <c r="N946" s="143">
        <v>150000</v>
      </c>
      <c r="O946" s="143">
        <v>151535</v>
      </c>
      <c r="P946" s="210">
        <v>150000</v>
      </c>
      <c r="Q946" s="210">
        <v>150000</v>
      </c>
      <c r="R946" s="210">
        <v>150000</v>
      </c>
      <c r="S946" s="210">
        <v>150000</v>
      </c>
      <c r="T946" s="210">
        <v>150000</v>
      </c>
    </row>
    <row r="947" spans="1:20" ht="24" customHeight="1">
      <c r="A947" s="1" t="s">
        <v>491</v>
      </c>
      <c r="B947" s="93"/>
      <c r="C947" s="93"/>
      <c r="D947" s="1" t="s">
        <v>359</v>
      </c>
      <c r="E947" s="93"/>
      <c r="F947" s="93"/>
      <c r="G947" s="93"/>
      <c r="H947" s="93"/>
      <c r="I947" s="93"/>
      <c r="J947" s="93"/>
      <c r="K947" s="93"/>
      <c r="L947" s="210">
        <v>189296</v>
      </c>
      <c r="M947" s="210">
        <v>249385</v>
      </c>
      <c r="N947" s="143">
        <v>297500</v>
      </c>
      <c r="O947" s="143">
        <v>240000</v>
      </c>
      <c r="P947" s="210">
        <v>280000</v>
      </c>
      <c r="Q947" s="210">
        <v>280000</v>
      </c>
      <c r="R947" s="210">
        <v>280000</v>
      </c>
      <c r="S947" s="210">
        <v>280000</v>
      </c>
      <c r="T947" s="210">
        <v>290000</v>
      </c>
    </row>
    <row r="948" spans="1:20" ht="24" customHeight="1">
      <c r="A948" s="1" t="s">
        <v>492</v>
      </c>
      <c r="B948" s="93"/>
      <c r="C948" s="93"/>
      <c r="D948" s="1" t="s">
        <v>360</v>
      </c>
      <c r="E948" s="93"/>
      <c r="F948" s="93"/>
      <c r="G948" s="93"/>
      <c r="H948" s="93"/>
      <c r="I948" s="93"/>
      <c r="J948" s="93"/>
      <c r="K948" s="93"/>
      <c r="L948" s="210">
        <v>13014</v>
      </c>
      <c r="M948" s="210">
        <v>20133</v>
      </c>
      <c r="N948" s="143">
        <v>18000</v>
      </c>
      <c r="O948" s="143">
        <v>23000</v>
      </c>
      <c r="P948" s="185">
        <v>23000</v>
      </c>
      <c r="Q948" s="185">
        <v>23000</v>
      </c>
      <c r="R948" s="185">
        <v>23000</v>
      </c>
      <c r="S948" s="185">
        <v>23000</v>
      </c>
      <c r="T948" s="185">
        <v>23000</v>
      </c>
    </row>
    <row r="949" spans="1:20" ht="24" customHeight="1">
      <c r="A949" s="1" t="s">
        <v>493</v>
      </c>
      <c r="B949" s="93"/>
      <c r="C949" s="93"/>
      <c r="D949" s="1" t="s">
        <v>11</v>
      </c>
      <c r="E949" s="93"/>
      <c r="F949" s="93"/>
      <c r="G949" s="93"/>
      <c r="H949" s="93"/>
      <c r="I949" s="93"/>
      <c r="J949" s="93"/>
      <c r="K949" s="93"/>
      <c r="L949" s="210">
        <v>2395</v>
      </c>
      <c r="M949" s="210">
        <v>3229</v>
      </c>
      <c r="N949" s="143">
        <v>3000</v>
      </c>
      <c r="O949" s="143">
        <v>3000</v>
      </c>
      <c r="P949" s="185">
        <v>3000</v>
      </c>
      <c r="Q949" s="185">
        <v>3000</v>
      </c>
      <c r="R949" s="185">
        <v>3000</v>
      </c>
      <c r="S949" s="185">
        <v>3000</v>
      </c>
      <c r="T949" s="185">
        <v>3000</v>
      </c>
    </row>
    <row r="950" spans="1:20" ht="24" customHeight="1">
      <c r="A950" s="1" t="s">
        <v>494</v>
      </c>
      <c r="B950" s="93"/>
      <c r="C950" s="93"/>
      <c r="D950" s="1" t="s">
        <v>12</v>
      </c>
      <c r="E950" s="93"/>
      <c r="F950" s="93"/>
      <c r="G950" s="93"/>
      <c r="H950" s="93"/>
      <c r="I950" s="93"/>
      <c r="J950" s="93"/>
      <c r="K950" s="93"/>
      <c r="L950" s="210">
        <v>23430</v>
      </c>
      <c r="M950" s="210">
        <v>30604</v>
      </c>
      <c r="N950" s="143">
        <v>35000</v>
      </c>
      <c r="O950" s="143">
        <v>35000</v>
      </c>
      <c r="P950" s="185">
        <v>35000</v>
      </c>
      <c r="Q950" s="185">
        <v>35000</v>
      </c>
      <c r="R950" s="185">
        <v>35000</v>
      </c>
      <c r="S950" s="185">
        <v>35000</v>
      </c>
      <c r="T950" s="185">
        <v>35000</v>
      </c>
    </row>
    <row r="951" spans="1:20" ht="24" customHeight="1">
      <c r="A951" s="1" t="s">
        <v>495</v>
      </c>
      <c r="B951" s="93"/>
      <c r="C951" s="93"/>
      <c r="D951" s="1" t="s">
        <v>809</v>
      </c>
      <c r="E951" s="93"/>
      <c r="F951" s="93"/>
      <c r="G951" s="93"/>
      <c r="H951" s="93"/>
      <c r="I951" s="93"/>
      <c r="J951" s="93"/>
      <c r="K951" s="93"/>
      <c r="L951" s="230">
        <v>1363</v>
      </c>
      <c r="M951" s="230">
        <v>1699</v>
      </c>
      <c r="N951" s="146">
        <v>2000</v>
      </c>
      <c r="O951" s="146">
        <v>2000</v>
      </c>
      <c r="P951" s="197">
        <v>2000</v>
      </c>
      <c r="Q951" s="197">
        <v>2000</v>
      </c>
      <c r="R951" s="197">
        <v>2000</v>
      </c>
      <c r="S951" s="197">
        <v>2000</v>
      </c>
      <c r="T951" s="197">
        <v>2000</v>
      </c>
    </row>
    <row r="952" spans="1:20" s="89" customFormat="1" ht="24" customHeight="1">
      <c r="A952" s="465" t="s">
        <v>1141</v>
      </c>
      <c r="B952" s="465"/>
      <c r="C952" s="465"/>
      <c r="D952" s="465"/>
      <c r="E952" s="465"/>
      <c r="F952" s="465"/>
      <c r="G952" s="465"/>
      <c r="H952" s="465"/>
      <c r="I952" s="465"/>
      <c r="J952" s="465"/>
      <c r="K952" s="465"/>
      <c r="L952" s="287">
        <f t="shared" ref="L952:T952" si="112">SUM(L920:L951)</f>
        <v>1080708</v>
      </c>
      <c r="M952" s="287">
        <f t="shared" si="112"/>
        <v>1446763</v>
      </c>
      <c r="N952" s="288">
        <f t="shared" si="112"/>
        <v>1688461</v>
      </c>
      <c r="O952" s="288">
        <f t="shared" si="112"/>
        <v>1518481</v>
      </c>
      <c r="P952" s="291">
        <f t="shared" si="112"/>
        <v>1776483</v>
      </c>
      <c r="Q952" s="291">
        <f t="shared" si="112"/>
        <v>1801266</v>
      </c>
      <c r="R952" s="291">
        <f t="shared" si="112"/>
        <v>1858598</v>
      </c>
      <c r="S952" s="291">
        <f t="shared" si="112"/>
        <v>1895690</v>
      </c>
      <c r="T952" s="291">
        <f t="shared" si="112"/>
        <v>1962551</v>
      </c>
    </row>
    <row r="953" spans="1:20" s="89" customFormat="1" ht="15" customHeight="1">
      <c r="A953" s="297"/>
      <c r="B953" s="298"/>
      <c r="C953" s="298"/>
      <c r="D953" s="297"/>
      <c r="E953" s="298"/>
      <c r="F953" s="298"/>
      <c r="G953" s="298"/>
      <c r="H953" s="298"/>
      <c r="I953" s="298"/>
      <c r="J953" s="298"/>
      <c r="K953" s="298"/>
      <c r="L953" s="369"/>
      <c r="M953" s="369"/>
      <c r="N953" s="371"/>
      <c r="O953" s="371"/>
      <c r="P953" s="369"/>
      <c r="Q953" s="369"/>
      <c r="R953" s="369"/>
      <c r="S953" s="369"/>
      <c r="T953" s="369"/>
    </row>
    <row r="954" spans="1:20" s="89" customFormat="1" ht="24" customHeight="1">
      <c r="A954" s="466" t="s">
        <v>1142</v>
      </c>
      <c r="B954" s="466"/>
      <c r="C954" s="466"/>
      <c r="D954" s="466"/>
      <c r="E954" s="466"/>
      <c r="F954" s="466"/>
      <c r="G954" s="466"/>
      <c r="H954" s="466"/>
      <c r="I954" s="466"/>
      <c r="J954" s="466"/>
      <c r="K954" s="466"/>
      <c r="L954" s="288">
        <f t="shared" ref="L954:T954" si="113">L917+L952</f>
        <v>2381046</v>
      </c>
      <c r="M954" s="288">
        <f t="shared" si="113"/>
        <v>2978143</v>
      </c>
      <c r="N954" s="288">
        <f t="shared" si="113"/>
        <v>3466793</v>
      </c>
      <c r="O954" s="288">
        <f t="shared" si="113"/>
        <v>3233332</v>
      </c>
      <c r="P954" s="288">
        <f t="shared" si="113"/>
        <v>3854403</v>
      </c>
      <c r="Q954" s="288">
        <f t="shared" si="113"/>
        <v>4047578</v>
      </c>
      <c r="R954" s="288">
        <f t="shared" si="113"/>
        <v>4114146</v>
      </c>
      <c r="S954" s="288">
        <f t="shared" si="113"/>
        <v>4270768</v>
      </c>
      <c r="T954" s="288">
        <f t="shared" si="113"/>
        <v>4450054</v>
      </c>
    </row>
    <row r="955" spans="1:20" s="89" customFormat="1" ht="15" customHeight="1">
      <c r="A955" s="372"/>
      <c r="B955" s="373"/>
      <c r="C955" s="373"/>
      <c r="D955" s="372"/>
      <c r="E955" s="373"/>
      <c r="F955" s="373"/>
      <c r="G955" s="373"/>
      <c r="H955" s="373"/>
      <c r="I955" s="373"/>
      <c r="J955" s="373"/>
      <c r="K955" s="373"/>
      <c r="L955" s="288"/>
      <c r="M955" s="288"/>
      <c r="N955" s="288"/>
      <c r="O955" s="288"/>
      <c r="P955" s="288"/>
      <c r="Q955" s="288"/>
      <c r="R955" s="288"/>
      <c r="S955" s="288"/>
      <c r="T955" s="288"/>
    </row>
    <row r="956" spans="1:20" s="89" customFormat="1" ht="24" customHeight="1">
      <c r="A956" s="301"/>
      <c r="B956" s="471" t="s">
        <v>816</v>
      </c>
      <c r="C956" s="471"/>
      <c r="D956" s="471"/>
      <c r="E956" s="471"/>
      <c r="F956" s="471"/>
      <c r="G956" s="471"/>
      <c r="H956" s="471"/>
      <c r="I956" s="471"/>
      <c r="J956" s="471"/>
      <c r="K956" s="471"/>
      <c r="L956" s="340">
        <f t="shared" ref="L956:T956" si="114">L887</f>
        <v>1515511</v>
      </c>
      <c r="M956" s="340">
        <f t="shared" si="114"/>
        <v>2232541</v>
      </c>
      <c r="N956" s="340">
        <f t="shared" si="114"/>
        <v>2440844</v>
      </c>
      <c r="O956" s="340">
        <f t="shared" si="114"/>
        <v>2440844</v>
      </c>
      <c r="P956" s="340">
        <f t="shared" si="114"/>
        <v>2357728</v>
      </c>
      <c r="Q956" s="340">
        <f t="shared" si="114"/>
        <v>3025760</v>
      </c>
      <c r="R956" s="340">
        <f t="shared" si="114"/>
        <v>3083176</v>
      </c>
      <c r="S956" s="340">
        <f t="shared" si="114"/>
        <v>3230894</v>
      </c>
      <c r="T956" s="340">
        <f t="shared" si="114"/>
        <v>3401117</v>
      </c>
    </row>
    <row r="957" spans="1:20" s="89" customFormat="1" ht="24" customHeight="1">
      <c r="A957" s="302"/>
      <c r="B957" s="469" t="s">
        <v>1109</v>
      </c>
      <c r="C957" s="469"/>
      <c r="D957" s="469"/>
      <c r="E957" s="469"/>
      <c r="F957" s="469"/>
      <c r="G957" s="469"/>
      <c r="H957" s="469"/>
      <c r="I957" s="469"/>
      <c r="J957" s="469"/>
      <c r="K957" s="469"/>
      <c r="L957" s="374">
        <v>0</v>
      </c>
      <c r="M957" s="374">
        <v>0</v>
      </c>
      <c r="N957" s="374">
        <v>0</v>
      </c>
      <c r="O957" s="374">
        <v>0</v>
      </c>
      <c r="P957" s="374">
        <v>0</v>
      </c>
      <c r="Q957" s="374">
        <v>0</v>
      </c>
      <c r="R957" s="374">
        <v>0</v>
      </c>
      <c r="S957" s="374">
        <v>0</v>
      </c>
      <c r="T957" s="374">
        <v>0</v>
      </c>
    </row>
    <row r="958" spans="1:20" s="89" customFormat="1" ht="24" customHeight="1">
      <c r="A958" s="277"/>
      <c r="B958" s="466" t="s">
        <v>1160</v>
      </c>
      <c r="C958" s="466"/>
      <c r="D958" s="466"/>
      <c r="E958" s="466"/>
      <c r="F958" s="466"/>
      <c r="G958" s="466"/>
      <c r="H958" s="466"/>
      <c r="I958" s="466"/>
      <c r="J958" s="466"/>
      <c r="K958" s="466"/>
      <c r="L958" s="288">
        <f t="shared" ref="L958:T958" si="115">SUM(L956:L957)</f>
        <v>1515511</v>
      </c>
      <c r="M958" s="288">
        <f t="shared" si="115"/>
        <v>2232541</v>
      </c>
      <c r="N958" s="288">
        <f t="shared" si="115"/>
        <v>2440844</v>
      </c>
      <c r="O958" s="288">
        <f t="shared" si="115"/>
        <v>2440844</v>
      </c>
      <c r="P958" s="288">
        <f t="shared" si="115"/>
        <v>2357728</v>
      </c>
      <c r="Q958" s="288">
        <f t="shared" si="115"/>
        <v>3025760</v>
      </c>
      <c r="R958" s="288">
        <f t="shared" si="115"/>
        <v>3083176</v>
      </c>
      <c r="S958" s="288">
        <f t="shared" si="115"/>
        <v>3230894</v>
      </c>
      <c r="T958" s="288">
        <f t="shared" si="115"/>
        <v>3401117</v>
      </c>
    </row>
    <row r="959" spans="1:20" s="89" customFormat="1" ht="15" customHeight="1">
      <c r="A959" s="372"/>
      <c r="B959" s="373"/>
      <c r="C959" s="373"/>
      <c r="D959" s="372"/>
      <c r="E959" s="373"/>
      <c r="F959" s="373"/>
      <c r="G959" s="373"/>
      <c r="H959" s="373"/>
      <c r="I959" s="373"/>
      <c r="J959" s="373"/>
      <c r="K959" s="373"/>
      <c r="L959" s="288"/>
      <c r="M959" s="288"/>
      <c r="N959" s="288"/>
      <c r="O959" s="288"/>
      <c r="P959" s="288"/>
      <c r="Q959" s="288"/>
      <c r="R959" s="288"/>
      <c r="S959" s="288"/>
      <c r="T959" s="288"/>
    </row>
    <row r="960" spans="1:20" s="89" customFormat="1" ht="24" customHeight="1">
      <c r="A960" s="134"/>
      <c r="B960" s="134"/>
      <c r="C960" s="134"/>
      <c r="D960" s="134"/>
      <c r="E960" s="134"/>
      <c r="F960" s="134"/>
      <c r="G960" s="134"/>
      <c r="H960" s="134"/>
      <c r="I960" s="134"/>
      <c r="J960" s="134"/>
      <c r="K960" s="277" t="s">
        <v>409</v>
      </c>
      <c r="L960" s="247">
        <f t="shared" ref="L960:T960" si="116">L884-L954+L958</f>
        <v>-73000</v>
      </c>
      <c r="M960" s="247">
        <f t="shared" si="116"/>
        <v>243806</v>
      </c>
      <c r="N960" s="247">
        <f t="shared" si="116"/>
        <v>-96763</v>
      </c>
      <c r="O960" s="247">
        <f t="shared" si="116"/>
        <v>244952</v>
      </c>
      <c r="P960" s="247">
        <f t="shared" si="116"/>
        <v>-488756</v>
      </c>
      <c r="Q960" s="247">
        <f t="shared" si="116"/>
        <v>0</v>
      </c>
      <c r="R960" s="247">
        <f t="shared" si="116"/>
        <v>0</v>
      </c>
      <c r="S960" s="247">
        <f t="shared" si="116"/>
        <v>0</v>
      </c>
      <c r="T960" s="247">
        <f t="shared" si="116"/>
        <v>0</v>
      </c>
    </row>
    <row r="961" spans="1:20" s="89" customFormat="1" ht="15" customHeight="1">
      <c r="A961" s="134"/>
      <c r="B961" s="134"/>
      <c r="C961" s="134"/>
      <c r="D961" s="134"/>
      <c r="E961" s="134"/>
      <c r="F961" s="134"/>
      <c r="G961" s="134"/>
      <c r="H961" s="134"/>
      <c r="I961" s="134"/>
      <c r="J961" s="134"/>
      <c r="K961" s="134"/>
      <c r="L961" s="290"/>
      <c r="M961" s="290"/>
      <c r="N961" s="290"/>
      <c r="O961" s="290"/>
      <c r="P961" s="290"/>
      <c r="Q961" s="290"/>
      <c r="R961" s="290"/>
      <c r="S961" s="290"/>
      <c r="T961" s="290"/>
    </row>
    <row r="962" spans="1:20" s="89" customFormat="1" ht="24" customHeight="1">
      <c r="A962" s="134"/>
      <c r="B962" s="134"/>
      <c r="C962" s="134"/>
      <c r="D962" s="134"/>
      <c r="E962" s="134"/>
      <c r="F962" s="134"/>
      <c r="G962" s="134"/>
      <c r="H962" s="134"/>
      <c r="I962" s="134"/>
      <c r="J962" s="134"/>
      <c r="K962" s="304" t="s">
        <v>411</v>
      </c>
      <c r="L962" s="290">
        <v>0</v>
      </c>
      <c r="M962" s="290">
        <f>261118-428595+411281</f>
        <v>243804</v>
      </c>
      <c r="N962" s="290">
        <v>0</v>
      </c>
      <c r="O962" s="290">
        <f>M962+O960</f>
        <v>488756</v>
      </c>
      <c r="P962" s="290">
        <f>O962+P960</f>
        <v>0</v>
      </c>
      <c r="Q962" s="290">
        <f>P962+Q960</f>
        <v>0</v>
      </c>
      <c r="R962" s="290">
        <f>Q962+R960</f>
        <v>0</v>
      </c>
      <c r="S962" s="290">
        <f>R962+S960</f>
        <v>0</v>
      </c>
      <c r="T962" s="290">
        <f>S962+T960</f>
        <v>0</v>
      </c>
    </row>
    <row r="963" spans="1:20" s="100" customFormat="1" ht="24" customHeight="1">
      <c r="A963" s="368"/>
      <c r="B963" s="368"/>
      <c r="C963" s="368"/>
      <c r="D963" s="368"/>
      <c r="E963" s="368"/>
      <c r="F963" s="368"/>
      <c r="G963" s="368"/>
      <c r="H963" s="368"/>
      <c r="I963" s="368"/>
      <c r="J963" s="368"/>
      <c r="K963" s="305"/>
      <c r="L963" s="158">
        <f t="shared" ref="L963:T963" si="117">L962/L954</f>
        <v>0</v>
      </c>
      <c r="M963" s="158">
        <f t="shared" si="117"/>
        <v>8.186443699983513E-2</v>
      </c>
      <c r="N963" s="158">
        <f t="shared" si="117"/>
        <v>0</v>
      </c>
      <c r="O963" s="158">
        <f t="shared" si="117"/>
        <v>0.15116171181926261</v>
      </c>
      <c r="P963" s="158">
        <f t="shared" si="117"/>
        <v>0</v>
      </c>
      <c r="Q963" s="158">
        <f t="shared" si="117"/>
        <v>0</v>
      </c>
      <c r="R963" s="158">
        <f t="shared" si="117"/>
        <v>0</v>
      </c>
      <c r="S963" s="158">
        <f t="shared" si="117"/>
        <v>0</v>
      </c>
      <c r="T963" s="158">
        <f t="shared" si="117"/>
        <v>0</v>
      </c>
    </row>
    <row r="964" spans="1:20" s="121" customFormat="1" ht="15" customHeight="1">
      <c r="A964" s="111"/>
      <c r="B964" s="111"/>
      <c r="C964" s="111"/>
      <c r="D964" s="111"/>
      <c r="E964" s="111"/>
      <c r="F964" s="111"/>
      <c r="G964" s="111"/>
      <c r="H964" s="111"/>
      <c r="I964" s="111"/>
      <c r="J964" s="111"/>
      <c r="K964" s="111"/>
      <c r="L964" s="275"/>
      <c r="M964" s="275"/>
      <c r="N964" s="160"/>
      <c r="O964" s="160"/>
      <c r="P964" s="427"/>
      <c r="Q964" s="262"/>
      <c r="R964" s="217"/>
      <c r="S964" s="217"/>
      <c r="T964" s="217"/>
    </row>
    <row r="965" spans="1:20" ht="24" customHeight="1">
      <c r="A965" s="98" t="s">
        <v>1192</v>
      </c>
      <c r="B965" s="89"/>
      <c r="C965" s="89"/>
      <c r="D965" s="89"/>
      <c r="E965" s="89"/>
      <c r="F965" s="89"/>
      <c r="G965" s="89"/>
      <c r="H965" s="89"/>
      <c r="I965" s="89"/>
      <c r="J965" s="89"/>
      <c r="K965" s="89"/>
      <c r="L965" s="233"/>
      <c r="M965" s="233"/>
      <c r="N965" s="173"/>
      <c r="O965" s="173"/>
      <c r="P965" s="423"/>
      <c r="Q965" s="423"/>
      <c r="R965" s="423"/>
      <c r="S965" s="234"/>
      <c r="T965" s="234"/>
    </row>
    <row r="966" spans="1:20" ht="15" customHeight="1">
      <c r="A966" s="89"/>
      <c r="B966" s="89"/>
      <c r="C966" s="89"/>
      <c r="D966" s="89"/>
      <c r="E966" s="89"/>
      <c r="F966" s="89"/>
      <c r="G966" s="89"/>
      <c r="H966" s="89"/>
      <c r="I966" s="89"/>
      <c r="J966" s="89"/>
      <c r="K966" s="89"/>
      <c r="L966" s="274"/>
      <c r="M966" s="274"/>
      <c r="N966" s="434"/>
      <c r="O966" s="276"/>
      <c r="P966" s="274"/>
      <c r="Q966" s="274"/>
      <c r="R966" s="274"/>
      <c r="S966" s="274"/>
      <c r="T966" s="274"/>
    </row>
    <row r="967" spans="1:20" ht="24" customHeight="1">
      <c r="A967" s="89" t="s">
        <v>836</v>
      </c>
      <c r="B967" s="89"/>
      <c r="C967" s="89"/>
      <c r="D967" s="89" t="s">
        <v>974</v>
      </c>
      <c r="E967" s="89"/>
      <c r="F967" s="89"/>
      <c r="G967" s="89"/>
      <c r="H967" s="89"/>
      <c r="I967" s="89"/>
      <c r="J967" s="89"/>
      <c r="K967" s="89"/>
      <c r="L967" s="285">
        <v>774248</v>
      </c>
      <c r="M967" s="285">
        <v>820513</v>
      </c>
      <c r="N967" s="286">
        <v>899043</v>
      </c>
      <c r="O967" s="286">
        <v>900817</v>
      </c>
      <c r="P967" s="285">
        <v>995347</v>
      </c>
      <c r="Q967" s="285">
        <v>1045114</v>
      </c>
      <c r="R967" s="285">
        <v>1092144</v>
      </c>
      <c r="S967" s="285">
        <v>1135830</v>
      </c>
      <c r="T967" s="285">
        <v>1175584</v>
      </c>
    </row>
    <row r="968" spans="1:20" ht="24" customHeight="1">
      <c r="A968" s="89" t="s">
        <v>1023</v>
      </c>
      <c r="B968" s="89"/>
      <c r="C968" s="89"/>
      <c r="D968" s="89" t="s">
        <v>975</v>
      </c>
      <c r="E968" s="89"/>
      <c r="F968" s="89"/>
      <c r="G968" s="89"/>
      <c r="H968" s="89"/>
      <c r="I968" s="89"/>
      <c r="J968" s="89"/>
      <c r="K968" s="89"/>
      <c r="L968" s="210">
        <v>837560</v>
      </c>
      <c r="M968" s="210">
        <v>845334</v>
      </c>
      <c r="N968" s="143">
        <v>864150</v>
      </c>
      <c r="O968" s="143">
        <v>860125</v>
      </c>
      <c r="P968" s="185">
        <v>861408</v>
      </c>
      <c r="Q968" s="210">
        <v>0</v>
      </c>
      <c r="R968" s="210">
        <v>0</v>
      </c>
      <c r="S968" s="210">
        <v>0</v>
      </c>
      <c r="T968" s="210">
        <v>0</v>
      </c>
    </row>
    <row r="969" spans="1:20" ht="24" customHeight="1">
      <c r="A969" s="1" t="s">
        <v>361</v>
      </c>
      <c r="B969" s="89"/>
      <c r="C969" s="89"/>
      <c r="D969" s="1" t="s">
        <v>44</v>
      </c>
      <c r="E969" s="89"/>
      <c r="F969" s="89"/>
      <c r="G969" s="89"/>
      <c r="H969" s="89"/>
      <c r="I969" s="89"/>
      <c r="J969" s="89"/>
      <c r="K969" s="89"/>
      <c r="L969" s="210">
        <v>16201</v>
      </c>
      <c r="M969" s="210">
        <v>18312</v>
      </c>
      <c r="N969" s="143">
        <v>17000</v>
      </c>
      <c r="O969" s="143">
        <v>13478</v>
      </c>
      <c r="P969" s="210">
        <v>13566</v>
      </c>
      <c r="Q969" s="210">
        <v>13837</v>
      </c>
      <c r="R969" s="210">
        <v>14114</v>
      </c>
      <c r="S969" s="210">
        <v>14396</v>
      </c>
      <c r="T969" s="210">
        <v>14684</v>
      </c>
    </row>
    <row r="970" spans="1:20" ht="24" customHeight="1">
      <c r="A970" s="1" t="s">
        <v>1093</v>
      </c>
      <c r="B970" s="89"/>
      <c r="C970" s="89"/>
      <c r="D970" s="1" t="s">
        <v>5</v>
      </c>
      <c r="E970" s="89"/>
      <c r="F970" s="89"/>
      <c r="G970" s="89"/>
      <c r="H970" s="89"/>
      <c r="I970" s="89"/>
      <c r="J970" s="89"/>
      <c r="K970" s="89"/>
      <c r="L970" s="210">
        <v>7587</v>
      </c>
      <c r="M970" s="210">
        <v>2456</v>
      </c>
      <c r="N970" s="143">
        <v>0</v>
      </c>
      <c r="O970" s="143">
        <v>0</v>
      </c>
      <c r="P970" s="185">
        <v>0</v>
      </c>
      <c r="Q970" s="210">
        <v>0</v>
      </c>
      <c r="R970" s="210">
        <v>0</v>
      </c>
      <c r="S970" s="210">
        <v>0</v>
      </c>
      <c r="T970" s="210">
        <v>0</v>
      </c>
    </row>
    <row r="971" spans="1:20" ht="24" customHeight="1">
      <c r="A971" s="1" t="s">
        <v>362</v>
      </c>
      <c r="B971" s="89"/>
      <c r="C971" s="89"/>
      <c r="D971" s="4" t="s">
        <v>43</v>
      </c>
      <c r="E971" s="89"/>
      <c r="F971" s="89"/>
      <c r="G971" s="89"/>
      <c r="H971" s="89"/>
      <c r="I971" s="89"/>
      <c r="J971" s="89"/>
      <c r="K971" s="89"/>
      <c r="L971" s="210">
        <v>24958</v>
      </c>
      <c r="M971" s="210">
        <v>31761</v>
      </c>
      <c r="N971" s="143">
        <v>30000</v>
      </c>
      <c r="O971" s="143">
        <v>31761</v>
      </c>
      <c r="P971" s="185">
        <v>31761</v>
      </c>
      <c r="Q971" s="210">
        <v>31761</v>
      </c>
      <c r="R971" s="210">
        <v>31761</v>
      </c>
      <c r="S971" s="210">
        <v>31761</v>
      </c>
      <c r="T971" s="210">
        <v>31761</v>
      </c>
    </row>
    <row r="972" spans="1:20" ht="24" customHeight="1">
      <c r="A972" s="1" t="s">
        <v>363</v>
      </c>
      <c r="B972" s="93"/>
      <c r="C972" s="93"/>
      <c r="D972" s="1" t="s">
        <v>364</v>
      </c>
      <c r="E972" s="93"/>
      <c r="F972" s="93"/>
      <c r="G972" s="93"/>
      <c r="H972" s="93"/>
      <c r="I972" s="93"/>
      <c r="J972" s="93"/>
      <c r="K972" s="93"/>
      <c r="L972" s="210">
        <v>6576</v>
      </c>
      <c r="M972" s="210">
        <v>2433</v>
      </c>
      <c r="N972" s="143">
        <v>1000</v>
      </c>
      <c r="O972" s="143">
        <v>1500</v>
      </c>
      <c r="P972" s="210">
        <v>1500</v>
      </c>
      <c r="Q972" s="210">
        <v>1500</v>
      </c>
      <c r="R972" s="210">
        <v>1500</v>
      </c>
      <c r="S972" s="210">
        <v>1500</v>
      </c>
      <c r="T972" s="210">
        <v>1500</v>
      </c>
    </row>
    <row r="973" spans="1:20" ht="24" customHeight="1">
      <c r="A973" s="1" t="s">
        <v>365</v>
      </c>
      <c r="B973" s="93"/>
      <c r="C973" s="93"/>
      <c r="D973" s="1" t="s">
        <v>366</v>
      </c>
      <c r="E973" s="93"/>
      <c r="F973" s="93"/>
      <c r="G973" s="93"/>
      <c r="H973" s="93"/>
      <c r="I973" s="93"/>
      <c r="J973" s="93"/>
      <c r="K973" s="93"/>
      <c r="L973" s="210">
        <v>8378</v>
      </c>
      <c r="M973" s="210">
        <v>10974</v>
      </c>
      <c r="N973" s="143">
        <v>3500</v>
      </c>
      <c r="O973" s="143">
        <v>11000</v>
      </c>
      <c r="P973" s="185">
        <v>10000</v>
      </c>
      <c r="Q973" s="185">
        <v>10000</v>
      </c>
      <c r="R973" s="185">
        <v>10000</v>
      </c>
      <c r="S973" s="185">
        <v>10000</v>
      </c>
      <c r="T973" s="185">
        <v>10000</v>
      </c>
    </row>
    <row r="974" spans="1:20" ht="24" customHeight="1">
      <c r="A974" s="1" t="s">
        <v>367</v>
      </c>
      <c r="B974" s="89"/>
      <c r="C974" s="89"/>
      <c r="D974" s="1" t="s">
        <v>368</v>
      </c>
      <c r="E974" s="89"/>
      <c r="F974" s="89"/>
      <c r="G974" s="89"/>
      <c r="H974" s="89"/>
      <c r="I974" s="89"/>
      <c r="J974" s="89"/>
      <c r="K974" s="89"/>
      <c r="L974" s="210">
        <v>2702</v>
      </c>
      <c r="M974" s="210">
        <v>2845</v>
      </c>
      <c r="N974" s="143">
        <v>2500</v>
      </c>
      <c r="O974" s="143">
        <v>2500</v>
      </c>
      <c r="P974" s="185">
        <v>2500</v>
      </c>
      <c r="Q974" s="185">
        <v>2500</v>
      </c>
      <c r="R974" s="185">
        <v>2500</v>
      </c>
      <c r="S974" s="185">
        <v>2500</v>
      </c>
      <c r="T974" s="185">
        <v>2500</v>
      </c>
    </row>
    <row r="975" spans="1:20" ht="24" customHeight="1">
      <c r="A975" s="1" t="s">
        <v>881</v>
      </c>
      <c r="B975" s="89"/>
      <c r="C975" s="89"/>
      <c r="D975" s="1" t="s">
        <v>331</v>
      </c>
      <c r="E975" s="89"/>
      <c r="F975" s="89"/>
      <c r="G975" s="89"/>
      <c r="H975" s="89"/>
      <c r="I975" s="89"/>
      <c r="J975" s="89"/>
      <c r="K975" s="89"/>
      <c r="L975" s="210">
        <v>51</v>
      </c>
      <c r="M975" s="210">
        <v>6</v>
      </c>
      <c r="N975" s="144">
        <v>0</v>
      </c>
      <c r="O975" s="144">
        <v>325</v>
      </c>
      <c r="P975" s="195">
        <v>0</v>
      </c>
      <c r="Q975" s="195">
        <v>0</v>
      </c>
      <c r="R975" s="195">
        <v>0</v>
      </c>
      <c r="S975" s="195">
        <v>0</v>
      </c>
      <c r="T975" s="195">
        <v>0</v>
      </c>
    </row>
    <row r="976" spans="1:20" ht="24" customHeight="1">
      <c r="A976" s="1" t="s">
        <v>369</v>
      </c>
      <c r="B976" s="93"/>
      <c r="C976" s="93"/>
      <c r="D976" s="467" t="s">
        <v>6</v>
      </c>
      <c r="E976" s="467"/>
      <c r="F976" s="467"/>
      <c r="G976" s="467"/>
      <c r="H976" s="467"/>
      <c r="I976" s="467"/>
      <c r="J976" s="467"/>
      <c r="K976" s="467"/>
      <c r="L976" s="210">
        <v>1342</v>
      </c>
      <c r="M976" s="210">
        <v>19325</v>
      </c>
      <c r="N976" s="143">
        <v>15000</v>
      </c>
      <c r="O976" s="143">
        <v>26000</v>
      </c>
      <c r="P976" s="210">
        <v>15000</v>
      </c>
      <c r="Q976" s="210">
        <v>17000</v>
      </c>
      <c r="R976" s="210">
        <v>19000</v>
      </c>
      <c r="S976" s="210">
        <v>21500</v>
      </c>
      <c r="T976" s="210">
        <v>24000</v>
      </c>
    </row>
    <row r="977" spans="1:20" ht="24" customHeight="1">
      <c r="A977" s="1" t="s">
        <v>370</v>
      </c>
      <c r="B977" s="89"/>
      <c r="C977" s="89"/>
      <c r="D977" s="1" t="s">
        <v>202</v>
      </c>
      <c r="E977" s="89"/>
      <c r="F977" s="89"/>
      <c r="G977" s="89"/>
      <c r="H977" s="89"/>
      <c r="I977" s="89"/>
      <c r="J977" s="89"/>
      <c r="K977" s="89"/>
      <c r="L977" s="195">
        <v>200</v>
      </c>
      <c r="M977" s="195">
        <v>200</v>
      </c>
      <c r="N977" s="144">
        <v>250</v>
      </c>
      <c r="O977" s="144">
        <v>200</v>
      </c>
      <c r="P977" s="195">
        <v>200</v>
      </c>
      <c r="Q977" s="195">
        <v>200</v>
      </c>
      <c r="R977" s="195">
        <v>200</v>
      </c>
      <c r="S977" s="195">
        <v>200</v>
      </c>
      <c r="T977" s="195">
        <v>200</v>
      </c>
    </row>
    <row r="978" spans="1:20" ht="24" customHeight="1">
      <c r="A978" s="1" t="s">
        <v>371</v>
      </c>
      <c r="B978" s="89"/>
      <c r="C978" s="89"/>
      <c r="D978" s="1" t="s">
        <v>7</v>
      </c>
      <c r="E978" s="89"/>
      <c r="F978" s="89"/>
      <c r="G978" s="89"/>
      <c r="H978" s="89"/>
      <c r="I978" s="89"/>
      <c r="J978" s="89"/>
      <c r="K978" s="89"/>
      <c r="L978" s="230">
        <v>2570</v>
      </c>
      <c r="M978" s="230">
        <v>60503</v>
      </c>
      <c r="N978" s="146">
        <v>3000</v>
      </c>
      <c r="O978" s="146">
        <v>3000</v>
      </c>
      <c r="P978" s="230">
        <v>3000</v>
      </c>
      <c r="Q978" s="230">
        <v>3000</v>
      </c>
      <c r="R978" s="230">
        <v>3000</v>
      </c>
      <c r="S978" s="230">
        <v>3000</v>
      </c>
      <c r="T978" s="230">
        <v>3000</v>
      </c>
    </row>
    <row r="979" spans="1:20" ht="24" customHeight="1">
      <c r="A979" s="465" t="s">
        <v>1167</v>
      </c>
      <c r="B979" s="465"/>
      <c r="C979" s="465"/>
      <c r="D979" s="465"/>
      <c r="E979" s="465"/>
      <c r="F979" s="465"/>
      <c r="G979" s="465"/>
      <c r="H979" s="465"/>
      <c r="I979" s="465"/>
      <c r="J979" s="465"/>
      <c r="K979" s="465"/>
      <c r="L979" s="291">
        <f t="shared" ref="L979:T979" si="118">SUM(L967:L978)</f>
        <v>1682373</v>
      </c>
      <c r="M979" s="291">
        <f t="shared" si="118"/>
        <v>1814662</v>
      </c>
      <c r="N979" s="345">
        <f t="shared" si="118"/>
        <v>1835443</v>
      </c>
      <c r="O979" s="345">
        <f t="shared" si="118"/>
        <v>1850706</v>
      </c>
      <c r="P979" s="291">
        <f t="shared" si="118"/>
        <v>1934282</v>
      </c>
      <c r="Q979" s="291">
        <f t="shared" si="118"/>
        <v>1124912</v>
      </c>
      <c r="R979" s="291">
        <f t="shared" si="118"/>
        <v>1174219</v>
      </c>
      <c r="S979" s="291">
        <f t="shared" si="118"/>
        <v>1220687</v>
      </c>
      <c r="T979" s="291">
        <f t="shared" si="118"/>
        <v>1263229</v>
      </c>
    </row>
    <row r="980" spans="1:20" ht="6.9" customHeight="1">
      <c r="A980" s="1"/>
      <c r="B980" s="89"/>
      <c r="C980" s="89"/>
      <c r="D980" s="1"/>
      <c r="E980" s="89"/>
      <c r="F980" s="89"/>
      <c r="G980" s="89"/>
      <c r="H980" s="89"/>
      <c r="I980" s="89"/>
      <c r="J980" s="89"/>
      <c r="K980" s="89"/>
      <c r="L980" s="210"/>
      <c r="M980" s="210"/>
      <c r="N980" s="143"/>
      <c r="O980" s="143"/>
      <c r="P980" s="210"/>
      <c r="Q980" s="210"/>
      <c r="R980" s="210"/>
      <c r="S980" s="210"/>
      <c r="T980" s="210"/>
    </row>
    <row r="981" spans="1:20" ht="24" customHeight="1">
      <c r="A981" s="1" t="s">
        <v>414</v>
      </c>
      <c r="B981" s="89"/>
      <c r="C981" s="89"/>
      <c r="D981" s="89" t="s">
        <v>232</v>
      </c>
      <c r="E981" s="89"/>
      <c r="F981" s="89"/>
      <c r="G981" s="89"/>
      <c r="H981" s="89"/>
      <c r="I981" s="89"/>
      <c r="J981" s="89"/>
      <c r="K981" s="89"/>
      <c r="L981" s="230">
        <v>24809</v>
      </c>
      <c r="M981" s="230">
        <v>29489</v>
      </c>
      <c r="N981" s="146">
        <v>31335</v>
      </c>
      <c r="O981" s="146">
        <v>25050</v>
      </c>
      <c r="P981" s="230">
        <v>28302</v>
      </c>
      <c r="Q981" s="230">
        <v>29910</v>
      </c>
      <c r="R981" s="230">
        <v>31615</v>
      </c>
      <c r="S981" s="230">
        <v>33422</v>
      </c>
      <c r="T981" s="230">
        <v>35337</v>
      </c>
    </row>
    <row r="982" spans="1:20" ht="24" customHeight="1">
      <c r="A982" s="465" t="s">
        <v>576</v>
      </c>
      <c r="B982" s="465"/>
      <c r="C982" s="465"/>
      <c r="D982" s="465"/>
      <c r="E982" s="465"/>
      <c r="F982" s="465"/>
      <c r="G982" s="465"/>
      <c r="H982" s="465"/>
      <c r="I982" s="465"/>
      <c r="J982" s="465"/>
      <c r="K982" s="465"/>
      <c r="L982" s="289">
        <f t="shared" ref="L982:T982" si="119">L981</f>
        <v>24809</v>
      </c>
      <c r="M982" s="289">
        <f t="shared" si="119"/>
        <v>29489</v>
      </c>
      <c r="N982" s="290">
        <f t="shared" si="119"/>
        <v>31335</v>
      </c>
      <c r="O982" s="290">
        <f t="shared" si="119"/>
        <v>25050</v>
      </c>
      <c r="P982" s="289">
        <f t="shared" si="119"/>
        <v>28302</v>
      </c>
      <c r="Q982" s="289">
        <f t="shared" si="119"/>
        <v>29910</v>
      </c>
      <c r="R982" s="289">
        <f t="shared" si="119"/>
        <v>31615</v>
      </c>
      <c r="S982" s="289">
        <f t="shared" si="119"/>
        <v>33422</v>
      </c>
      <c r="T982" s="289">
        <f t="shared" si="119"/>
        <v>35337</v>
      </c>
    </row>
    <row r="983" spans="1:20" ht="15" customHeight="1">
      <c r="A983" s="89"/>
      <c r="B983" s="89"/>
      <c r="C983" s="89"/>
      <c r="D983" s="89"/>
      <c r="E983" s="89"/>
      <c r="F983" s="89"/>
      <c r="G983" s="89"/>
      <c r="H983" s="89"/>
      <c r="I983" s="89"/>
      <c r="J983" s="89"/>
      <c r="K983" s="89"/>
      <c r="L983" s="198"/>
      <c r="M983" s="198"/>
      <c r="N983" s="147"/>
      <c r="O983" s="147"/>
      <c r="P983" s="192"/>
      <c r="Q983" s="192"/>
      <c r="R983" s="192"/>
      <c r="S983" s="192"/>
      <c r="T983" s="192"/>
    </row>
    <row r="984" spans="1:20" s="89" customFormat="1" ht="24" customHeight="1">
      <c r="A984" s="465" t="s">
        <v>1168</v>
      </c>
      <c r="B984" s="465"/>
      <c r="C984" s="465"/>
      <c r="D984" s="465"/>
      <c r="E984" s="465"/>
      <c r="F984" s="465"/>
      <c r="G984" s="465"/>
      <c r="H984" s="465"/>
      <c r="I984" s="465"/>
      <c r="J984" s="465"/>
      <c r="K984" s="465"/>
      <c r="L984" s="289">
        <f t="shared" ref="L984:T984" si="120">L979+L982</f>
        <v>1707182</v>
      </c>
      <c r="M984" s="289">
        <f t="shared" si="120"/>
        <v>1844151</v>
      </c>
      <c r="N984" s="290">
        <f t="shared" si="120"/>
        <v>1866778</v>
      </c>
      <c r="O984" s="290">
        <f t="shared" si="120"/>
        <v>1875756</v>
      </c>
      <c r="P984" s="289">
        <f t="shared" si="120"/>
        <v>1962584</v>
      </c>
      <c r="Q984" s="289">
        <f t="shared" si="120"/>
        <v>1154822</v>
      </c>
      <c r="R984" s="289">
        <f t="shared" si="120"/>
        <v>1205834</v>
      </c>
      <c r="S984" s="289">
        <f t="shared" si="120"/>
        <v>1254109</v>
      </c>
      <c r="T984" s="289">
        <f t="shared" si="120"/>
        <v>1298566</v>
      </c>
    </row>
    <row r="985" spans="1:20" ht="15" customHeight="1">
      <c r="A985" s="89"/>
      <c r="B985" s="89"/>
      <c r="C985" s="89"/>
      <c r="D985" s="89"/>
      <c r="E985" s="89"/>
      <c r="F985" s="89"/>
      <c r="G985" s="89"/>
      <c r="H985" s="89"/>
      <c r="I985" s="89"/>
      <c r="J985" s="89"/>
      <c r="K985" s="89"/>
      <c r="L985" s="319"/>
      <c r="M985" s="319"/>
      <c r="N985" s="333"/>
      <c r="O985" s="333"/>
      <c r="P985" s="321"/>
      <c r="Q985" s="321"/>
      <c r="R985" s="321"/>
      <c r="S985" s="321"/>
      <c r="T985" s="321"/>
    </row>
    <row r="986" spans="1:20" ht="24" customHeight="1">
      <c r="A986" s="95" t="s">
        <v>1193</v>
      </c>
      <c r="B986" s="89"/>
      <c r="C986" s="89"/>
      <c r="D986" s="89"/>
      <c r="E986" s="89"/>
      <c r="F986" s="89"/>
      <c r="G986" s="89"/>
      <c r="H986" s="89"/>
      <c r="I986" s="89"/>
      <c r="J986" s="89"/>
      <c r="K986" s="89"/>
      <c r="L986" s="319"/>
      <c r="M986" s="319"/>
      <c r="N986" s="333"/>
      <c r="O986" s="333"/>
      <c r="P986" s="321"/>
      <c r="Q986" s="321"/>
      <c r="R986" s="321"/>
      <c r="S986" s="321"/>
      <c r="T986" s="321"/>
    </row>
    <row r="987" spans="1:20" ht="24" customHeight="1">
      <c r="A987" s="1" t="s">
        <v>372</v>
      </c>
      <c r="B987" s="93"/>
      <c r="C987" s="93"/>
      <c r="D987" s="1" t="s">
        <v>703</v>
      </c>
      <c r="E987" s="93"/>
      <c r="F987" s="93"/>
      <c r="G987" s="93"/>
      <c r="H987" s="93"/>
      <c r="I987" s="93"/>
      <c r="J987" s="93"/>
      <c r="K987" s="93"/>
      <c r="L987" s="285">
        <v>269386</v>
      </c>
      <c r="M987" s="285">
        <v>307963</v>
      </c>
      <c r="N987" s="286">
        <v>288307</v>
      </c>
      <c r="O987" s="286">
        <v>285000</v>
      </c>
      <c r="P987" s="285">
        <v>305573</v>
      </c>
      <c r="Q987" s="285">
        <v>314740</v>
      </c>
      <c r="R987" s="285">
        <v>324182</v>
      </c>
      <c r="S987" s="285">
        <v>333907</v>
      </c>
      <c r="T987" s="285">
        <v>343924</v>
      </c>
    </row>
    <row r="988" spans="1:20" ht="24" customHeight="1">
      <c r="A988" s="1" t="s">
        <v>373</v>
      </c>
      <c r="B988" s="93"/>
      <c r="C988" s="93"/>
      <c r="D988" s="1" t="s">
        <v>66</v>
      </c>
      <c r="E988" s="93"/>
      <c r="F988" s="93"/>
      <c r="G988" s="93"/>
      <c r="H988" s="93"/>
      <c r="I988" s="93"/>
      <c r="J988" s="93"/>
      <c r="K988" s="93"/>
      <c r="L988" s="195">
        <v>170202</v>
      </c>
      <c r="M988" s="195">
        <v>161256</v>
      </c>
      <c r="N988" s="144">
        <v>168000</v>
      </c>
      <c r="O988" s="144">
        <v>155000</v>
      </c>
      <c r="P988" s="195">
        <v>186000</v>
      </c>
      <c r="Q988" s="195">
        <v>194000</v>
      </c>
      <c r="R988" s="195">
        <v>199500</v>
      </c>
      <c r="S988" s="195">
        <v>205000</v>
      </c>
      <c r="T988" s="195">
        <v>212000</v>
      </c>
    </row>
    <row r="989" spans="1:20" ht="24" customHeight="1">
      <c r="A989" s="1" t="s">
        <v>374</v>
      </c>
      <c r="B989" s="93"/>
      <c r="C989" s="93"/>
      <c r="D989" s="1" t="s">
        <v>8</v>
      </c>
      <c r="E989" s="93"/>
      <c r="F989" s="93"/>
      <c r="G989" s="93"/>
      <c r="H989" s="93"/>
      <c r="I989" s="93"/>
      <c r="J989" s="93"/>
      <c r="K989" s="93"/>
      <c r="L989" s="195">
        <v>27675</v>
      </c>
      <c r="M989" s="195">
        <v>24289</v>
      </c>
      <c r="N989" s="144">
        <v>21201</v>
      </c>
      <c r="O989" s="144">
        <v>19000</v>
      </c>
      <c r="P989" s="195">
        <v>19635</v>
      </c>
      <c r="Q989" s="210">
        <v>18538</v>
      </c>
      <c r="R989" s="210">
        <v>19645</v>
      </c>
      <c r="S989" s="210">
        <v>20869</v>
      </c>
      <c r="T989" s="210">
        <v>22114</v>
      </c>
    </row>
    <row r="990" spans="1:20" ht="24" customHeight="1">
      <c r="A990" s="1" t="s">
        <v>375</v>
      </c>
      <c r="B990" s="89"/>
      <c r="C990" s="89"/>
      <c r="D990" s="1" t="s">
        <v>9</v>
      </c>
      <c r="E990" s="89"/>
      <c r="F990" s="89"/>
      <c r="G990" s="89"/>
      <c r="H990" s="89"/>
      <c r="I990" s="89"/>
      <c r="J990" s="89"/>
      <c r="K990" s="89"/>
      <c r="L990" s="195">
        <v>32700</v>
      </c>
      <c r="M990" s="195">
        <v>34436</v>
      </c>
      <c r="N990" s="144">
        <v>33917</v>
      </c>
      <c r="O990" s="144">
        <v>33917</v>
      </c>
      <c r="P990" s="195">
        <v>36497</v>
      </c>
      <c r="Q990" s="195">
        <v>38919</v>
      </c>
      <c r="R990" s="195">
        <v>40062</v>
      </c>
      <c r="S990" s="195">
        <v>41226</v>
      </c>
      <c r="T990" s="195">
        <v>42528</v>
      </c>
    </row>
    <row r="991" spans="1:20" ht="24" customHeight="1">
      <c r="A991" s="1" t="s">
        <v>376</v>
      </c>
      <c r="B991" s="93"/>
      <c r="C991" s="93"/>
      <c r="D991" s="1" t="s">
        <v>13</v>
      </c>
      <c r="E991" s="93"/>
      <c r="F991" s="93"/>
      <c r="G991" s="93"/>
      <c r="H991" s="93"/>
      <c r="I991" s="93"/>
      <c r="J991" s="93"/>
      <c r="K991" s="93"/>
      <c r="L991" s="195">
        <v>79114</v>
      </c>
      <c r="M991" s="195">
        <v>102604</v>
      </c>
      <c r="N991" s="144">
        <v>89456</v>
      </c>
      <c r="O991" s="144">
        <v>91586</v>
      </c>
      <c r="P991" s="195">
        <v>103057</v>
      </c>
      <c r="Q991" s="210">
        <v>111614</v>
      </c>
      <c r="R991" s="210">
        <v>120543</v>
      </c>
      <c r="S991" s="210">
        <v>130186</v>
      </c>
      <c r="T991" s="210">
        <v>140601</v>
      </c>
    </row>
    <row r="992" spans="1:20" ht="24" customHeight="1">
      <c r="A992" s="1" t="s">
        <v>377</v>
      </c>
      <c r="B992" s="89"/>
      <c r="C992" s="89"/>
      <c r="D992" s="1" t="s">
        <v>160</v>
      </c>
      <c r="E992" s="89"/>
      <c r="F992" s="89"/>
      <c r="G992" s="89"/>
      <c r="H992" s="89"/>
      <c r="I992" s="89"/>
      <c r="J992" s="89"/>
      <c r="K992" s="89"/>
      <c r="L992" s="195">
        <v>532</v>
      </c>
      <c r="M992" s="195">
        <v>583</v>
      </c>
      <c r="N992" s="144">
        <v>554</v>
      </c>
      <c r="O992" s="144">
        <v>602</v>
      </c>
      <c r="P992" s="195">
        <v>600</v>
      </c>
      <c r="Q992" s="210">
        <v>560</v>
      </c>
      <c r="R992" s="210">
        <v>566</v>
      </c>
      <c r="S992" s="210">
        <v>572</v>
      </c>
      <c r="T992" s="210">
        <v>578</v>
      </c>
    </row>
    <row r="993" spans="1:20" ht="24" customHeight="1">
      <c r="A993" s="1" t="s">
        <v>378</v>
      </c>
      <c r="B993" s="89"/>
      <c r="C993" s="89"/>
      <c r="D993" s="1" t="s">
        <v>445</v>
      </c>
      <c r="E993" s="89"/>
      <c r="F993" s="89"/>
      <c r="G993" s="89"/>
      <c r="H993" s="89"/>
      <c r="I993" s="89"/>
      <c r="J993" s="89"/>
      <c r="K993" s="89"/>
      <c r="L993" s="195">
        <v>6336</v>
      </c>
      <c r="M993" s="195">
        <v>7518</v>
      </c>
      <c r="N993" s="144">
        <v>6835</v>
      </c>
      <c r="O993" s="144">
        <v>6874</v>
      </c>
      <c r="P993" s="195">
        <v>7450</v>
      </c>
      <c r="Q993" s="210">
        <v>7177</v>
      </c>
      <c r="R993" s="210">
        <v>7536</v>
      </c>
      <c r="S993" s="210">
        <v>7913</v>
      </c>
      <c r="T993" s="210">
        <v>8309</v>
      </c>
    </row>
    <row r="994" spans="1:20" ht="24" customHeight="1">
      <c r="A994" s="1" t="s">
        <v>455</v>
      </c>
      <c r="B994" s="89"/>
      <c r="C994" s="89"/>
      <c r="D994" s="1" t="s">
        <v>447</v>
      </c>
      <c r="E994" s="89"/>
      <c r="F994" s="89"/>
      <c r="G994" s="89"/>
      <c r="H994" s="89"/>
      <c r="I994" s="89"/>
      <c r="J994" s="89"/>
      <c r="K994" s="89"/>
      <c r="L994" s="195">
        <v>915</v>
      </c>
      <c r="M994" s="195">
        <v>1083</v>
      </c>
      <c r="N994" s="143">
        <v>940</v>
      </c>
      <c r="O994" s="144">
        <v>933</v>
      </c>
      <c r="P994" s="195">
        <v>940</v>
      </c>
      <c r="Q994" s="210">
        <v>968</v>
      </c>
      <c r="R994" s="210">
        <v>997</v>
      </c>
      <c r="S994" s="210">
        <v>1027</v>
      </c>
      <c r="T994" s="210">
        <v>1058</v>
      </c>
    </row>
    <row r="995" spans="1:20" ht="24" customHeight="1">
      <c r="A995" s="1" t="s">
        <v>526</v>
      </c>
      <c r="B995" s="89"/>
      <c r="C995" s="89"/>
      <c r="D995" s="1" t="s">
        <v>159</v>
      </c>
      <c r="E995" s="89"/>
      <c r="F995" s="89"/>
      <c r="G995" s="89"/>
      <c r="H995" s="89"/>
      <c r="I995" s="89"/>
      <c r="J995" s="89"/>
      <c r="K995" s="89"/>
      <c r="L995" s="210">
        <v>645</v>
      </c>
      <c r="M995" s="210">
        <v>1539</v>
      </c>
      <c r="N995" s="143">
        <v>1250</v>
      </c>
      <c r="O995" s="143">
        <v>1500</v>
      </c>
      <c r="P995" s="210">
        <v>1500</v>
      </c>
      <c r="Q995" s="210">
        <v>1500</v>
      </c>
      <c r="R995" s="210">
        <v>1500</v>
      </c>
      <c r="S995" s="210">
        <v>1500</v>
      </c>
      <c r="T995" s="210">
        <v>1500</v>
      </c>
    </row>
    <row r="996" spans="1:20" ht="24" customHeight="1">
      <c r="A996" s="1" t="s">
        <v>512</v>
      </c>
      <c r="B996" s="89"/>
      <c r="C996" s="89"/>
      <c r="D996" s="1" t="s">
        <v>208</v>
      </c>
      <c r="E996" s="89"/>
      <c r="F996" s="89"/>
      <c r="G996" s="89"/>
      <c r="H996" s="89"/>
      <c r="I996" s="89"/>
      <c r="J996" s="89"/>
      <c r="K996" s="89"/>
      <c r="L996" s="210">
        <v>24164</v>
      </c>
      <c r="M996" s="210">
        <v>27950</v>
      </c>
      <c r="N996" s="143">
        <v>30085</v>
      </c>
      <c r="O996" s="143">
        <v>23550</v>
      </c>
      <c r="P996" s="210">
        <v>26802</v>
      </c>
      <c r="Q996" s="210">
        <v>28410</v>
      </c>
      <c r="R996" s="210">
        <v>30115</v>
      </c>
      <c r="S996" s="210">
        <v>31922</v>
      </c>
      <c r="T996" s="210">
        <v>33837</v>
      </c>
    </row>
    <row r="997" spans="1:20" ht="24" customHeight="1">
      <c r="A997" s="1" t="s">
        <v>1324</v>
      </c>
      <c r="B997" s="89"/>
      <c r="C997" s="89"/>
      <c r="D997" s="1" t="s">
        <v>966</v>
      </c>
      <c r="E997" s="89"/>
      <c r="F997" s="89"/>
      <c r="G997" s="89"/>
      <c r="H997" s="89"/>
      <c r="I997" s="89"/>
      <c r="J997" s="89"/>
      <c r="K997" s="89"/>
      <c r="L997" s="210">
        <v>0</v>
      </c>
      <c r="M997" s="210">
        <v>15000</v>
      </c>
      <c r="N997" s="143">
        <v>15000</v>
      </c>
      <c r="O997" s="143">
        <v>15000</v>
      </c>
      <c r="P997" s="210">
        <v>15825</v>
      </c>
      <c r="Q997" s="210">
        <v>16616</v>
      </c>
      <c r="R997" s="210">
        <v>17530</v>
      </c>
      <c r="S997" s="210">
        <v>18056</v>
      </c>
      <c r="T997" s="210">
        <v>18598</v>
      </c>
    </row>
    <row r="998" spans="1:20" ht="24" customHeight="1">
      <c r="A998" s="1" t="s">
        <v>379</v>
      </c>
      <c r="B998" s="93"/>
      <c r="C998" s="93"/>
      <c r="D998" s="1" t="s">
        <v>86</v>
      </c>
      <c r="E998" s="93"/>
      <c r="F998" s="93"/>
      <c r="G998" s="93"/>
      <c r="H998" s="93"/>
      <c r="I998" s="93"/>
      <c r="J998" s="93"/>
      <c r="K998" s="93"/>
      <c r="L998" s="210">
        <v>357</v>
      </c>
      <c r="M998" s="210">
        <v>555</v>
      </c>
      <c r="N998" s="143">
        <v>3000</v>
      </c>
      <c r="O998" s="143">
        <v>2000</v>
      </c>
      <c r="P998" s="210">
        <v>2000</v>
      </c>
      <c r="Q998" s="210">
        <v>3000</v>
      </c>
      <c r="R998" s="210">
        <v>3000</v>
      </c>
      <c r="S998" s="210">
        <v>3000</v>
      </c>
      <c r="T998" s="210">
        <v>3000</v>
      </c>
    </row>
    <row r="999" spans="1:20" ht="24" customHeight="1">
      <c r="A999" s="1" t="s">
        <v>380</v>
      </c>
      <c r="B999" s="93"/>
      <c r="C999" s="93"/>
      <c r="D999" s="1" t="s">
        <v>806</v>
      </c>
      <c r="E999" s="93"/>
      <c r="F999" s="93"/>
      <c r="G999" s="93"/>
      <c r="H999" s="93"/>
      <c r="I999" s="93"/>
      <c r="J999" s="93"/>
      <c r="K999" s="93"/>
      <c r="L999" s="210">
        <v>310</v>
      </c>
      <c r="M999" s="210">
        <v>737</v>
      </c>
      <c r="N999" s="143">
        <v>1500</v>
      </c>
      <c r="O999" s="143">
        <v>1500</v>
      </c>
      <c r="P999" s="210">
        <v>2000</v>
      </c>
      <c r="Q999" s="210">
        <v>2000</v>
      </c>
      <c r="R999" s="210">
        <v>2000</v>
      </c>
      <c r="S999" s="210">
        <v>2000</v>
      </c>
      <c r="T999" s="210">
        <v>2000</v>
      </c>
    </row>
    <row r="1000" spans="1:20" ht="24" customHeight="1">
      <c r="A1000" s="1" t="s">
        <v>381</v>
      </c>
      <c r="B1000" s="93"/>
      <c r="C1000" s="93"/>
      <c r="D1000" s="1" t="s">
        <v>85</v>
      </c>
      <c r="E1000" s="93"/>
      <c r="F1000" s="93"/>
      <c r="G1000" s="93"/>
      <c r="H1000" s="93"/>
      <c r="I1000" s="93"/>
      <c r="J1000" s="93"/>
      <c r="K1000" s="93"/>
      <c r="L1000" s="210">
        <v>1332</v>
      </c>
      <c r="M1000" s="210">
        <v>567</v>
      </c>
      <c r="N1000" s="143">
        <v>2500</v>
      </c>
      <c r="O1000" s="143">
        <v>1000</v>
      </c>
      <c r="P1000" s="210">
        <v>2000</v>
      </c>
      <c r="Q1000" s="210">
        <v>2000</v>
      </c>
      <c r="R1000" s="210">
        <v>2000</v>
      </c>
      <c r="S1000" s="210">
        <v>2000</v>
      </c>
      <c r="T1000" s="210">
        <v>2000</v>
      </c>
    </row>
    <row r="1001" spans="1:20" ht="24" customHeight="1">
      <c r="A1001" s="1" t="s">
        <v>382</v>
      </c>
      <c r="B1001" s="89"/>
      <c r="C1001" s="89"/>
      <c r="D1001" s="1" t="s">
        <v>203</v>
      </c>
      <c r="E1001" s="89"/>
      <c r="F1001" s="89"/>
      <c r="G1001" s="89"/>
      <c r="H1001" s="89"/>
      <c r="I1001" s="89"/>
      <c r="J1001" s="89"/>
      <c r="K1001" s="89"/>
      <c r="L1001" s="210">
        <v>7199</v>
      </c>
      <c r="M1001" s="210">
        <v>6845</v>
      </c>
      <c r="N1001" s="143">
        <v>8000</v>
      </c>
      <c r="O1001" s="143">
        <v>8000</v>
      </c>
      <c r="P1001" s="210">
        <v>8500</v>
      </c>
      <c r="Q1001" s="210">
        <v>8500</v>
      </c>
      <c r="R1001" s="210">
        <v>8500</v>
      </c>
      <c r="S1001" s="210">
        <v>8500</v>
      </c>
      <c r="T1001" s="210">
        <v>8500</v>
      </c>
    </row>
    <row r="1002" spans="1:20" ht="24" customHeight="1">
      <c r="A1002" s="1" t="s">
        <v>383</v>
      </c>
      <c r="B1002" s="93"/>
      <c r="C1002" s="93"/>
      <c r="D1002" s="1" t="s">
        <v>84</v>
      </c>
      <c r="E1002" s="93"/>
      <c r="F1002" s="93"/>
      <c r="G1002" s="93"/>
      <c r="H1002" s="93"/>
      <c r="I1002" s="93"/>
      <c r="J1002" s="93"/>
      <c r="K1002" s="93"/>
      <c r="L1002" s="210">
        <v>884</v>
      </c>
      <c r="M1002" s="210">
        <v>1146</v>
      </c>
      <c r="N1002" s="143">
        <v>1000</v>
      </c>
      <c r="O1002" s="143">
        <v>1000</v>
      </c>
      <c r="P1002" s="210">
        <v>1500</v>
      </c>
      <c r="Q1002" s="210">
        <v>1500</v>
      </c>
      <c r="R1002" s="210">
        <v>1500</v>
      </c>
      <c r="S1002" s="210">
        <v>1500</v>
      </c>
      <c r="T1002" s="210">
        <v>1500</v>
      </c>
    </row>
    <row r="1003" spans="1:20" ht="24" customHeight="1">
      <c r="A1003" s="1" t="s">
        <v>1305</v>
      </c>
      <c r="B1003" s="93"/>
      <c r="C1003" s="93"/>
      <c r="D1003" s="89" t="s">
        <v>1306</v>
      </c>
      <c r="E1003" s="93"/>
      <c r="F1003" s="93"/>
      <c r="G1003" s="93"/>
      <c r="H1003" s="93"/>
      <c r="I1003" s="93"/>
      <c r="J1003" s="93"/>
      <c r="K1003" s="89"/>
      <c r="L1003" s="235">
        <v>0</v>
      </c>
      <c r="M1003" s="235">
        <v>6428</v>
      </c>
      <c r="N1003" s="383">
        <v>7486</v>
      </c>
      <c r="O1003" s="383">
        <v>7486</v>
      </c>
      <c r="P1003" s="235">
        <v>8091</v>
      </c>
      <c r="Q1003" s="235">
        <v>8496</v>
      </c>
      <c r="R1003" s="235">
        <v>8963</v>
      </c>
      <c r="S1003" s="235">
        <v>9232</v>
      </c>
      <c r="T1003" s="235">
        <v>9509</v>
      </c>
    </row>
    <row r="1004" spans="1:20" ht="24" customHeight="1">
      <c r="A1004" s="1" t="s">
        <v>384</v>
      </c>
      <c r="B1004" s="89"/>
      <c r="C1004" s="89"/>
      <c r="D1004" s="1" t="s">
        <v>808</v>
      </c>
      <c r="E1004" s="89"/>
      <c r="F1004" s="89"/>
      <c r="G1004" s="89"/>
      <c r="H1004" s="89"/>
      <c r="I1004" s="89"/>
      <c r="J1004" s="89"/>
      <c r="K1004" s="89"/>
      <c r="L1004" s="210">
        <v>9324</v>
      </c>
      <c r="M1004" s="210">
        <v>8642</v>
      </c>
      <c r="N1004" s="143">
        <v>18000</v>
      </c>
      <c r="O1004" s="383">
        <v>10000</v>
      </c>
      <c r="P1004" s="210">
        <v>20000</v>
      </c>
      <c r="Q1004" s="210">
        <v>20000</v>
      </c>
      <c r="R1004" s="210">
        <v>20000</v>
      </c>
      <c r="S1004" s="210">
        <v>20000</v>
      </c>
      <c r="T1004" s="210">
        <v>20000</v>
      </c>
    </row>
    <row r="1005" spans="1:20" ht="24" customHeight="1">
      <c r="A1005" s="1" t="s">
        <v>385</v>
      </c>
      <c r="B1005" s="89"/>
      <c r="C1005" s="89"/>
      <c r="D1005" s="1" t="s">
        <v>10</v>
      </c>
      <c r="E1005" s="89"/>
      <c r="F1005" s="89"/>
      <c r="G1005" s="89"/>
      <c r="H1005" s="89"/>
      <c r="I1005" s="89"/>
      <c r="J1005" s="89"/>
      <c r="K1005" s="89"/>
      <c r="L1005" s="210">
        <v>34322</v>
      </c>
      <c r="M1005" s="210">
        <v>23157</v>
      </c>
      <c r="N1005" s="143">
        <v>33500</v>
      </c>
      <c r="O1005" s="143">
        <v>40000</v>
      </c>
      <c r="P1005" s="210">
        <v>105000</v>
      </c>
      <c r="Q1005" s="210">
        <v>30000</v>
      </c>
      <c r="R1005" s="210">
        <v>30000</v>
      </c>
      <c r="S1005" s="210">
        <v>30000</v>
      </c>
      <c r="T1005" s="210">
        <v>30000</v>
      </c>
    </row>
    <row r="1006" spans="1:20" ht="24" customHeight="1">
      <c r="A1006" s="1" t="s">
        <v>386</v>
      </c>
      <c r="B1006" s="89"/>
      <c r="C1006" s="89"/>
      <c r="D1006" s="1" t="s">
        <v>120</v>
      </c>
      <c r="E1006" s="89"/>
      <c r="F1006" s="89"/>
      <c r="G1006" s="93"/>
      <c r="H1006" s="93"/>
      <c r="I1006" s="93"/>
      <c r="J1006" s="93"/>
      <c r="K1006" s="93"/>
      <c r="L1006" s="210">
        <v>4050</v>
      </c>
      <c r="M1006" s="210">
        <v>0</v>
      </c>
      <c r="N1006" s="143">
        <v>3000</v>
      </c>
      <c r="O1006" s="143">
        <v>500</v>
      </c>
      <c r="P1006" s="210">
        <v>3000</v>
      </c>
      <c r="Q1006" s="210">
        <v>3000</v>
      </c>
      <c r="R1006" s="210">
        <v>3000</v>
      </c>
      <c r="S1006" s="210">
        <v>3000</v>
      </c>
      <c r="T1006" s="210">
        <v>3000</v>
      </c>
    </row>
    <row r="1007" spans="1:20" ht="24" customHeight="1">
      <c r="A1007" s="1" t="s">
        <v>387</v>
      </c>
      <c r="B1007" s="89"/>
      <c r="C1007" s="89"/>
      <c r="D1007" s="1" t="s">
        <v>388</v>
      </c>
      <c r="E1007" s="89"/>
      <c r="F1007" s="89"/>
      <c r="G1007" s="104"/>
      <c r="H1007" s="104"/>
      <c r="I1007" s="104"/>
      <c r="J1007" s="104"/>
      <c r="K1007" s="104"/>
      <c r="L1007" s="210">
        <v>17461</v>
      </c>
      <c r="M1007" s="210">
        <v>18877</v>
      </c>
      <c r="N1007" s="143">
        <v>25000</v>
      </c>
      <c r="O1007" s="143">
        <v>20000</v>
      </c>
      <c r="P1007" s="210">
        <v>26000</v>
      </c>
      <c r="Q1007" s="210">
        <v>26000</v>
      </c>
      <c r="R1007" s="210">
        <v>26000</v>
      </c>
      <c r="S1007" s="210">
        <v>26000</v>
      </c>
      <c r="T1007" s="210">
        <v>26000</v>
      </c>
    </row>
    <row r="1008" spans="1:20" ht="24" customHeight="1">
      <c r="A1008" s="1" t="s">
        <v>389</v>
      </c>
      <c r="B1008" s="93"/>
      <c r="C1008" s="93"/>
      <c r="D1008" s="1" t="s">
        <v>17</v>
      </c>
      <c r="E1008" s="93"/>
      <c r="F1008" s="93"/>
      <c r="G1008" s="93"/>
      <c r="H1008" s="93"/>
      <c r="I1008" s="93"/>
      <c r="J1008" s="93"/>
      <c r="K1008" s="93"/>
      <c r="L1008" s="210">
        <v>27568</v>
      </c>
      <c r="M1008" s="210">
        <v>21069</v>
      </c>
      <c r="N1008" s="143">
        <v>24719</v>
      </c>
      <c r="O1008" s="143">
        <v>24719</v>
      </c>
      <c r="P1008" s="210">
        <v>26202</v>
      </c>
      <c r="Q1008" s="210">
        <v>27774</v>
      </c>
      <c r="R1008" s="210">
        <v>29440</v>
      </c>
      <c r="S1008" s="210">
        <v>31206</v>
      </c>
      <c r="T1008" s="210">
        <v>33078</v>
      </c>
    </row>
    <row r="1009" spans="1:20" ht="24" customHeight="1">
      <c r="A1009" s="1" t="s">
        <v>1391</v>
      </c>
      <c r="B1009" s="93"/>
      <c r="C1009" s="93"/>
      <c r="D1009" s="1" t="s">
        <v>82</v>
      </c>
      <c r="E1009" s="93"/>
      <c r="F1009" s="93"/>
      <c r="G1009" s="93"/>
      <c r="H1009" s="93"/>
      <c r="I1009" s="93"/>
      <c r="J1009" s="93"/>
      <c r="K1009" s="93"/>
      <c r="L1009" s="210">
        <v>0</v>
      </c>
      <c r="M1009" s="210">
        <v>36040</v>
      </c>
      <c r="N1009" s="143">
        <v>75000</v>
      </c>
      <c r="O1009" s="143">
        <v>36308</v>
      </c>
      <c r="P1009" s="195">
        <v>25400</v>
      </c>
      <c r="Q1009" s="195">
        <v>27280</v>
      </c>
      <c r="R1009" s="195">
        <v>28644</v>
      </c>
      <c r="S1009" s="195">
        <v>30076</v>
      </c>
      <c r="T1009" s="195">
        <v>31580</v>
      </c>
    </row>
    <row r="1010" spans="1:20" ht="24" customHeight="1">
      <c r="A1010" s="1" t="s">
        <v>390</v>
      </c>
      <c r="B1010" s="93"/>
      <c r="C1010" s="93"/>
      <c r="D1010" s="1" t="s">
        <v>810</v>
      </c>
      <c r="E1010" s="93"/>
      <c r="F1010" s="93"/>
      <c r="G1010" s="93"/>
      <c r="H1010" s="93"/>
      <c r="I1010" s="93"/>
      <c r="J1010" s="93"/>
      <c r="K1010" s="93"/>
      <c r="L1010" s="269">
        <v>22916</v>
      </c>
      <c r="M1010" s="269">
        <v>121291</v>
      </c>
      <c r="N1010" s="155">
        <v>131000</v>
      </c>
      <c r="O1010" s="155">
        <v>100000</v>
      </c>
      <c r="P1010" s="269">
        <v>130000</v>
      </c>
      <c r="Q1010" s="269">
        <v>80000</v>
      </c>
      <c r="R1010" s="269">
        <v>80000</v>
      </c>
      <c r="S1010" s="269">
        <v>80000</v>
      </c>
      <c r="T1010" s="269">
        <v>80000</v>
      </c>
    </row>
    <row r="1011" spans="1:20" ht="24" customHeight="1">
      <c r="A1011" s="1" t="s">
        <v>536</v>
      </c>
      <c r="B1011" s="93"/>
      <c r="C1011" s="93"/>
      <c r="D1011" s="1" t="s">
        <v>253</v>
      </c>
      <c r="E1011" s="93"/>
      <c r="F1011" s="93"/>
      <c r="G1011" s="93"/>
      <c r="H1011" s="93"/>
      <c r="I1011" s="93"/>
      <c r="J1011" s="93"/>
      <c r="K1011" s="93"/>
      <c r="L1011" s="269">
        <v>1689</v>
      </c>
      <c r="M1011" s="269">
        <v>1689</v>
      </c>
      <c r="N1011" s="155">
        <v>1700</v>
      </c>
      <c r="O1011" s="155">
        <v>1689</v>
      </c>
      <c r="P1011" s="269">
        <v>2100</v>
      </c>
      <c r="Q1011" s="269">
        <v>0</v>
      </c>
      <c r="R1011" s="269">
        <v>0</v>
      </c>
      <c r="S1011" s="269">
        <v>0</v>
      </c>
      <c r="T1011" s="269">
        <v>0</v>
      </c>
    </row>
    <row r="1012" spans="1:20" ht="24" customHeight="1">
      <c r="A1012" s="1" t="s">
        <v>391</v>
      </c>
      <c r="B1012" s="93"/>
      <c r="C1012" s="93"/>
      <c r="D1012" s="1" t="s">
        <v>11</v>
      </c>
      <c r="E1012" s="93"/>
      <c r="F1012" s="93"/>
      <c r="G1012" s="93"/>
      <c r="H1012" s="93"/>
      <c r="I1012" s="93"/>
      <c r="J1012" s="93"/>
      <c r="K1012" s="93"/>
      <c r="L1012" s="210">
        <v>4694</v>
      </c>
      <c r="M1012" s="210">
        <v>4073</v>
      </c>
      <c r="N1012" s="143">
        <v>8000</v>
      </c>
      <c r="O1012" s="143">
        <v>6000</v>
      </c>
      <c r="P1012" s="210">
        <v>7000</v>
      </c>
      <c r="Q1012" s="210">
        <v>7000</v>
      </c>
      <c r="R1012" s="210">
        <v>7000</v>
      </c>
      <c r="S1012" s="210">
        <v>7000</v>
      </c>
      <c r="T1012" s="210">
        <v>7000</v>
      </c>
    </row>
    <row r="1013" spans="1:20" ht="24" customHeight="1">
      <c r="A1013" s="1" t="s">
        <v>392</v>
      </c>
      <c r="B1013" s="93"/>
      <c r="C1013" s="93"/>
      <c r="D1013" s="1" t="s">
        <v>1027</v>
      </c>
      <c r="E1013" s="93"/>
      <c r="F1013" s="93"/>
      <c r="G1013" s="93"/>
      <c r="H1013" s="93"/>
      <c r="I1013" s="93"/>
      <c r="J1013" s="93"/>
      <c r="K1013" s="93"/>
      <c r="L1013" s="210">
        <v>1240</v>
      </c>
      <c r="M1013" s="210">
        <v>5002</v>
      </c>
      <c r="N1013" s="143">
        <v>4000</v>
      </c>
      <c r="O1013" s="143">
        <v>3000</v>
      </c>
      <c r="P1013" s="210">
        <v>5000</v>
      </c>
      <c r="Q1013" s="210">
        <v>5000</v>
      </c>
      <c r="R1013" s="210">
        <v>5000</v>
      </c>
      <c r="S1013" s="210">
        <v>5000</v>
      </c>
      <c r="T1013" s="210">
        <v>5000</v>
      </c>
    </row>
    <row r="1014" spans="1:20" ht="24" customHeight="1">
      <c r="A1014" s="1" t="s">
        <v>1025</v>
      </c>
      <c r="B1014" s="93"/>
      <c r="C1014" s="93"/>
      <c r="D1014" s="1" t="s">
        <v>1026</v>
      </c>
      <c r="E1014" s="93"/>
      <c r="F1014" s="93"/>
      <c r="G1014" s="93"/>
      <c r="H1014" s="93"/>
      <c r="I1014" s="93"/>
      <c r="J1014" s="93"/>
      <c r="K1014" s="93"/>
      <c r="L1014" s="210">
        <v>4030</v>
      </c>
      <c r="M1014" s="210">
        <v>4353</v>
      </c>
      <c r="N1014" s="143">
        <v>7000</v>
      </c>
      <c r="O1014" s="143">
        <v>5000</v>
      </c>
      <c r="P1014" s="210">
        <v>7000</v>
      </c>
      <c r="Q1014" s="210">
        <v>7000</v>
      </c>
      <c r="R1014" s="210">
        <v>7000</v>
      </c>
      <c r="S1014" s="210">
        <v>7000</v>
      </c>
      <c r="T1014" s="210">
        <v>7000</v>
      </c>
    </row>
    <row r="1015" spans="1:20" ht="24" customHeight="1">
      <c r="A1015" s="1" t="s">
        <v>1043</v>
      </c>
      <c r="B1015" s="93"/>
      <c r="C1015" s="93"/>
      <c r="D1015" s="1" t="s">
        <v>212</v>
      </c>
      <c r="E1015" s="93"/>
      <c r="F1015" s="93"/>
      <c r="G1015" s="93"/>
      <c r="H1015" s="93"/>
      <c r="I1015" s="93"/>
      <c r="J1015" s="93"/>
      <c r="K1015" s="93"/>
      <c r="L1015" s="210">
        <v>6916</v>
      </c>
      <c r="M1015" s="210">
        <v>3480</v>
      </c>
      <c r="N1015" s="143">
        <v>3000</v>
      </c>
      <c r="O1015" s="143">
        <v>6000</v>
      </c>
      <c r="P1015" s="210">
        <v>7000</v>
      </c>
      <c r="Q1015" s="210">
        <v>7000</v>
      </c>
      <c r="R1015" s="210">
        <v>7000</v>
      </c>
      <c r="S1015" s="210">
        <v>7000</v>
      </c>
      <c r="T1015" s="210">
        <v>7000</v>
      </c>
    </row>
    <row r="1016" spans="1:20" ht="24" customHeight="1">
      <c r="A1016" s="1" t="s">
        <v>393</v>
      </c>
      <c r="B1016" s="93"/>
      <c r="C1016" s="93"/>
      <c r="D1016" s="1" t="s">
        <v>394</v>
      </c>
      <c r="E1016" s="93"/>
      <c r="F1016" s="93"/>
      <c r="G1016" s="93"/>
      <c r="H1016" s="93"/>
      <c r="I1016" s="93"/>
      <c r="J1016" s="93"/>
      <c r="K1016" s="93"/>
      <c r="L1016" s="210">
        <v>325</v>
      </c>
      <c r="M1016" s="210">
        <v>319</v>
      </c>
      <c r="N1016" s="143">
        <v>2000</v>
      </c>
      <c r="O1016" s="143">
        <v>1000</v>
      </c>
      <c r="P1016" s="210">
        <v>2000</v>
      </c>
      <c r="Q1016" s="210">
        <v>2000</v>
      </c>
      <c r="R1016" s="210">
        <v>2000</v>
      </c>
      <c r="S1016" s="210">
        <v>2000</v>
      </c>
      <c r="T1016" s="210">
        <v>2000</v>
      </c>
    </row>
    <row r="1017" spans="1:20" ht="24" customHeight="1">
      <c r="A1017" s="1" t="s">
        <v>395</v>
      </c>
      <c r="B1017" s="89"/>
      <c r="C1017" s="89"/>
      <c r="D1017" s="1" t="s">
        <v>396</v>
      </c>
      <c r="E1017" s="89"/>
      <c r="F1017" s="89"/>
      <c r="G1017" s="89"/>
      <c r="H1017" s="89"/>
      <c r="I1017" s="89"/>
      <c r="J1017" s="89"/>
      <c r="K1017" s="89"/>
      <c r="L1017" s="210">
        <v>171</v>
      </c>
      <c r="M1017" s="210">
        <v>177</v>
      </c>
      <c r="N1017" s="143">
        <v>300</v>
      </c>
      <c r="O1017" s="143">
        <v>200</v>
      </c>
      <c r="P1017" s="210">
        <v>600</v>
      </c>
      <c r="Q1017" s="210">
        <v>600</v>
      </c>
      <c r="R1017" s="210">
        <v>600</v>
      </c>
      <c r="S1017" s="210">
        <v>600</v>
      </c>
      <c r="T1017" s="210">
        <v>600</v>
      </c>
    </row>
    <row r="1018" spans="1:20" ht="24" customHeight="1">
      <c r="A1018" s="1" t="s">
        <v>1392</v>
      </c>
      <c r="B1018" s="89"/>
      <c r="C1018" s="89"/>
      <c r="D1018" s="1" t="s">
        <v>397</v>
      </c>
      <c r="E1018" s="89"/>
      <c r="F1018" s="89"/>
      <c r="G1018" s="89"/>
      <c r="H1018" s="89"/>
      <c r="I1018" s="89"/>
      <c r="J1018" s="89"/>
      <c r="K1018" s="89"/>
      <c r="L1018" s="210">
        <v>0</v>
      </c>
      <c r="M1018" s="210">
        <v>0</v>
      </c>
      <c r="N1018" s="143">
        <v>3500</v>
      </c>
      <c r="O1018" s="143">
        <v>3500</v>
      </c>
      <c r="P1018" s="210">
        <v>3500</v>
      </c>
      <c r="Q1018" s="210">
        <v>3500</v>
      </c>
      <c r="R1018" s="210">
        <v>3500</v>
      </c>
      <c r="S1018" s="210">
        <v>3500</v>
      </c>
      <c r="T1018" s="210">
        <v>3500</v>
      </c>
    </row>
    <row r="1019" spans="1:20" ht="24" customHeight="1">
      <c r="A1019" s="1" t="s">
        <v>1393</v>
      </c>
      <c r="B1019" s="89"/>
      <c r="C1019" s="89"/>
      <c r="D1019" s="1" t="s">
        <v>814</v>
      </c>
      <c r="E1019" s="89"/>
      <c r="F1019" s="89"/>
      <c r="G1019" s="89"/>
      <c r="H1019" s="89"/>
      <c r="I1019" s="89"/>
      <c r="J1019" s="89"/>
      <c r="K1019" s="89"/>
      <c r="L1019" s="210">
        <v>0</v>
      </c>
      <c r="M1019" s="210">
        <v>0</v>
      </c>
      <c r="N1019" s="143">
        <v>500</v>
      </c>
      <c r="O1019" s="143">
        <v>250</v>
      </c>
      <c r="P1019" s="210">
        <v>500</v>
      </c>
      <c r="Q1019" s="210">
        <v>500</v>
      </c>
      <c r="R1019" s="210">
        <v>500</v>
      </c>
      <c r="S1019" s="210">
        <v>500</v>
      </c>
      <c r="T1019" s="210">
        <v>500</v>
      </c>
    </row>
    <row r="1020" spans="1:20" ht="24" customHeight="1">
      <c r="A1020" s="1" t="s">
        <v>398</v>
      </c>
      <c r="B1020" s="89"/>
      <c r="C1020" s="89"/>
      <c r="D1020" s="1" t="s">
        <v>399</v>
      </c>
      <c r="E1020" s="89"/>
      <c r="F1020" s="89"/>
      <c r="G1020" s="89"/>
      <c r="H1020" s="89"/>
      <c r="I1020" s="89"/>
      <c r="J1020" s="89"/>
      <c r="K1020" s="89"/>
      <c r="L1020" s="210">
        <v>0</v>
      </c>
      <c r="M1020" s="210">
        <v>0</v>
      </c>
      <c r="N1020" s="143">
        <v>3000</v>
      </c>
      <c r="O1020" s="143">
        <v>2000</v>
      </c>
      <c r="P1020" s="210">
        <v>3000</v>
      </c>
      <c r="Q1020" s="210">
        <v>3000</v>
      </c>
      <c r="R1020" s="210">
        <v>3000</v>
      </c>
      <c r="S1020" s="210">
        <v>3000</v>
      </c>
      <c r="T1020" s="210">
        <v>3000</v>
      </c>
    </row>
    <row r="1021" spans="1:20" ht="24" customHeight="1">
      <c r="A1021" s="1" t="s">
        <v>930</v>
      </c>
      <c r="B1021" s="89"/>
      <c r="C1021" s="89"/>
      <c r="D1021" s="1" t="s">
        <v>690</v>
      </c>
      <c r="E1021" s="89"/>
      <c r="F1021" s="89"/>
      <c r="G1021" s="89"/>
      <c r="H1021" s="89"/>
      <c r="I1021" s="89"/>
      <c r="J1021" s="89"/>
      <c r="K1021" s="89"/>
      <c r="L1021" s="210">
        <v>1635</v>
      </c>
      <c r="M1021" s="210">
        <v>1122</v>
      </c>
      <c r="N1021" s="143">
        <v>20000</v>
      </c>
      <c r="O1021" s="143">
        <v>20271</v>
      </c>
      <c r="P1021" s="185">
        <v>30000</v>
      </c>
      <c r="Q1021" s="185">
        <v>40000</v>
      </c>
      <c r="R1021" s="185">
        <v>50000</v>
      </c>
      <c r="S1021" s="185">
        <v>50000</v>
      </c>
      <c r="T1021" s="185">
        <v>50000</v>
      </c>
    </row>
    <row r="1022" spans="1:20" ht="24" customHeight="1">
      <c r="A1022" s="95" t="s">
        <v>400</v>
      </c>
      <c r="B1022" s="95"/>
      <c r="C1022" s="95"/>
      <c r="D1022" s="95"/>
      <c r="E1022" s="95"/>
      <c r="F1022" s="95"/>
      <c r="G1022" s="95"/>
      <c r="H1022" s="95"/>
      <c r="I1022" s="95"/>
      <c r="J1022" s="95"/>
      <c r="K1022" s="95"/>
      <c r="L1022" s="192"/>
      <c r="M1022" s="192"/>
      <c r="N1022" s="147"/>
      <c r="O1022" s="147"/>
      <c r="P1022" s="192"/>
      <c r="Q1022" s="192"/>
      <c r="R1022" s="192"/>
      <c r="S1022" s="192"/>
      <c r="T1022" s="192"/>
    </row>
    <row r="1023" spans="1:20" ht="24" customHeight="1">
      <c r="A1023" s="1" t="s">
        <v>977</v>
      </c>
      <c r="B1023" s="93"/>
      <c r="C1023" s="93"/>
      <c r="D1023" s="1" t="s">
        <v>776</v>
      </c>
      <c r="E1023" s="93"/>
      <c r="F1023" s="93"/>
      <c r="G1023" s="93"/>
      <c r="H1023" s="93"/>
      <c r="I1023" s="93"/>
      <c r="J1023" s="93"/>
      <c r="K1023" s="93"/>
      <c r="L1023" s="210">
        <v>75000</v>
      </c>
      <c r="M1023" s="210">
        <v>75000</v>
      </c>
      <c r="N1023" s="143">
        <v>100000</v>
      </c>
      <c r="O1023" s="143">
        <v>100000</v>
      </c>
      <c r="P1023" s="185">
        <v>100000</v>
      </c>
      <c r="Q1023" s="185">
        <v>0</v>
      </c>
      <c r="R1023" s="185">
        <v>0</v>
      </c>
      <c r="S1023" s="185">
        <v>0</v>
      </c>
      <c r="T1023" s="185">
        <v>0</v>
      </c>
    </row>
    <row r="1024" spans="1:20" ht="24" customHeight="1">
      <c r="A1024" s="1" t="s">
        <v>978</v>
      </c>
      <c r="B1024" s="93"/>
      <c r="C1024" s="93"/>
      <c r="D1024" s="1" t="s">
        <v>242</v>
      </c>
      <c r="E1024" s="93"/>
      <c r="F1024" s="93"/>
      <c r="G1024" s="93"/>
      <c r="H1024" s="93"/>
      <c r="I1024" s="93"/>
      <c r="J1024" s="93"/>
      <c r="K1024" s="93"/>
      <c r="L1024" s="210">
        <v>16675</v>
      </c>
      <c r="M1024" s="210">
        <v>13113</v>
      </c>
      <c r="N1024" s="143">
        <v>9550</v>
      </c>
      <c r="O1024" s="143">
        <v>9550</v>
      </c>
      <c r="P1024" s="185">
        <v>4800</v>
      </c>
      <c r="Q1024" s="185">
        <v>0</v>
      </c>
      <c r="R1024" s="185">
        <v>0</v>
      </c>
      <c r="S1024" s="185">
        <v>0</v>
      </c>
      <c r="T1024" s="185">
        <v>0</v>
      </c>
    </row>
    <row r="1025" spans="1:20" ht="24" customHeight="1">
      <c r="A1025" s="95" t="s">
        <v>781</v>
      </c>
      <c r="B1025" s="95"/>
      <c r="C1025" s="95"/>
      <c r="D1025" s="95"/>
      <c r="E1025" s="95"/>
      <c r="F1025" s="95"/>
      <c r="G1025" s="95"/>
      <c r="H1025" s="95"/>
      <c r="I1025" s="95"/>
      <c r="J1025" s="93"/>
      <c r="K1025" s="93"/>
      <c r="L1025" s="230"/>
      <c r="M1025" s="230"/>
      <c r="N1025" s="146"/>
      <c r="O1025" s="146"/>
      <c r="P1025" s="197"/>
      <c r="Q1025" s="197"/>
      <c r="R1025" s="197"/>
      <c r="S1025" s="197"/>
      <c r="T1025" s="197"/>
    </row>
    <row r="1026" spans="1:20" ht="24" customHeight="1">
      <c r="A1026" s="1" t="s">
        <v>979</v>
      </c>
      <c r="B1026" s="93"/>
      <c r="C1026" s="93"/>
      <c r="D1026" s="1" t="s">
        <v>776</v>
      </c>
      <c r="E1026" s="93"/>
      <c r="F1026" s="93"/>
      <c r="G1026" s="93"/>
      <c r="H1026" s="93"/>
      <c r="I1026" s="93"/>
      <c r="J1026" s="93"/>
      <c r="K1026" s="93"/>
      <c r="L1026" s="210">
        <v>645000</v>
      </c>
      <c r="M1026" s="210">
        <v>675000</v>
      </c>
      <c r="N1026" s="143">
        <v>700000</v>
      </c>
      <c r="O1026" s="143">
        <v>700000</v>
      </c>
      <c r="P1026" s="185">
        <v>730000</v>
      </c>
      <c r="Q1026" s="185">
        <v>0</v>
      </c>
      <c r="R1026" s="185">
        <v>0</v>
      </c>
      <c r="S1026" s="185">
        <v>0</v>
      </c>
      <c r="T1026" s="185">
        <v>0</v>
      </c>
    </row>
    <row r="1027" spans="1:20" ht="24" customHeight="1">
      <c r="A1027" s="1" t="s">
        <v>980</v>
      </c>
      <c r="B1027" s="93"/>
      <c r="C1027" s="93"/>
      <c r="D1027" s="1" t="s">
        <v>242</v>
      </c>
      <c r="E1027" s="93"/>
      <c r="F1027" s="93"/>
      <c r="G1027" s="93"/>
      <c r="H1027" s="93"/>
      <c r="I1027" s="93"/>
      <c r="J1027" s="93"/>
      <c r="K1027" s="93"/>
      <c r="L1027" s="230">
        <v>103550</v>
      </c>
      <c r="M1027" s="230">
        <v>84200</v>
      </c>
      <c r="N1027" s="146">
        <v>57200</v>
      </c>
      <c r="O1027" s="146">
        <v>57200</v>
      </c>
      <c r="P1027" s="197">
        <v>29200</v>
      </c>
      <c r="Q1027" s="197">
        <v>0</v>
      </c>
      <c r="R1027" s="197">
        <v>0</v>
      </c>
      <c r="S1027" s="197">
        <v>0</v>
      </c>
      <c r="T1027" s="197">
        <v>0</v>
      </c>
    </row>
    <row r="1028" spans="1:20" ht="15" customHeight="1">
      <c r="A1028" s="89"/>
      <c r="B1028" s="89"/>
      <c r="C1028" s="89"/>
      <c r="D1028" s="89"/>
      <c r="E1028" s="89"/>
      <c r="F1028" s="89"/>
      <c r="G1028" s="89"/>
      <c r="H1028" s="89"/>
      <c r="I1028" s="89"/>
      <c r="J1028" s="89"/>
      <c r="K1028" s="89"/>
      <c r="L1028" s="198"/>
      <c r="M1028" s="198"/>
      <c r="N1028" s="147"/>
      <c r="O1028" s="147"/>
      <c r="P1028" s="192"/>
      <c r="Q1028" s="192"/>
      <c r="R1028" s="192"/>
      <c r="S1028" s="192"/>
      <c r="T1028" s="192"/>
    </row>
    <row r="1029" spans="1:20" s="89" customFormat="1" ht="24" customHeight="1">
      <c r="A1029" s="465" t="s">
        <v>1178</v>
      </c>
      <c r="B1029" s="465"/>
      <c r="C1029" s="465"/>
      <c r="D1029" s="465"/>
      <c r="E1029" s="465"/>
      <c r="F1029" s="465"/>
      <c r="G1029" s="465"/>
      <c r="H1029" s="465"/>
      <c r="I1029" s="465"/>
      <c r="J1029" s="465"/>
      <c r="K1029" s="465"/>
      <c r="L1029" s="306">
        <f t="shared" ref="L1029:T1029" si="121">SUM(L987:L1028)</f>
        <v>1598317</v>
      </c>
      <c r="M1029" s="306">
        <f t="shared" si="121"/>
        <v>1797103</v>
      </c>
      <c r="N1029" s="290">
        <f t="shared" si="121"/>
        <v>1909000</v>
      </c>
      <c r="O1029" s="290">
        <f t="shared" si="121"/>
        <v>1801135</v>
      </c>
      <c r="P1029" s="289">
        <f t="shared" si="121"/>
        <v>1995272</v>
      </c>
      <c r="Q1029" s="289">
        <f t="shared" si="121"/>
        <v>1048192</v>
      </c>
      <c r="R1029" s="289">
        <f t="shared" si="121"/>
        <v>1090823</v>
      </c>
      <c r="S1029" s="289">
        <f t="shared" si="121"/>
        <v>1124292</v>
      </c>
      <c r="T1029" s="289">
        <f t="shared" si="121"/>
        <v>1160814</v>
      </c>
    </row>
    <row r="1030" spans="1:20" s="89" customFormat="1" ht="15" customHeight="1">
      <c r="K1030" s="95"/>
      <c r="L1030" s="306"/>
      <c r="M1030" s="306"/>
      <c r="N1030" s="290"/>
      <c r="O1030" s="290"/>
      <c r="P1030" s="289"/>
      <c r="Q1030" s="289"/>
      <c r="R1030" s="289"/>
      <c r="S1030" s="289"/>
      <c r="T1030" s="289"/>
    </row>
    <row r="1031" spans="1:20" s="89" customFormat="1" ht="24" customHeight="1">
      <c r="A1031" s="301"/>
      <c r="B1031" s="471" t="s">
        <v>816</v>
      </c>
      <c r="C1031" s="471"/>
      <c r="D1031" s="471"/>
      <c r="E1031" s="471"/>
      <c r="F1031" s="471"/>
      <c r="G1031" s="471"/>
      <c r="H1031" s="471"/>
      <c r="I1031" s="471"/>
      <c r="J1031" s="471"/>
      <c r="K1031" s="471"/>
      <c r="L1031" s="309">
        <f t="shared" ref="L1031:T1031" si="122">L981</f>
        <v>24809</v>
      </c>
      <c r="M1031" s="309">
        <f t="shared" si="122"/>
        <v>29489</v>
      </c>
      <c r="N1031" s="309">
        <f t="shared" si="122"/>
        <v>31335</v>
      </c>
      <c r="O1031" s="309">
        <f t="shared" si="122"/>
        <v>25050</v>
      </c>
      <c r="P1031" s="309">
        <f t="shared" si="122"/>
        <v>28302</v>
      </c>
      <c r="Q1031" s="309">
        <f t="shared" si="122"/>
        <v>29910</v>
      </c>
      <c r="R1031" s="309">
        <f t="shared" si="122"/>
        <v>31615</v>
      </c>
      <c r="S1031" s="309">
        <f t="shared" si="122"/>
        <v>33422</v>
      </c>
      <c r="T1031" s="309">
        <f t="shared" si="122"/>
        <v>35337</v>
      </c>
    </row>
    <row r="1032" spans="1:20" s="89" customFormat="1" ht="24" customHeight="1">
      <c r="A1032" s="302"/>
      <c r="B1032" s="469" t="s">
        <v>1109</v>
      </c>
      <c r="C1032" s="469"/>
      <c r="D1032" s="469"/>
      <c r="E1032" s="469"/>
      <c r="F1032" s="469"/>
      <c r="G1032" s="469"/>
      <c r="H1032" s="469"/>
      <c r="I1032" s="469"/>
      <c r="J1032" s="469"/>
      <c r="K1032" s="469"/>
      <c r="L1032" s="367">
        <v>0</v>
      </c>
      <c r="M1032" s="367">
        <v>0</v>
      </c>
      <c r="N1032" s="367">
        <v>0</v>
      </c>
      <c r="O1032" s="367">
        <v>0</v>
      </c>
      <c r="P1032" s="367">
        <v>0</v>
      </c>
      <c r="Q1032" s="367">
        <v>0</v>
      </c>
      <c r="R1032" s="367">
        <v>0</v>
      </c>
      <c r="S1032" s="367">
        <v>0</v>
      </c>
      <c r="T1032" s="367">
        <v>0</v>
      </c>
    </row>
    <row r="1033" spans="1:20" s="89" customFormat="1" ht="24" customHeight="1">
      <c r="A1033" s="277"/>
      <c r="B1033" s="466" t="s">
        <v>1169</v>
      </c>
      <c r="C1033" s="466"/>
      <c r="D1033" s="466"/>
      <c r="E1033" s="466"/>
      <c r="F1033" s="466"/>
      <c r="G1033" s="466"/>
      <c r="H1033" s="466"/>
      <c r="I1033" s="466"/>
      <c r="J1033" s="466"/>
      <c r="K1033" s="466"/>
      <c r="L1033" s="290">
        <f t="shared" ref="L1033:T1033" si="123">L1031-L1032</f>
        <v>24809</v>
      </c>
      <c r="M1033" s="290">
        <f t="shared" si="123"/>
        <v>29489</v>
      </c>
      <c r="N1033" s="290">
        <f t="shared" si="123"/>
        <v>31335</v>
      </c>
      <c r="O1033" s="290">
        <f t="shared" si="123"/>
        <v>25050</v>
      </c>
      <c r="P1033" s="290">
        <f t="shared" si="123"/>
        <v>28302</v>
      </c>
      <c r="Q1033" s="290">
        <f t="shared" si="123"/>
        <v>29910</v>
      </c>
      <c r="R1033" s="290">
        <f t="shared" si="123"/>
        <v>31615</v>
      </c>
      <c r="S1033" s="290">
        <f t="shared" si="123"/>
        <v>33422</v>
      </c>
      <c r="T1033" s="290">
        <f t="shared" si="123"/>
        <v>35337</v>
      </c>
    </row>
    <row r="1034" spans="1:20" s="89" customFormat="1" ht="15" customHeight="1">
      <c r="A1034" s="277"/>
      <c r="B1034" s="382"/>
      <c r="C1034" s="382"/>
      <c r="D1034" s="382"/>
      <c r="E1034" s="382"/>
      <c r="F1034" s="382"/>
      <c r="G1034" s="382"/>
      <c r="H1034" s="382"/>
      <c r="I1034" s="382"/>
      <c r="J1034" s="382"/>
      <c r="K1034" s="382"/>
      <c r="L1034" s="290"/>
      <c r="M1034" s="290"/>
      <c r="N1034" s="290"/>
      <c r="O1034" s="290"/>
      <c r="P1034" s="290"/>
      <c r="Q1034" s="290"/>
      <c r="R1034" s="290"/>
      <c r="S1034" s="290"/>
      <c r="T1034" s="290"/>
    </row>
    <row r="1035" spans="1:20" s="89" customFormat="1" ht="24" customHeight="1">
      <c r="A1035" s="134"/>
      <c r="B1035" s="134"/>
      <c r="C1035" s="134"/>
      <c r="D1035" s="134"/>
      <c r="E1035" s="134"/>
      <c r="F1035" s="134"/>
      <c r="G1035" s="134"/>
      <c r="H1035" s="134"/>
      <c r="I1035" s="134"/>
      <c r="J1035" s="134"/>
      <c r="K1035" s="277" t="s">
        <v>409</v>
      </c>
      <c r="L1035" s="290">
        <f t="shared" ref="L1035:T1035" si="124">L979-L1029+L1033</f>
        <v>108865</v>
      </c>
      <c r="M1035" s="290">
        <f t="shared" si="124"/>
        <v>47048</v>
      </c>
      <c r="N1035" s="290">
        <f t="shared" si="124"/>
        <v>-42222</v>
      </c>
      <c r="O1035" s="290">
        <f t="shared" si="124"/>
        <v>74621</v>
      </c>
      <c r="P1035" s="290">
        <f t="shared" si="124"/>
        <v>-32688</v>
      </c>
      <c r="Q1035" s="290">
        <f t="shared" si="124"/>
        <v>106630</v>
      </c>
      <c r="R1035" s="290">
        <f t="shared" si="124"/>
        <v>115011</v>
      </c>
      <c r="S1035" s="290">
        <f t="shared" si="124"/>
        <v>129817</v>
      </c>
      <c r="T1035" s="290">
        <f t="shared" si="124"/>
        <v>137752</v>
      </c>
    </row>
    <row r="1036" spans="1:20" s="89" customFormat="1" ht="15" customHeight="1">
      <c r="A1036" s="134"/>
      <c r="B1036" s="134"/>
      <c r="C1036" s="134"/>
      <c r="D1036" s="134"/>
      <c r="E1036" s="134"/>
      <c r="F1036" s="134"/>
      <c r="G1036" s="134"/>
      <c r="H1036" s="134"/>
      <c r="I1036" s="134"/>
      <c r="J1036" s="134"/>
      <c r="K1036" s="134"/>
      <c r="L1036" s="309"/>
      <c r="M1036" s="309"/>
      <c r="N1036" s="309"/>
      <c r="O1036" s="309"/>
      <c r="P1036" s="309"/>
      <c r="Q1036" s="309"/>
      <c r="R1036" s="309"/>
      <c r="S1036" s="309"/>
      <c r="T1036" s="309"/>
    </row>
    <row r="1037" spans="1:20" s="89" customFormat="1" ht="24" customHeight="1">
      <c r="A1037" s="134"/>
      <c r="B1037" s="134"/>
      <c r="C1037" s="134"/>
      <c r="D1037" s="134"/>
      <c r="E1037" s="134"/>
      <c r="F1037" s="134"/>
      <c r="G1037" s="134"/>
      <c r="H1037" s="134"/>
      <c r="I1037" s="134"/>
      <c r="J1037" s="134"/>
      <c r="K1037" s="304" t="s">
        <v>411</v>
      </c>
      <c r="L1037" s="290">
        <v>746897</v>
      </c>
      <c r="M1037" s="290">
        <v>793959</v>
      </c>
      <c r="N1037" s="290">
        <v>716219</v>
      </c>
      <c r="O1037" s="290">
        <f>M1037+O1035</f>
        <v>868580</v>
      </c>
      <c r="P1037" s="290">
        <f>O1037+P1035</f>
        <v>835892</v>
      </c>
      <c r="Q1037" s="290">
        <f>P1037+Q1035</f>
        <v>942522</v>
      </c>
      <c r="R1037" s="290">
        <f>Q1037+R1035</f>
        <v>1057533</v>
      </c>
      <c r="S1037" s="290">
        <f>R1037+S1035</f>
        <v>1187350</v>
      </c>
      <c r="T1037" s="290">
        <f>S1037+T1035</f>
        <v>1325102</v>
      </c>
    </row>
    <row r="1038" spans="1:20" s="100" customFormat="1" ht="24" customHeight="1">
      <c r="A1038" s="368"/>
      <c r="B1038" s="368"/>
      <c r="C1038" s="368"/>
      <c r="D1038" s="368"/>
      <c r="E1038" s="368"/>
      <c r="F1038" s="368"/>
      <c r="G1038" s="368"/>
      <c r="H1038" s="368"/>
      <c r="I1038" s="368"/>
      <c r="J1038" s="368"/>
      <c r="K1038" s="368"/>
      <c r="L1038" s="158">
        <f t="shared" ref="L1038:T1038" si="125">L1037/L1029</f>
        <v>0.46730216846845773</v>
      </c>
      <c r="M1038" s="158">
        <f t="shared" si="125"/>
        <v>0.44179938489891785</v>
      </c>
      <c r="N1038" s="158">
        <f t="shared" si="125"/>
        <v>0.37518019905709793</v>
      </c>
      <c r="O1038" s="158">
        <f t="shared" si="125"/>
        <v>0.48224036510311552</v>
      </c>
      <c r="P1038" s="158">
        <f t="shared" si="125"/>
        <v>0.41893636556820324</v>
      </c>
      <c r="Q1038" s="158">
        <f t="shared" si="125"/>
        <v>0.8991883166442789</v>
      </c>
      <c r="R1038" s="158">
        <f t="shared" si="125"/>
        <v>0.96948175826875671</v>
      </c>
      <c r="S1038" s="158">
        <f t="shared" si="125"/>
        <v>1.0560868528816358</v>
      </c>
      <c r="T1038" s="158">
        <f t="shared" si="125"/>
        <v>1.1415282724019524</v>
      </c>
    </row>
    <row r="1039" spans="1:20" s="100" customFormat="1" ht="15" customHeight="1">
      <c r="A1039" s="368"/>
      <c r="B1039" s="368"/>
      <c r="C1039" s="368"/>
      <c r="D1039" s="368"/>
      <c r="E1039" s="368"/>
      <c r="F1039" s="368"/>
      <c r="G1039" s="368"/>
      <c r="H1039" s="368"/>
      <c r="I1039" s="368"/>
      <c r="J1039" s="368"/>
      <c r="K1039" s="368"/>
      <c r="L1039" s="158"/>
      <c r="M1039" s="158"/>
      <c r="N1039" s="158"/>
      <c r="O1039" s="158"/>
      <c r="P1039" s="158"/>
      <c r="Q1039" s="158"/>
      <c r="R1039" s="158"/>
      <c r="S1039" s="158"/>
      <c r="T1039" s="158"/>
    </row>
    <row r="1040" spans="1:20" s="135" customFormat="1" ht="24" customHeight="1">
      <c r="A1040" s="136"/>
      <c r="B1040" s="136"/>
      <c r="C1040" s="136"/>
      <c r="D1040" s="136"/>
      <c r="E1040" s="136"/>
      <c r="F1040" s="478" t="s">
        <v>1024</v>
      </c>
      <c r="G1040" s="478"/>
      <c r="H1040" s="478"/>
      <c r="I1040" s="478"/>
      <c r="J1040" s="478"/>
      <c r="K1040" s="478"/>
      <c r="L1040" s="177">
        <f t="shared" ref="L1040:T1040" si="126">L1037/(L1029-L1027-L1026-L1024-L1023)</f>
        <v>0.98523266305408841</v>
      </c>
      <c r="M1040" s="177">
        <f t="shared" si="126"/>
        <v>0.83593110055907094</v>
      </c>
      <c r="N1040" s="177">
        <f t="shared" si="126"/>
        <v>0.68718541616694651</v>
      </c>
      <c r="O1040" s="177">
        <f t="shared" si="126"/>
        <v>0.92957399787025685</v>
      </c>
      <c r="P1040" s="177">
        <f t="shared" si="126"/>
        <v>0.73889568556456797</v>
      </c>
      <c r="Q1040" s="177">
        <f t="shared" si="126"/>
        <v>0.8991883166442789</v>
      </c>
      <c r="R1040" s="177">
        <f t="shared" si="126"/>
        <v>0.96948175826875671</v>
      </c>
      <c r="S1040" s="177">
        <f t="shared" si="126"/>
        <v>1.0560868528816358</v>
      </c>
      <c r="T1040" s="177">
        <f t="shared" si="126"/>
        <v>1.1415282724019524</v>
      </c>
    </row>
    <row r="1041" spans="1:20" ht="15" customHeight="1">
      <c r="A1041" s="89"/>
      <c r="B1041" s="89"/>
      <c r="C1041" s="89"/>
      <c r="D1041" s="89"/>
      <c r="E1041" s="89"/>
      <c r="F1041" s="89"/>
      <c r="G1041" s="89"/>
      <c r="H1041" s="89"/>
      <c r="I1041" s="89"/>
      <c r="J1041" s="89"/>
      <c r="K1041" s="89"/>
      <c r="L1041" s="233"/>
      <c r="M1041" s="233"/>
      <c r="N1041" s="173"/>
      <c r="O1041" s="173"/>
      <c r="P1041" s="423"/>
      <c r="Q1041" s="423"/>
      <c r="R1041" s="234"/>
      <c r="S1041" s="234"/>
      <c r="T1041" s="234"/>
    </row>
    <row r="1042" spans="1:20" ht="24" customHeight="1">
      <c r="A1042" s="98" t="s">
        <v>1194</v>
      </c>
      <c r="B1042" s="89"/>
      <c r="C1042" s="89"/>
      <c r="D1042" s="89"/>
      <c r="E1042" s="89"/>
      <c r="F1042" s="89"/>
      <c r="G1042" s="89"/>
      <c r="H1042" s="89"/>
      <c r="I1042" s="89"/>
      <c r="J1042" s="89"/>
      <c r="K1042" s="89"/>
      <c r="L1042" s="223"/>
      <c r="M1042" s="223"/>
      <c r="N1042" s="164"/>
      <c r="O1042" s="164"/>
      <c r="P1042" s="224"/>
      <c r="Q1042" s="224"/>
      <c r="R1042" s="224"/>
      <c r="S1042" s="224"/>
      <c r="T1042" s="224"/>
    </row>
    <row r="1043" spans="1:20" ht="15" customHeight="1">
      <c r="A1043" s="89"/>
      <c r="B1043" s="89"/>
      <c r="C1043" s="89"/>
      <c r="D1043" s="89"/>
      <c r="E1043" s="89"/>
      <c r="F1043" s="89"/>
      <c r="G1043" s="89"/>
      <c r="H1043" s="89"/>
      <c r="I1043" s="89"/>
      <c r="J1043" s="89"/>
      <c r="K1043" s="89"/>
      <c r="L1043" s="223"/>
      <c r="M1043" s="223"/>
      <c r="N1043" s="164"/>
      <c r="O1043" s="164"/>
      <c r="P1043" s="224"/>
      <c r="Q1043" s="224"/>
      <c r="R1043" s="224"/>
      <c r="S1043" s="224"/>
      <c r="T1043" s="224"/>
    </row>
    <row r="1044" spans="1:20" ht="24" customHeight="1">
      <c r="A1044" s="1" t="s">
        <v>539</v>
      </c>
      <c r="B1044" s="93"/>
      <c r="C1044" s="93"/>
      <c r="D1044" s="1" t="s">
        <v>538</v>
      </c>
      <c r="E1044" s="89"/>
      <c r="F1044" s="89"/>
      <c r="G1044" s="89"/>
      <c r="H1044" s="89"/>
      <c r="I1044" s="89"/>
      <c r="J1044" s="89"/>
      <c r="K1044" s="89"/>
      <c r="L1044" s="320">
        <v>103850</v>
      </c>
      <c r="M1044" s="320">
        <v>140950</v>
      </c>
      <c r="N1044" s="331">
        <v>50000</v>
      </c>
      <c r="O1044" s="331">
        <v>165000</v>
      </c>
      <c r="P1044" s="320">
        <v>50000</v>
      </c>
      <c r="Q1044" s="320">
        <v>50000</v>
      </c>
      <c r="R1044" s="320">
        <v>50000</v>
      </c>
      <c r="S1044" s="320">
        <v>50000</v>
      </c>
      <c r="T1044" s="320">
        <v>50000</v>
      </c>
    </row>
    <row r="1045" spans="1:20" ht="24" customHeight="1">
      <c r="A1045" s="1" t="s">
        <v>511</v>
      </c>
      <c r="B1045" s="93"/>
      <c r="C1045" s="93"/>
      <c r="D1045" s="468" t="s">
        <v>6</v>
      </c>
      <c r="E1045" s="468"/>
      <c r="F1045" s="468"/>
      <c r="G1045" s="468"/>
      <c r="H1045" s="468"/>
      <c r="I1045" s="468"/>
      <c r="J1045" s="468"/>
      <c r="K1045" s="468"/>
      <c r="L1045" s="210">
        <v>189</v>
      </c>
      <c r="M1045" s="210">
        <v>205</v>
      </c>
      <c r="N1045" s="143">
        <v>150</v>
      </c>
      <c r="O1045" s="143">
        <v>225</v>
      </c>
      <c r="P1045" s="210">
        <v>200</v>
      </c>
      <c r="Q1045" s="210">
        <v>200</v>
      </c>
      <c r="R1045" s="210">
        <v>200</v>
      </c>
      <c r="S1045" s="210">
        <v>200</v>
      </c>
      <c r="T1045" s="210">
        <v>200</v>
      </c>
    </row>
    <row r="1046" spans="1:20" ht="24" customHeight="1">
      <c r="A1046" s="1" t="s">
        <v>920</v>
      </c>
      <c r="B1046" s="93"/>
      <c r="C1046" s="93"/>
      <c r="D1046" s="1" t="s">
        <v>7</v>
      </c>
      <c r="E1046" s="89"/>
      <c r="F1046" s="89"/>
      <c r="G1046" s="89"/>
      <c r="H1046" s="89"/>
      <c r="I1046" s="89"/>
      <c r="J1046" s="89"/>
      <c r="K1046" s="89"/>
      <c r="L1046" s="230">
        <v>26</v>
      </c>
      <c r="M1046" s="230">
        <v>22</v>
      </c>
      <c r="N1046" s="146">
        <v>0</v>
      </c>
      <c r="O1046" s="146">
        <v>0</v>
      </c>
      <c r="P1046" s="230">
        <v>0</v>
      </c>
      <c r="Q1046" s="230">
        <v>0</v>
      </c>
      <c r="R1046" s="230">
        <v>0</v>
      </c>
      <c r="S1046" s="230">
        <v>0</v>
      </c>
      <c r="T1046" s="230">
        <v>0</v>
      </c>
    </row>
    <row r="1047" spans="1:20" ht="15" customHeight="1">
      <c r="A1047" s="89"/>
      <c r="B1047" s="89"/>
      <c r="C1047" s="89"/>
      <c r="D1047" s="89"/>
      <c r="E1047" s="89"/>
      <c r="F1047" s="89"/>
      <c r="G1047" s="89"/>
      <c r="H1047" s="89"/>
      <c r="I1047" s="89"/>
      <c r="J1047" s="89"/>
      <c r="K1047" s="89"/>
      <c r="L1047" s="198"/>
      <c r="M1047" s="198"/>
      <c r="N1047" s="147"/>
      <c r="O1047" s="147"/>
      <c r="P1047" s="192"/>
      <c r="Q1047" s="192"/>
      <c r="R1047" s="192"/>
      <c r="S1047" s="192"/>
      <c r="T1047" s="192"/>
    </row>
    <row r="1048" spans="1:20" s="89" customFormat="1" ht="24" customHeight="1">
      <c r="A1048" s="465" t="s">
        <v>1179</v>
      </c>
      <c r="B1048" s="465"/>
      <c r="C1048" s="465"/>
      <c r="D1048" s="465"/>
      <c r="E1048" s="465"/>
      <c r="F1048" s="465"/>
      <c r="G1048" s="465"/>
      <c r="H1048" s="465"/>
      <c r="I1048" s="465"/>
      <c r="J1048" s="465"/>
      <c r="K1048" s="465"/>
      <c r="L1048" s="306">
        <f t="shared" ref="L1048" si="127">SUM(L1044:L1046)</f>
        <v>104065</v>
      </c>
      <c r="M1048" s="306">
        <f t="shared" ref="M1048:T1048" si="128">SUM(M1044:M1046)</f>
        <v>141177</v>
      </c>
      <c r="N1048" s="290">
        <f t="shared" si="128"/>
        <v>50150</v>
      </c>
      <c r="O1048" s="290">
        <f t="shared" si="128"/>
        <v>165225</v>
      </c>
      <c r="P1048" s="306">
        <f t="shared" si="128"/>
        <v>50200</v>
      </c>
      <c r="Q1048" s="306">
        <f t="shared" si="128"/>
        <v>50200</v>
      </c>
      <c r="R1048" s="306">
        <f t="shared" si="128"/>
        <v>50200</v>
      </c>
      <c r="S1048" s="306">
        <f t="shared" si="128"/>
        <v>50200</v>
      </c>
      <c r="T1048" s="306">
        <f t="shared" si="128"/>
        <v>50200</v>
      </c>
    </row>
    <row r="1049" spans="1:20" ht="15" customHeight="1">
      <c r="A1049" s="89"/>
      <c r="B1049" s="89"/>
      <c r="C1049" s="89"/>
      <c r="D1049" s="89"/>
      <c r="E1049" s="89"/>
      <c r="F1049" s="89"/>
      <c r="G1049" s="89"/>
      <c r="H1049" s="89"/>
      <c r="I1049" s="89"/>
      <c r="J1049" s="89"/>
      <c r="K1049" s="95"/>
      <c r="L1049" s="199"/>
      <c r="M1049" s="199"/>
      <c r="N1049" s="162"/>
      <c r="O1049" s="162"/>
      <c r="P1049" s="221"/>
      <c r="Q1049" s="221"/>
      <c r="R1049" s="221"/>
      <c r="S1049" s="221"/>
      <c r="T1049" s="221"/>
    </row>
    <row r="1050" spans="1:20" ht="24" customHeight="1">
      <c r="A1050" s="1" t="s">
        <v>737</v>
      </c>
      <c r="B1050" s="89"/>
      <c r="C1050" s="89"/>
      <c r="D1050" s="1" t="s">
        <v>829</v>
      </c>
      <c r="E1050" s="89"/>
      <c r="F1050" s="89"/>
      <c r="G1050" s="89"/>
      <c r="H1050" s="89"/>
      <c r="I1050" s="89"/>
      <c r="J1050" s="89"/>
      <c r="K1050" s="95"/>
      <c r="L1050" s="321">
        <v>3000</v>
      </c>
      <c r="M1050" s="321">
        <v>3000</v>
      </c>
      <c r="N1050" s="333">
        <v>3500</v>
      </c>
      <c r="O1050" s="333">
        <v>0</v>
      </c>
      <c r="P1050" s="321">
        <v>0</v>
      </c>
      <c r="Q1050" s="321">
        <v>0</v>
      </c>
      <c r="R1050" s="321">
        <v>0</v>
      </c>
      <c r="S1050" s="321">
        <v>0</v>
      </c>
      <c r="T1050" s="321">
        <v>0</v>
      </c>
    </row>
    <row r="1051" spans="1:20" ht="24" customHeight="1">
      <c r="A1051" s="1" t="s">
        <v>689</v>
      </c>
      <c r="B1051" s="93"/>
      <c r="C1051" s="93"/>
      <c r="D1051" s="1" t="s">
        <v>212</v>
      </c>
      <c r="E1051" s="93"/>
      <c r="F1051" s="93"/>
      <c r="G1051" s="93"/>
      <c r="H1051" s="93"/>
      <c r="I1051" s="93"/>
      <c r="J1051" s="89"/>
      <c r="K1051" s="95"/>
      <c r="L1051" s="268">
        <v>19965</v>
      </c>
      <c r="M1051" s="268">
        <v>7384</v>
      </c>
      <c r="N1051" s="154">
        <v>25000</v>
      </c>
      <c r="O1051" s="154">
        <v>10000</v>
      </c>
      <c r="P1051" s="268">
        <v>29000</v>
      </c>
      <c r="Q1051" s="268">
        <v>57500</v>
      </c>
      <c r="R1051" s="268">
        <v>33500</v>
      </c>
      <c r="S1051" s="268">
        <v>10000</v>
      </c>
      <c r="T1051" s="268">
        <v>27000</v>
      </c>
    </row>
    <row r="1052" spans="1:20" ht="24" customHeight="1">
      <c r="A1052" s="1" t="s">
        <v>687</v>
      </c>
      <c r="B1052" s="89"/>
      <c r="C1052" s="89"/>
      <c r="D1052" s="1" t="s">
        <v>397</v>
      </c>
      <c r="E1052" s="89"/>
      <c r="F1052" s="89"/>
      <c r="G1052" s="89"/>
      <c r="H1052" s="89"/>
      <c r="I1052" s="89"/>
      <c r="J1052" s="89"/>
      <c r="K1052" s="89"/>
      <c r="L1052" s="268">
        <v>3029</v>
      </c>
      <c r="M1052" s="268">
        <v>2068</v>
      </c>
      <c r="N1052" s="154">
        <v>0</v>
      </c>
      <c r="O1052" s="154">
        <v>0</v>
      </c>
      <c r="P1052" s="268">
        <v>0</v>
      </c>
      <c r="Q1052" s="268">
        <v>0</v>
      </c>
      <c r="R1052" s="268">
        <v>0</v>
      </c>
      <c r="S1052" s="268">
        <v>0</v>
      </c>
      <c r="T1052" s="268">
        <v>0</v>
      </c>
    </row>
    <row r="1053" spans="1:20" ht="24" customHeight="1">
      <c r="A1053" s="1" t="s">
        <v>688</v>
      </c>
      <c r="B1053" s="89"/>
      <c r="C1053" s="89"/>
      <c r="D1053" s="1" t="s">
        <v>399</v>
      </c>
      <c r="E1053" s="89"/>
      <c r="F1053" s="89"/>
      <c r="G1053" s="89"/>
      <c r="H1053" s="89"/>
      <c r="I1053" s="89"/>
      <c r="J1053" s="89"/>
      <c r="K1053" s="89"/>
      <c r="L1053" s="268">
        <v>2867</v>
      </c>
      <c r="M1053" s="268">
        <v>2417</v>
      </c>
      <c r="N1053" s="154">
        <v>0</v>
      </c>
      <c r="O1053" s="154">
        <v>0</v>
      </c>
      <c r="P1053" s="268">
        <v>0</v>
      </c>
      <c r="Q1053" s="207">
        <v>0</v>
      </c>
      <c r="R1053" s="207">
        <v>0</v>
      </c>
      <c r="S1053" s="207">
        <v>0</v>
      </c>
      <c r="T1053" s="207">
        <v>0</v>
      </c>
    </row>
    <row r="1054" spans="1:20" ht="24" customHeight="1">
      <c r="A1054" s="1" t="s">
        <v>691</v>
      </c>
      <c r="B1054" s="89"/>
      <c r="C1054" s="89"/>
      <c r="D1054" s="1" t="s">
        <v>690</v>
      </c>
      <c r="E1054" s="89"/>
      <c r="F1054" s="89"/>
      <c r="G1054" s="89"/>
      <c r="H1054" s="89"/>
      <c r="I1054" s="89"/>
      <c r="J1054" s="89"/>
      <c r="K1054" s="89"/>
      <c r="L1054" s="268">
        <v>49680</v>
      </c>
      <c r="M1054" s="268">
        <v>51410</v>
      </c>
      <c r="N1054" s="154">
        <v>30000</v>
      </c>
      <c r="O1054" s="154">
        <v>25000</v>
      </c>
      <c r="P1054" s="207">
        <v>20000</v>
      </c>
      <c r="Q1054" s="207">
        <v>10000</v>
      </c>
      <c r="R1054" s="207">
        <v>0</v>
      </c>
      <c r="S1054" s="207">
        <v>0</v>
      </c>
      <c r="T1054" s="207">
        <v>0</v>
      </c>
    </row>
    <row r="1055" spans="1:20" ht="24" customHeight="1">
      <c r="A1055" s="1" t="s">
        <v>1256</v>
      </c>
      <c r="B1055" s="89"/>
      <c r="C1055" s="89"/>
      <c r="D1055" s="1" t="s">
        <v>1257</v>
      </c>
      <c r="E1055" s="89"/>
      <c r="F1055" s="89"/>
      <c r="G1055" s="89"/>
      <c r="H1055" s="89"/>
      <c r="I1055" s="89"/>
      <c r="J1055" s="89"/>
      <c r="K1055" s="89"/>
      <c r="L1055" s="282">
        <v>18050</v>
      </c>
      <c r="M1055" s="282">
        <v>0</v>
      </c>
      <c r="N1055" s="178">
        <v>56000</v>
      </c>
      <c r="O1055" s="178">
        <v>44983</v>
      </c>
      <c r="P1055" s="238">
        <v>500000</v>
      </c>
      <c r="Q1055" s="238">
        <v>115000</v>
      </c>
      <c r="R1055" s="238">
        <v>80000</v>
      </c>
      <c r="S1055" s="238">
        <v>150000</v>
      </c>
      <c r="T1055" s="238">
        <v>150000</v>
      </c>
    </row>
    <row r="1056" spans="1:20" ht="15" customHeight="1">
      <c r="A1056" s="1"/>
      <c r="B1056" s="89"/>
      <c r="C1056" s="89"/>
      <c r="D1056" s="89"/>
      <c r="E1056" s="89"/>
      <c r="F1056" s="89"/>
      <c r="G1056" s="89"/>
      <c r="H1056" s="89"/>
      <c r="I1056" s="89"/>
      <c r="J1056" s="89"/>
      <c r="K1056" s="89"/>
      <c r="L1056" s="198"/>
      <c r="M1056" s="198"/>
      <c r="N1056" s="147"/>
      <c r="O1056" s="147"/>
      <c r="P1056" s="192"/>
      <c r="Q1056" s="192"/>
      <c r="R1056" s="192"/>
      <c r="S1056" s="192"/>
      <c r="T1056" s="192"/>
    </row>
    <row r="1057" spans="1:20" s="89" customFormat="1" ht="24" customHeight="1">
      <c r="A1057" s="465" t="s">
        <v>1180</v>
      </c>
      <c r="B1057" s="465"/>
      <c r="C1057" s="465"/>
      <c r="D1057" s="465"/>
      <c r="E1057" s="465"/>
      <c r="F1057" s="465"/>
      <c r="G1057" s="465"/>
      <c r="H1057" s="465"/>
      <c r="I1057" s="465"/>
      <c r="J1057" s="465"/>
      <c r="K1057" s="465"/>
      <c r="L1057" s="289">
        <f t="shared" ref="L1057:T1057" si="129">SUM(L1050:L1056)</f>
        <v>96591</v>
      </c>
      <c r="M1057" s="289">
        <f t="shared" si="129"/>
        <v>66279</v>
      </c>
      <c r="N1057" s="290">
        <f t="shared" si="129"/>
        <v>114500</v>
      </c>
      <c r="O1057" s="290">
        <f t="shared" si="129"/>
        <v>79983</v>
      </c>
      <c r="P1057" s="289">
        <f t="shared" si="129"/>
        <v>549000</v>
      </c>
      <c r="Q1057" s="289">
        <f t="shared" si="129"/>
        <v>182500</v>
      </c>
      <c r="R1057" s="289">
        <f t="shared" si="129"/>
        <v>113500</v>
      </c>
      <c r="S1057" s="289">
        <f t="shared" si="129"/>
        <v>160000</v>
      </c>
      <c r="T1057" s="289">
        <f t="shared" si="129"/>
        <v>177000</v>
      </c>
    </row>
    <row r="1058" spans="1:20" s="89" customFormat="1" ht="15" customHeight="1">
      <c r="A1058" s="1"/>
      <c r="L1058" s="319"/>
      <c r="M1058" s="319"/>
      <c r="N1058" s="309"/>
      <c r="O1058" s="309"/>
      <c r="P1058" s="319"/>
      <c r="Q1058" s="319"/>
      <c r="R1058" s="319"/>
      <c r="S1058" s="319"/>
      <c r="T1058" s="319"/>
    </row>
    <row r="1059" spans="1:20" s="89" customFormat="1" ht="24" customHeight="1">
      <c r="K1059" s="95" t="s">
        <v>409</v>
      </c>
      <c r="L1059" s="211">
        <f t="shared" ref="L1059:T1059" si="130">L1048-L1057</f>
        <v>7474</v>
      </c>
      <c r="M1059" s="211">
        <f t="shared" si="130"/>
        <v>74898</v>
      </c>
      <c r="N1059" s="247">
        <f t="shared" si="130"/>
        <v>-64350</v>
      </c>
      <c r="O1059" s="247">
        <f t="shared" si="130"/>
        <v>85242</v>
      </c>
      <c r="P1059" s="211">
        <f t="shared" si="130"/>
        <v>-498800</v>
      </c>
      <c r="Q1059" s="211">
        <f t="shared" si="130"/>
        <v>-132300</v>
      </c>
      <c r="R1059" s="211">
        <f t="shared" si="130"/>
        <v>-63300</v>
      </c>
      <c r="S1059" s="211">
        <f t="shared" si="130"/>
        <v>-109800</v>
      </c>
      <c r="T1059" s="211">
        <f t="shared" si="130"/>
        <v>-126800</v>
      </c>
    </row>
    <row r="1060" spans="1:20" s="89" customFormat="1" ht="15" customHeight="1">
      <c r="L1060" s="319"/>
      <c r="M1060" s="319"/>
      <c r="N1060" s="309"/>
      <c r="O1060" s="309"/>
      <c r="P1060" s="319"/>
      <c r="Q1060" s="319"/>
      <c r="R1060" s="319"/>
      <c r="S1060" s="319"/>
      <c r="T1060" s="319"/>
    </row>
    <row r="1061" spans="1:20" s="89" customFormat="1" ht="24" customHeight="1">
      <c r="K1061" s="96" t="s">
        <v>411</v>
      </c>
      <c r="L1061" s="306">
        <v>176662</v>
      </c>
      <c r="M1061" s="306">
        <v>251559</v>
      </c>
      <c r="N1061" s="290">
        <v>170497</v>
      </c>
      <c r="O1061" s="290">
        <f>M1061+O1059</f>
        <v>336801</v>
      </c>
      <c r="P1061" s="289">
        <f>O1061+P1059</f>
        <v>-161999</v>
      </c>
      <c r="Q1061" s="289">
        <f>P1061+Q1059</f>
        <v>-294299</v>
      </c>
      <c r="R1061" s="289">
        <f>Q1061+R1059</f>
        <v>-357599</v>
      </c>
      <c r="S1061" s="289">
        <f>R1061+S1059</f>
        <v>-467399</v>
      </c>
      <c r="T1061" s="289">
        <f>S1061+T1059</f>
        <v>-594199</v>
      </c>
    </row>
    <row r="1062" spans="1:20" s="89" customFormat="1" ht="24" customHeight="1">
      <c r="K1062" s="96"/>
      <c r="L1062" s="306"/>
      <c r="M1062" s="306"/>
      <c r="N1062" s="290"/>
      <c r="O1062" s="290"/>
      <c r="P1062" s="289"/>
      <c r="Q1062" s="289"/>
      <c r="R1062" s="289"/>
      <c r="S1062" s="289"/>
      <c r="T1062" s="289"/>
    </row>
    <row r="1063" spans="1:20" ht="15" customHeight="1">
      <c r="A1063" s="89"/>
      <c r="B1063" s="89"/>
      <c r="C1063" s="89"/>
      <c r="D1063" s="89"/>
      <c r="E1063" s="89"/>
      <c r="F1063" s="89"/>
      <c r="G1063" s="89"/>
      <c r="H1063" s="89"/>
      <c r="I1063" s="89"/>
      <c r="J1063" s="89"/>
      <c r="K1063" s="89"/>
      <c r="L1063" s="223"/>
      <c r="M1063" s="223"/>
      <c r="N1063" s="164"/>
      <c r="O1063" s="164"/>
      <c r="P1063" s="224"/>
      <c r="Q1063" s="224"/>
      <c r="R1063" s="224"/>
      <c r="S1063" s="224"/>
      <c r="T1063" s="224"/>
    </row>
    <row r="1064" spans="1:20" ht="24" customHeight="1">
      <c r="A1064" s="98" t="s">
        <v>1195</v>
      </c>
      <c r="B1064" s="89"/>
      <c r="C1064" s="89"/>
      <c r="D1064" s="89"/>
      <c r="E1064" s="89"/>
      <c r="F1064" s="89"/>
      <c r="G1064" s="89"/>
      <c r="H1064" s="89"/>
      <c r="I1064" s="89"/>
      <c r="J1064" s="89"/>
      <c r="K1064" s="89"/>
      <c r="L1064" s="223"/>
      <c r="M1064" s="223"/>
      <c r="N1064" s="164"/>
      <c r="O1064" s="164"/>
      <c r="P1064" s="224"/>
      <c r="Q1064" s="224"/>
      <c r="R1064" s="224"/>
      <c r="S1064" s="224"/>
      <c r="T1064" s="224"/>
    </row>
    <row r="1065" spans="1:20" ht="15" customHeight="1">
      <c r="A1065" s="89"/>
      <c r="B1065" s="89"/>
      <c r="C1065" s="89"/>
      <c r="D1065" s="89"/>
      <c r="E1065" s="89"/>
      <c r="F1065" s="89"/>
      <c r="G1065" s="89"/>
      <c r="H1065" s="89"/>
      <c r="I1065" s="89"/>
      <c r="J1065" s="89"/>
      <c r="K1065" s="89"/>
      <c r="L1065" s="223"/>
      <c r="M1065" s="223"/>
      <c r="N1065" s="164"/>
      <c r="O1065" s="164"/>
      <c r="P1065" s="224"/>
      <c r="Q1065" s="224"/>
      <c r="R1065" s="224"/>
      <c r="S1065" s="224"/>
      <c r="T1065" s="224"/>
    </row>
    <row r="1066" spans="1:20" ht="24" customHeight="1">
      <c r="A1066" s="89" t="s">
        <v>838</v>
      </c>
      <c r="B1066" s="89"/>
      <c r="C1066" s="89"/>
      <c r="D1066" s="89" t="s">
        <v>837</v>
      </c>
      <c r="E1066" s="89"/>
      <c r="F1066" s="89"/>
      <c r="G1066" s="89"/>
      <c r="H1066" s="89"/>
      <c r="I1066" s="89"/>
      <c r="J1066" s="89"/>
      <c r="K1066" s="89"/>
      <c r="L1066" s="316">
        <v>250366</v>
      </c>
      <c r="M1066" s="316">
        <v>232124</v>
      </c>
      <c r="N1066" s="328">
        <v>228000</v>
      </c>
      <c r="O1066" s="328">
        <v>226795</v>
      </c>
      <c r="P1066" s="316">
        <v>232465</v>
      </c>
      <c r="Q1066" s="316">
        <v>238277</v>
      </c>
      <c r="R1066" s="316">
        <v>244234</v>
      </c>
      <c r="S1066" s="316">
        <v>250340</v>
      </c>
      <c r="T1066" s="316">
        <v>256599</v>
      </c>
    </row>
    <row r="1067" spans="1:20" ht="15" customHeight="1">
      <c r="A1067" s="89"/>
      <c r="B1067" s="89"/>
      <c r="C1067" s="89"/>
      <c r="D1067" s="89"/>
      <c r="E1067" s="89"/>
      <c r="F1067" s="89"/>
      <c r="G1067" s="89"/>
      <c r="H1067" s="89"/>
      <c r="I1067" s="89"/>
      <c r="J1067" s="89"/>
      <c r="K1067" s="89"/>
      <c r="L1067" s="319"/>
      <c r="M1067" s="319"/>
      <c r="N1067" s="333"/>
      <c r="O1067" s="333"/>
      <c r="P1067" s="334"/>
      <c r="Q1067" s="334"/>
      <c r="R1067" s="334"/>
      <c r="S1067" s="334"/>
      <c r="T1067" s="334"/>
    </row>
    <row r="1068" spans="1:20" s="89" customFormat="1" ht="24" customHeight="1">
      <c r="A1068" s="465" t="s">
        <v>1198</v>
      </c>
      <c r="B1068" s="465"/>
      <c r="C1068" s="465"/>
      <c r="D1068" s="465"/>
      <c r="E1068" s="465"/>
      <c r="F1068" s="465"/>
      <c r="G1068" s="465"/>
      <c r="H1068" s="465"/>
      <c r="I1068" s="465"/>
      <c r="J1068" s="465"/>
      <c r="K1068" s="465"/>
      <c r="L1068" s="289">
        <f t="shared" ref="L1068" si="131">SUM(L1066:L1067)</f>
        <v>250366</v>
      </c>
      <c r="M1068" s="289">
        <f t="shared" ref="M1068:T1068" si="132">SUM(M1066:M1067)</f>
        <v>232124</v>
      </c>
      <c r="N1068" s="290">
        <f t="shared" si="132"/>
        <v>228000</v>
      </c>
      <c r="O1068" s="290">
        <f t="shared" si="132"/>
        <v>226795</v>
      </c>
      <c r="P1068" s="289">
        <f t="shared" si="132"/>
        <v>232465</v>
      </c>
      <c r="Q1068" s="289">
        <f t="shared" si="132"/>
        <v>238277</v>
      </c>
      <c r="R1068" s="289">
        <f t="shared" si="132"/>
        <v>244234</v>
      </c>
      <c r="S1068" s="289">
        <f t="shared" si="132"/>
        <v>250340</v>
      </c>
      <c r="T1068" s="289">
        <f t="shared" si="132"/>
        <v>256599</v>
      </c>
    </row>
    <row r="1069" spans="1:20" ht="15" customHeight="1">
      <c r="A1069" s="89"/>
      <c r="B1069" s="89"/>
      <c r="C1069" s="89"/>
      <c r="D1069" s="89"/>
      <c r="E1069" s="89"/>
      <c r="F1069" s="89"/>
      <c r="G1069" s="89"/>
      <c r="H1069" s="89"/>
      <c r="I1069" s="89"/>
      <c r="J1069" s="89"/>
      <c r="K1069" s="89"/>
      <c r="L1069" s="198"/>
      <c r="M1069" s="198"/>
      <c r="N1069" s="147"/>
      <c r="O1069" s="147"/>
      <c r="P1069" s="192"/>
      <c r="Q1069" s="192"/>
      <c r="R1069" s="192"/>
      <c r="S1069" s="192"/>
      <c r="T1069" s="192"/>
    </row>
    <row r="1070" spans="1:20" ht="24" customHeight="1">
      <c r="A1070" s="1" t="s">
        <v>969</v>
      </c>
      <c r="B1070" s="93"/>
      <c r="C1070" s="93"/>
      <c r="D1070" s="89" t="s">
        <v>966</v>
      </c>
      <c r="E1070" s="93"/>
      <c r="F1070" s="93"/>
      <c r="G1070" s="93"/>
      <c r="H1070" s="93"/>
      <c r="I1070" s="93"/>
      <c r="J1070" s="93"/>
      <c r="K1070" s="89"/>
      <c r="L1070" s="285">
        <v>11381</v>
      </c>
      <c r="M1070" s="285">
        <v>15804</v>
      </c>
      <c r="N1070" s="286">
        <v>16314</v>
      </c>
      <c r="O1070" s="286">
        <v>16314</v>
      </c>
      <c r="P1070" s="285">
        <v>15259</v>
      </c>
      <c r="Q1070" s="285">
        <v>16022</v>
      </c>
      <c r="R1070" s="285">
        <v>16903</v>
      </c>
      <c r="S1070" s="285">
        <v>17410</v>
      </c>
      <c r="T1070" s="285">
        <v>17932</v>
      </c>
    </row>
    <row r="1071" spans="1:20" ht="24" customHeight="1">
      <c r="A1071" s="1" t="s">
        <v>913</v>
      </c>
      <c r="B1071" s="93"/>
      <c r="C1071" s="93"/>
      <c r="D1071" s="1" t="s">
        <v>10</v>
      </c>
      <c r="E1071" s="93"/>
      <c r="F1071" s="93"/>
      <c r="G1071" s="93"/>
      <c r="H1071" s="93"/>
      <c r="I1071" s="93"/>
      <c r="J1071" s="93"/>
      <c r="K1071" s="89"/>
      <c r="L1071" s="210">
        <v>601</v>
      </c>
      <c r="M1071" s="210">
        <v>518</v>
      </c>
      <c r="N1071" s="143">
        <v>1000</v>
      </c>
      <c r="O1071" s="143">
        <v>434</v>
      </c>
      <c r="P1071" s="185">
        <v>1000</v>
      </c>
      <c r="Q1071" s="185">
        <v>1000</v>
      </c>
      <c r="R1071" s="185">
        <v>1000</v>
      </c>
      <c r="S1071" s="185">
        <v>1000</v>
      </c>
      <c r="T1071" s="185">
        <v>1000</v>
      </c>
    </row>
    <row r="1072" spans="1:20" ht="24" customHeight="1">
      <c r="A1072" s="1" t="s">
        <v>403</v>
      </c>
      <c r="B1072" s="93"/>
      <c r="C1072" s="93"/>
      <c r="D1072" s="1" t="s">
        <v>253</v>
      </c>
      <c r="E1072" s="93"/>
      <c r="F1072" s="93"/>
      <c r="G1072" s="93"/>
      <c r="H1072" s="93"/>
      <c r="I1072" s="93"/>
      <c r="J1072" s="93"/>
      <c r="K1072" s="89"/>
      <c r="L1072" s="210">
        <v>661</v>
      </c>
      <c r="M1072" s="210">
        <v>661</v>
      </c>
      <c r="N1072" s="143">
        <v>700</v>
      </c>
      <c r="O1072" s="143">
        <v>928</v>
      </c>
      <c r="P1072" s="185">
        <v>1000</v>
      </c>
      <c r="Q1072" s="185">
        <v>1000</v>
      </c>
      <c r="R1072" s="185">
        <v>1000</v>
      </c>
      <c r="S1072" s="185">
        <v>1000</v>
      </c>
      <c r="T1072" s="185">
        <v>1000</v>
      </c>
    </row>
    <row r="1073" spans="1:20" ht="24" customHeight="1">
      <c r="A1073" s="6" t="s">
        <v>1335</v>
      </c>
      <c r="B1073" s="93"/>
      <c r="C1073" s="93"/>
      <c r="D1073" s="1"/>
      <c r="E1073" s="93"/>
      <c r="F1073" s="93"/>
      <c r="G1073" s="93"/>
      <c r="H1073" s="93"/>
      <c r="I1073" s="93"/>
      <c r="J1073" s="93"/>
      <c r="K1073" s="93"/>
      <c r="L1073" s="210"/>
      <c r="M1073" s="210"/>
      <c r="N1073" s="143"/>
      <c r="O1073" s="143"/>
      <c r="P1073" s="185"/>
      <c r="Q1073" s="185"/>
      <c r="R1073" s="185"/>
      <c r="S1073" s="185"/>
      <c r="T1073" s="185"/>
    </row>
    <row r="1074" spans="1:20" ht="24" customHeight="1">
      <c r="A1074" s="1" t="s">
        <v>933</v>
      </c>
      <c r="B1074" s="93"/>
      <c r="C1074" s="93"/>
      <c r="D1074" s="1" t="s">
        <v>776</v>
      </c>
      <c r="E1074" s="93"/>
      <c r="F1074" s="93"/>
      <c r="G1074" s="93"/>
      <c r="H1074" s="93"/>
      <c r="I1074" s="93"/>
      <c r="J1074" s="93"/>
      <c r="K1074" s="93"/>
      <c r="L1074" s="210">
        <v>112455</v>
      </c>
      <c r="M1074" s="210">
        <v>116424</v>
      </c>
      <c r="N1074" s="143">
        <v>121716</v>
      </c>
      <c r="O1074" s="143">
        <v>121716</v>
      </c>
      <c r="P1074" s="185">
        <v>125685</v>
      </c>
      <c r="Q1074" s="210">
        <v>56889</v>
      </c>
      <c r="R1074" s="210">
        <v>58212</v>
      </c>
      <c r="S1074" s="210">
        <v>60858</v>
      </c>
      <c r="T1074" s="210">
        <v>63504</v>
      </c>
    </row>
    <row r="1075" spans="1:20" ht="24" customHeight="1">
      <c r="A1075" s="1" t="s">
        <v>934</v>
      </c>
      <c r="B1075" s="93"/>
      <c r="C1075" s="93"/>
      <c r="D1075" s="1" t="s">
        <v>242</v>
      </c>
      <c r="E1075" s="93"/>
      <c r="F1075" s="93"/>
      <c r="G1075" s="93"/>
      <c r="H1075" s="93"/>
      <c r="I1075" s="93"/>
      <c r="J1075" s="93"/>
      <c r="K1075" s="93"/>
      <c r="L1075" s="210">
        <v>46146</v>
      </c>
      <c r="M1075" s="210">
        <v>40231</v>
      </c>
      <c r="N1075" s="143">
        <v>36991</v>
      </c>
      <c r="O1075" s="143">
        <v>36991</v>
      </c>
      <c r="P1075" s="185">
        <v>32122</v>
      </c>
      <c r="Q1075" s="210">
        <v>27095</v>
      </c>
      <c r="R1075" s="210">
        <v>24819</v>
      </c>
      <c r="S1075" s="210">
        <v>22491</v>
      </c>
      <c r="T1075" s="210">
        <v>20057</v>
      </c>
    </row>
    <row r="1076" spans="1:20" ht="24" customHeight="1">
      <c r="A1076" s="95" t="s">
        <v>889</v>
      </c>
      <c r="B1076" s="95"/>
      <c r="C1076" s="95"/>
      <c r="D1076" s="95"/>
      <c r="E1076" s="95"/>
      <c r="F1076" s="95"/>
      <c r="G1076" s="95"/>
      <c r="H1076" s="95"/>
      <c r="I1076" s="95"/>
      <c r="J1076" s="95"/>
      <c r="K1076" s="89"/>
      <c r="L1076" s="192"/>
      <c r="M1076" s="192"/>
      <c r="N1076" s="147"/>
      <c r="O1076" s="147"/>
      <c r="P1076" s="192"/>
      <c r="Q1076" s="192"/>
      <c r="R1076" s="192"/>
      <c r="S1076" s="192"/>
      <c r="T1076" s="192"/>
    </row>
    <row r="1077" spans="1:20" ht="24" customHeight="1">
      <c r="A1077" s="1" t="s">
        <v>782</v>
      </c>
      <c r="B1077" s="93"/>
      <c r="C1077" s="93"/>
      <c r="D1077" s="1" t="s">
        <v>776</v>
      </c>
      <c r="E1077" s="93"/>
      <c r="F1077" s="93"/>
      <c r="G1077" s="93"/>
      <c r="H1077" s="93"/>
      <c r="I1077" s="93"/>
      <c r="J1077" s="93"/>
      <c r="K1077" s="89"/>
      <c r="L1077" s="210">
        <v>0</v>
      </c>
      <c r="M1077" s="210">
        <v>0</v>
      </c>
      <c r="N1077" s="143">
        <v>0</v>
      </c>
      <c r="O1077" s="143">
        <v>0</v>
      </c>
      <c r="P1077" s="185">
        <v>0</v>
      </c>
      <c r="Q1077" s="185">
        <v>230000</v>
      </c>
      <c r="R1077" s="185">
        <v>235000</v>
      </c>
      <c r="S1077" s="185">
        <v>245000</v>
      </c>
      <c r="T1077" s="185">
        <v>255000</v>
      </c>
    </row>
    <row r="1078" spans="1:20" ht="24" customHeight="1">
      <c r="A1078" s="1" t="s">
        <v>783</v>
      </c>
      <c r="B1078" s="93"/>
      <c r="C1078" s="93"/>
      <c r="D1078" s="1" t="s">
        <v>242</v>
      </c>
      <c r="E1078" s="93"/>
      <c r="F1078" s="93"/>
      <c r="G1078" s="93"/>
      <c r="H1078" s="93"/>
      <c r="I1078" s="93"/>
      <c r="J1078" s="93"/>
      <c r="K1078" s="89"/>
      <c r="L1078" s="230">
        <v>50715</v>
      </c>
      <c r="M1078" s="230">
        <v>50715</v>
      </c>
      <c r="N1078" s="146">
        <v>50715</v>
      </c>
      <c r="O1078" s="146">
        <v>50715</v>
      </c>
      <c r="P1078" s="197">
        <v>50715</v>
      </c>
      <c r="Q1078" s="197">
        <v>50715</v>
      </c>
      <c r="R1078" s="197">
        <v>41515</v>
      </c>
      <c r="S1078" s="197">
        <v>32115</v>
      </c>
      <c r="T1078" s="197">
        <v>22193</v>
      </c>
    </row>
    <row r="1079" spans="1:20" ht="15" customHeight="1">
      <c r="A1079" s="89"/>
      <c r="B1079" s="89"/>
      <c r="C1079" s="89"/>
      <c r="D1079" s="89"/>
      <c r="E1079" s="89"/>
      <c r="F1079" s="89"/>
      <c r="G1079" s="89"/>
      <c r="H1079" s="89"/>
      <c r="I1079" s="89"/>
      <c r="J1079" s="89"/>
      <c r="K1079" s="89"/>
      <c r="L1079" s="198"/>
      <c r="M1079" s="198"/>
      <c r="N1079" s="147"/>
      <c r="O1079" s="147"/>
      <c r="P1079" s="192"/>
      <c r="Q1079" s="192"/>
      <c r="R1079" s="192"/>
      <c r="S1079" s="192"/>
      <c r="T1079" s="192"/>
    </row>
    <row r="1080" spans="1:20" s="89" customFormat="1" ht="24" customHeight="1">
      <c r="A1080" s="465" t="s">
        <v>1161</v>
      </c>
      <c r="B1080" s="465"/>
      <c r="C1080" s="465"/>
      <c r="D1080" s="465"/>
      <c r="E1080" s="465"/>
      <c r="F1080" s="465"/>
      <c r="G1080" s="465"/>
      <c r="H1080" s="465"/>
      <c r="I1080" s="465"/>
      <c r="J1080" s="465"/>
      <c r="K1080" s="465"/>
      <c r="L1080" s="289">
        <f t="shared" ref="L1080:T1080" si="133">SUM(L1070:L1079)</f>
        <v>221959</v>
      </c>
      <c r="M1080" s="289">
        <f t="shared" si="133"/>
        <v>224353</v>
      </c>
      <c r="N1080" s="290">
        <f t="shared" si="133"/>
        <v>227436</v>
      </c>
      <c r="O1080" s="290">
        <f t="shared" si="133"/>
        <v>227098</v>
      </c>
      <c r="P1080" s="289">
        <f t="shared" si="133"/>
        <v>225781</v>
      </c>
      <c r="Q1080" s="289">
        <f t="shared" si="133"/>
        <v>382721</v>
      </c>
      <c r="R1080" s="289">
        <f t="shared" si="133"/>
        <v>378449</v>
      </c>
      <c r="S1080" s="289">
        <f t="shared" si="133"/>
        <v>379874</v>
      </c>
      <c r="T1080" s="289">
        <f t="shared" si="133"/>
        <v>380686</v>
      </c>
    </row>
    <row r="1081" spans="1:20" s="89" customFormat="1" ht="15" customHeight="1">
      <c r="L1081" s="319"/>
      <c r="M1081" s="319"/>
      <c r="N1081" s="309"/>
      <c r="O1081" s="309"/>
      <c r="P1081" s="319"/>
      <c r="Q1081" s="319"/>
      <c r="R1081" s="319"/>
      <c r="S1081" s="319"/>
      <c r="T1081" s="319"/>
    </row>
    <row r="1082" spans="1:20" s="89" customFormat="1" ht="24" customHeight="1">
      <c r="K1082" s="95" t="s">
        <v>409</v>
      </c>
      <c r="L1082" s="211">
        <f t="shared" ref="L1082:T1082" si="134">L1068-L1080</f>
        <v>28407</v>
      </c>
      <c r="M1082" s="211">
        <f t="shared" si="134"/>
        <v>7771</v>
      </c>
      <c r="N1082" s="247">
        <f t="shared" si="134"/>
        <v>564</v>
      </c>
      <c r="O1082" s="247">
        <f t="shared" si="134"/>
        <v>-303</v>
      </c>
      <c r="P1082" s="211">
        <f t="shared" si="134"/>
        <v>6684</v>
      </c>
      <c r="Q1082" s="211">
        <f t="shared" si="134"/>
        <v>-144444</v>
      </c>
      <c r="R1082" s="211">
        <f t="shared" si="134"/>
        <v>-134215</v>
      </c>
      <c r="S1082" s="211">
        <f t="shared" si="134"/>
        <v>-129534</v>
      </c>
      <c r="T1082" s="211">
        <f t="shared" si="134"/>
        <v>-124087</v>
      </c>
    </row>
    <row r="1083" spans="1:20" s="89" customFormat="1" ht="15" customHeight="1">
      <c r="L1083" s="319"/>
      <c r="M1083" s="319"/>
      <c r="N1083" s="309"/>
      <c r="O1083" s="309"/>
      <c r="P1083" s="319"/>
      <c r="Q1083" s="319"/>
      <c r="R1083" s="319"/>
      <c r="S1083" s="319"/>
      <c r="T1083" s="319"/>
    </row>
    <row r="1084" spans="1:20" s="89" customFormat="1" ht="24" customHeight="1">
      <c r="K1084" s="96" t="s">
        <v>411</v>
      </c>
      <c r="L1084" s="289">
        <v>-1182815</v>
      </c>
      <c r="M1084" s="289">
        <v>-1175044</v>
      </c>
      <c r="N1084" s="290">
        <v>-1175879</v>
      </c>
      <c r="O1084" s="290">
        <f>M1084+O1082</f>
        <v>-1175347</v>
      </c>
      <c r="P1084" s="289">
        <f>O1084+P1082</f>
        <v>-1168663</v>
      </c>
      <c r="Q1084" s="289">
        <f>P1084+Q1082</f>
        <v>-1313107</v>
      </c>
      <c r="R1084" s="289">
        <f>Q1084+R1082</f>
        <v>-1447322</v>
      </c>
      <c r="S1084" s="289">
        <f>R1084+S1082</f>
        <v>-1576856</v>
      </c>
      <c r="T1084" s="289">
        <f>S1084+T1082</f>
        <v>-1700943</v>
      </c>
    </row>
    <row r="1085" spans="1:20" ht="15" customHeight="1">
      <c r="A1085" s="89"/>
      <c r="B1085" s="89"/>
      <c r="C1085" s="89"/>
      <c r="D1085" s="89"/>
      <c r="E1085" s="89"/>
      <c r="F1085" s="89"/>
      <c r="G1085" s="89"/>
      <c r="H1085" s="89"/>
      <c r="I1085" s="89"/>
      <c r="J1085" s="89"/>
      <c r="K1085" s="89"/>
      <c r="L1085" s="233"/>
      <c r="M1085" s="233"/>
      <c r="N1085" s="173"/>
      <c r="O1085" s="173"/>
      <c r="P1085" s="423"/>
      <c r="Q1085" s="423"/>
      <c r="R1085" s="234"/>
      <c r="S1085" s="234"/>
      <c r="T1085" s="234"/>
    </row>
    <row r="1086" spans="1:20" ht="24" customHeight="1">
      <c r="A1086" s="98" t="s">
        <v>1196</v>
      </c>
      <c r="B1086" s="89"/>
      <c r="C1086" s="89"/>
      <c r="D1086" s="89"/>
      <c r="E1086" s="89"/>
      <c r="F1086" s="89"/>
      <c r="G1086" s="89"/>
      <c r="H1086" s="89"/>
      <c r="I1086" s="89"/>
      <c r="J1086" s="89"/>
      <c r="K1086" s="89"/>
      <c r="L1086" s="233"/>
      <c r="M1086" s="233"/>
      <c r="N1086" s="173"/>
      <c r="O1086" s="173"/>
      <c r="P1086" s="234"/>
      <c r="Q1086" s="234"/>
      <c r="R1086" s="234"/>
      <c r="S1086" s="234"/>
      <c r="T1086" s="234"/>
    </row>
    <row r="1087" spans="1:20" ht="15" customHeight="1">
      <c r="A1087" s="89"/>
      <c r="B1087" s="89"/>
      <c r="C1087" s="89"/>
      <c r="D1087" s="89"/>
      <c r="E1087" s="89"/>
      <c r="F1087" s="89"/>
      <c r="G1087" s="89"/>
      <c r="H1087" s="89"/>
      <c r="I1087" s="89"/>
      <c r="J1087" s="89"/>
      <c r="K1087" s="89"/>
      <c r="L1087" s="223"/>
      <c r="M1087" s="223"/>
      <c r="N1087" s="164"/>
      <c r="O1087" s="164"/>
      <c r="P1087" s="224"/>
      <c r="Q1087" s="224"/>
      <c r="R1087" s="224"/>
      <c r="S1087" s="224"/>
      <c r="T1087" s="224"/>
    </row>
    <row r="1088" spans="1:20" ht="24" customHeight="1">
      <c r="A1088" s="89" t="s">
        <v>839</v>
      </c>
      <c r="B1088" s="89"/>
      <c r="C1088" s="89"/>
      <c r="D1088" s="89" t="s">
        <v>833</v>
      </c>
      <c r="E1088" s="89"/>
      <c r="F1088" s="89"/>
      <c r="G1088" s="89"/>
      <c r="H1088" s="89"/>
      <c r="I1088" s="89"/>
      <c r="J1088" s="89"/>
      <c r="K1088" s="89"/>
      <c r="L1088" s="316">
        <v>96795</v>
      </c>
      <c r="M1088" s="316">
        <v>100932</v>
      </c>
      <c r="N1088" s="328">
        <v>122000</v>
      </c>
      <c r="O1088" s="328">
        <v>121458</v>
      </c>
      <c r="P1088" s="316">
        <v>124494</v>
      </c>
      <c r="Q1088" s="316">
        <v>127606</v>
      </c>
      <c r="R1088" s="316">
        <v>130796</v>
      </c>
      <c r="S1088" s="316">
        <v>134066</v>
      </c>
      <c r="T1088" s="316">
        <v>137418</v>
      </c>
    </row>
    <row r="1089" spans="1:20" ht="15" customHeight="1">
      <c r="A1089" s="89"/>
      <c r="B1089" s="89"/>
      <c r="C1089" s="89"/>
      <c r="D1089" s="89"/>
      <c r="E1089" s="89"/>
      <c r="F1089" s="89"/>
      <c r="G1089" s="89"/>
      <c r="H1089" s="89"/>
      <c r="I1089" s="89"/>
      <c r="J1089" s="89"/>
      <c r="K1089" s="89"/>
      <c r="L1089" s="198"/>
      <c r="M1089" s="198"/>
      <c r="N1089" s="147"/>
      <c r="O1089" s="147"/>
      <c r="P1089" s="192"/>
      <c r="Q1089" s="192"/>
      <c r="R1089" s="192"/>
      <c r="S1089" s="192"/>
      <c r="T1089" s="192"/>
    </row>
    <row r="1090" spans="1:20" s="89" customFormat="1" ht="24" customHeight="1">
      <c r="A1090" s="465" t="s">
        <v>1197</v>
      </c>
      <c r="B1090" s="465"/>
      <c r="C1090" s="465"/>
      <c r="D1090" s="465"/>
      <c r="E1090" s="465"/>
      <c r="F1090" s="465"/>
      <c r="G1090" s="465"/>
      <c r="H1090" s="465"/>
      <c r="I1090" s="465"/>
      <c r="J1090" s="465"/>
      <c r="K1090" s="465"/>
      <c r="L1090" s="289">
        <f t="shared" ref="L1090:T1090" si="135">SUM(L1088:L1089)</f>
        <v>96795</v>
      </c>
      <c r="M1090" s="289">
        <f t="shared" si="135"/>
        <v>100932</v>
      </c>
      <c r="N1090" s="290">
        <f t="shared" si="135"/>
        <v>122000</v>
      </c>
      <c r="O1090" s="290">
        <f t="shared" si="135"/>
        <v>121458</v>
      </c>
      <c r="P1090" s="289">
        <f t="shared" si="135"/>
        <v>124494</v>
      </c>
      <c r="Q1090" s="289">
        <f t="shared" si="135"/>
        <v>127606</v>
      </c>
      <c r="R1090" s="289">
        <f t="shared" si="135"/>
        <v>130796</v>
      </c>
      <c r="S1090" s="289">
        <f t="shared" si="135"/>
        <v>134066</v>
      </c>
      <c r="T1090" s="289">
        <f t="shared" si="135"/>
        <v>137418</v>
      </c>
    </row>
    <row r="1091" spans="1:20" ht="15" customHeight="1">
      <c r="A1091" s="89"/>
      <c r="B1091" s="89"/>
      <c r="C1091" s="89"/>
      <c r="D1091" s="89"/>
      <c r="E1091" s="89"/>
      <c r="F1091" s="89"/>
      <c r="G1091" s="89"/>
      <c r="H1091" s="89"/>
      <c r="I1091" s="89"/>
      <c r="J1091" s="89"/>
      <c r="K1091" s="89"/>
      <c r="L1091" s="401"/>
      <c r="M1091" s="401"/>
      <c r="N1091" s="147"/>
      <c r="O1091" s="147"/>
      <c r="P1091" s="192"/>
      <c r="Q1091" s="192"/>
      <c r="R1091" s="192"/>
      <c r="S1091" s="192"/>
      <c r="T1091" s="192"/>
    </row>
    <row r="1092" spans="1:20" ht="24" customHeight="1">
      <c r="A1092" s="1" t="s">
        <v>970</v>
      </c>
      <c r="B1092" s="93"/>
      <c r="C1092" s="93"/>
      <c r="D1092" s="89" t="s">
        <v>966</v>
      </c>
      <c r="E1092" s="93"/>
      <c r="F1092" s="93"/>
      <c r="G1092" s="93"/>
      <c r="H1092" s="93"/>
      <c r="I1092" s="93"/>
      <c r="J1092" s="93"/>
      <c r="K1092" s="89"/>
      <c r="L1092" s="285">
        <v>35020</v>
      </c>
      <c r="M1092" s="285">
        <v>31102</v>
      </c>
      <c r="N1092" s="286">
        <v>32129</v>
      </c>
      <c r="O1092" s="286">
        <v>32129</v>
      </c>
      <c r="P1092" s="285">
        <v>32046</v>
      </c>
      <c r="Q1092" s="285">
        <v>33648</v>
      </c>
      <c r="R1092" s="285">
        <v>35499</v>
      </c>
      <c r="S1092" s="285">
        <v>36564</v>
      </c>
      <c r="T1092" s="285">
        <v>37661</v>
      </c>
    </row>
    <row r="1093" spans="1:20" ht="24" customHeight="1">
      <c r="A1093" s="1" t="s">
        <v>780</v>
      </c>
      <c r="B1093" s="93"/>
      <c r="C1093" s="93"/>
      <c r="D1093" s="1" t="s">
        <v>779</v>
      </c>
      <c r="E1093" s="93"/>
      <c r="F1093" s="93"/>
      <c r="G1093" s="93"/>
      <c r="H1093" s="93"/>
      <c r="I1093" s="93"/>
      <c r="J1093" s="93"/>
      <c r="K1093" s="89"/>
      <c r="L1093" s="210">
        <v>36562</v>
      </c>
      <c r="M1093" s="210">
        <v>37835</v>
      </c>
      <c r="N1093" s="143">
        <v>39728</v>
      </c>
      <c r="O1093" s="143">
        <v>36473</v>
      </c>
      <c r="P1093" s="210">
        <v>39421</v>
      </c>
      <c r="Q1093" s="210">
        <v>41392</v>
      </c>
      <c r="R1093" s="210">
        <v>43462</v>
      </c>
      <c r="S1093" s="210">
        <v>45635</v>
      </c>
      <c r="T1093" s="210">
        <v>47917</v>
      </c>
    </row>
    <row r="1094" spans="1:20" ht="24" customHeight="1">
      <c r="A1094" s="1" t="s">
        <v>914</v>
      </c>
      <c r="B1094" s="93"/>
      <c r="C1094" s="93"/>
      <c r="D1094" s="1" t="s">
        <v>10</v>
      </c>
      <c r="E1094" s="93"/>
      <c r="F1094" s="93"/>
      <c r="G1094" s="93"/>
      <c r="H1094" s="93"/>
      <c r="I1094" s="93"/>
      <c r="J1094" s="93"/>
      <c r="K1094" s="93"/>
      <c r="L1094" s="210">
        <v>2641</v>
      </c>
      <c r="M1094" s="210">
        <v>3873</v>
      </c>
      <c r="N1094" s="143">
        <v>5000</v>
      </c>
      <c r="O1094" s="143">
        <v>357</v>
      </c>
      <c r="P1094" s="185">
        <v>2500</v>
      </c>
      <c r="Q1094" s="185">
        <v>2500</v>
      </c>
      <c r="R1094" s="185">
        <v>2500</v>
      </c>
      <c r="S1094" s="185">
        <v>2500</v>
      </c>
      <c r="T1094" s="185">
        <v>2500</v>
      </c>
    </row>
    <row r="1095" spans="1:20" ht="24" customHeight="1">
      <c r="A1095" s="1" t="s">
        <v>505</v>
      </c>
      <c r="B1095" s="93"/>
      <c r="C1095" s="93"/>
      <c r="D1095" s="1" t="s">
        <v>506</v>
      </c>
      <c r="E1095" s="93"/>
      <c r="F1095" s="93"/>
      <c r="G1095" s="93"/>
      <c r="H1095" s="93"/>
      <c r="I1095" s="93"/>
      <c r="J1095" s="93"/>
      <c r="K1095" s="93"/>
      <c r="L1095" s="210">
        <v>0</v>
      </c>
      <c r="M1095" s="210">
        <v>0</v>
      </c>
      <c r="N1095" s="143">
        <v>5000</v>
      </c>
      <c r="O1095" s="143">
        <v>0</v>
      </c>
      <c r="P1095" s="185">
        <v>1000000</v>
      </c>
      <c r="Q1095" s="185">
        <v>5000</v>
      </c>
      <c r="R1095" s="185">
        <v>5000</v>
      </c>
      <c r="S1095" s="185">
        <v>5000</v>
      </c>
      <c r="T1095" s="185">
        <v>5000</v>
      </c>
    </row>
    <row r="1096" spans="1:20" ht="24" customHeight="1">
      <c r="A1096" s="1" t="s">
        <v>405</v>
      </c>
      <c r="B1096" s="93"/>
      <c r="C1096" s="93"/>
      <c r="D1096" s="1" t="s">
        <v>237</v>
      </c>
      <c r="E1096" s="265"/>
      <c r="F1096" s="265"/>
      <c r="G1096" s="265"/>
      <c r="H1096" s="265"/>
      <c r="I1096" s="265"/>
      <c r="J1096" s="265"/>
      <c r="K1096" s="101"/>
      <c r="L1096" s="210">
        <v>7488</v>
      </c>
      <c r="M1096" s="210">
        <v>3120</v>
      </c>
      <c r="N1096" s="143">
        <v>0</v>
      </c>
      <c r="O1096" s="143">
        <v>0</v>
      </c>
      <c r="P1096" s="185">
        <v>0</v>
      </c>
      <c r="Q1096" s="185">
        <v>0</v>
      </c>
      <c r="R1096" s="193">
        <v>0</v>
      </c>
      <c r="S1096" s="193">
        <v>0</v>
      </c>
      <c r="T1096" s="193">
        <v>0</v>
      </c>
    </row>
    <row r="1097" spans="1:20" ht="24" customHeight="1">
      <c r="A1097" s="6" t="s">
        <v>1336</v>
      </c>
      <c r="B1097" s="93"/>
      <c r="C1097" s="93"/>
      <c r="D1097" s="1"/>
      <c r="E1097" s="93"/>
      <c r="F1097" s="93"/>
      <c r="G1097" s="93"/>
      <c r="H1097" s="93"/>
      <c r="I1097" s="93"/>
      <c r="J1097" s="93"/>
      <c r="K1097" s="93"/>
      <c r="L1097" s="210"/>
      <c r="M1097" s="210"/>
      <c r="N1097" s="143"/>
      <c r="O1097" s="143"/>
      <c r="P1097" s="185"/>
      <c r="Q1097" s="185"/>
      <c r="R1097" s="185"/>
      <c r="S1097" s="185"/>
      <c r="T1097" s="185"/>
    </row>
    <row r="1098" spans="1:20" ht="24" customHeight="1">
      <c r="A1098" s="1" t="s">
        <v>955</v>
      </c>
      <c r="B1098" s="93"/>
      <c r="C1098" s="93"/>
      <c r="D1098" s="1" t="s">
        <v>776</v>
      </c>
      <c r="E1098" s="93"/>
      <c r="F1098" s="93"/>
      <c r="G1098" s="93"/>
      <c r="H1098" s="93"/>
      <c r="I1098" s="93"/>
      <c r="J1098" s="93"/>
      <c r="K1098" s="93"/>
      <c r="L1098" s="210">
        <v>200000</v>
      </c>
      <c r="M1098" s="210">
        <v>0</v>
      </c>
      <c r="N1098" s="143">
        <v>0</v>
      </c>
      <c r="O1098" s="143">
        <v>0</v>
      </c>
      <c r="P1098" s="185">
        <v>0</v>
      </c>
      <c r="Q1098" s="185">
        <v>0</v>
      </c>
      <c r="R1098" s="185">
        <v>0</v>
      </c>
      <c r="S1098" s="185">
        <v>0</v>
      </c>
      <c r="T1098" s="185">
        <v>0</v>
      </c>
    </row>
    <row r="1099" spans="1:20" ht="24" customHeight="1">
      <c r="A1099" s="1" t="s">
        <v>956</v>
      </c>
      <c r="B1099" s="93"/>
      <c r="C1099" s="93"/>
      <c r="D1099" s="1" t="s">
        <v>242</v>
      </c>
      <c r="E1099" s="93"/>
      <c r="F1099" s="93"/>
      <c r="G1099" s="93"/>
      <c r="H1099" s="93"/>
      <c r="I1099" s="93"/>
      <c r="J1099" s="93"/>
      <c r="K1099" s="93"/>
      <c r="L1099" s="230">
        <v>6083</v>
      </c>
      <c r="M1099" s="230">
        <v>0</v>
      </c>
      <c r="N1099" s="146">
        <v>0</v>
      </c>
      <c r="O1099" s="146">
        <v>0</v>
      </c>
      <c r="P1099" s="197">
        <v>0</v>
      </c>
      <c r="Q1099" s="197">
        <v>0</v>
      </c>
      <c r="R1099" s="197">
        <v>0</v>
      </c>
      <c r="S1099" s="197">
        <v>0</v>
      </c>
      <c r="T1099" s="197">
        <v>0</v>
      </c>
    </row>
    <row r="1100" spans="1:20" ht="15" customHeight="1">
      <c r="A1100" s="89"/>
      <c r="B1100" s="89"/>
      <c r="C1100" s="89"/>
      <c r="D1100" s="89"/>
      <c r="E1100" s="89"/>
      <c r="F1100" s="89"/>
      <c r="G1100" s="89"/>
      <c r="H1100" s="89"/>
      <c r="I1100" s="89"/>
      <c r="J1100" s="89"/>
      <c r="K1100" s="89"/>
      <c r="L1100" s="198"/>
      <c r="M1100" s="198"/>
      <c r="N1100" s="147"/>
      <c r="O1100" s="147"/>
      <c r="P1100" s="192"/>
      <c r="Q1100" s="192"/>
      <c r="R1100" s="192"/>
      <c r="S1100" s="192"/>
      <c r="T1100" s="192"/>
    </row>
    <row r="1101" spans="1:20" s="89" customFormat="1" ht="24" customHeight="1">
      <c r="A1101" s="465" t="s">
        <v>1162</v>
      </c>
      <c r="B1101" s="465"/>
      <c r="C1101" s="465"/>
      <c r="D1101" s="465"/>
      <c r="E1101" s="465"/>
      <c r="F1101" s="465"/>
      <c r="G1101" s="465"/>
      <c r="H1101" s="465"/>
      <c r="I1101" s="465"/>
      <c r="J1101" s="465"/>
      <c r="K1101" s="465"/>
      <c r="L1101" s="289">
        <f t="shared" ref="L1101:T1101" si="136">SUM(L1092:L1100)</f>
        <v>287794</v>
      </c>
      <c r="M1101" s="289">
        <f t="shared" si="136"/>
        <v>75930</v>
      </c>
      <c r="N1101" s="290">
        <f t="shared" si="136"/>
        <v>81857</v>
      </c>
      <c r="O1101" s="290">
        <f t="shared" si="136"/>
        <v>68959</v>
      </c>
      <c r="P1101" s="289">
        <f t="shared" si="136"/>
        <v>1073967</v>
      </c>
      <c r="Q1101" s="289">
        <f t="shared" si="136"/>
        <v>82540</v>
      </c>
      <c r="R1101" s="289">
        <f t="shared" si="136"/>
        <v>86461</v>
      </c>
      <c r="S1101" s="289">
        <f t="shared" si="136"/>
        <v>89699</v>
      </c>
      <c r="T1101" s="289">
        <f t="shared" si="136"/>
        <v>93078</v>
      </c>
    </row>
    <row r="1102" spans="1:20" s="89" customFormat="1" ht="15" customHeight="1">
      <c r="L1102" s="319"/>
      <c r="M1102" s="319"/>
      <c r="N1102" s="309"/>
      <c r="O1102" s="309"/>
      <c r="P1102" s="319"/>
      <c r="Q1102" s="319"/>
      <c r="R1102" s="319"/>
      <c r="S1102" s="319"/>
      <c r="T1102" s="319"/>
    </row>
    <row r="1103" spans="1:20" s="89" customFormat="1" ht="24" customHeight="1">
      <c r="K1103" s="95" t="s">
        <v>409</v>
      </c>
      <c r="L1103" s="211">
        <f t="shared" ref="L1103:T1103" si="137">L1090-L1101</f>
        <v>-190999</v>
      </c>
      <c r="M1103" s="211">
        <f t="shared" si="137"/>
        <v>25002</v>
      </c>
      <c r="N1103" s="247">
        <f t="shared" si="137"/>
        <v>40143</v>
      </c>
      <c r="O1103" s="247">
        <f t="shared" si="137"/>
        <v>52499</v>
      </c>
      <c r="P1103" s="211">
        <f t="shared" si="137"/>
        <v>-949473</v>
      </c>
      <c r="Q1103" s="211">
        <f t="shared" si="137"/>
        <v>45066</v>
      </c>
      <c r="R1103" s="211">
        <f t="shared" si="137"/>
        <v>44335</v>
      </c>
      <c r="S1103" s="211">
        <f t="shared" si="137"/>
        <v>44367</v>
      </c>
      <c r="T1103" s="211">
        <f t="shared" si="137"/>
        <v>44340</v>
      </c>
    </row>
    <row r="1104" spans="1:20" s="89" customFormat="1" ht="15" customHeight="1">
      <c r="L1104" s="289"/>
      <c r="M1104" s="289"/>
      <c r="N1104" s="290"/>
      <c r="O1104" s="290"/>
      <c r="P1104" s="289"/>
      <c r="Q1104" s="289"/>
      <c r="R1104" s="289"/>
      <c r="S1104" s="289"/>
      <c r="T1104" s="289"/>
    </row>
    <row r="1105" spans="1:20" s="89" customFormat="1" ht="24" customHeight="1">
      <c r="K1105" s="96" t="s">
        <v>411</v>
      </c>
      <c r="L1105" s="289">
        <v>-1639928</v>
      </c>
      <c r="M1105" s="289">
        <v>-1614928</v>
      </c>
      <c r="N1105" s="290">
        <v>-1574911</v>
      </c>
      <c r="O1105" s="290">
        <f>M1105+O1103</f>
        <v>-1562429</v>
      </c>
      <c r="P1105" s="289">
        <f>O1105+P1103</f>
        <v>-2511902</v>
      </c>
      <c r="Q1105" s="289">
        <f>P1105+Q1103</f>
        <v>-2466836</v>
      </c>
      <c r="R1105" s="289">
        <f>Q1105+R1103</f>
        <v>-2422501</v>
      </c>
      <c r="S1105" s="289">
        <f>R1105+S1103</f>
        <v>-2378134</v>
      </c>
      <c r="T1105" s="289">
        <f>S1105+T1103</f>
        <v>-2333794</v>
      </c>
    </row>
    <row r="1106" spans="1:20" ht="15" customHeight="1">
      <c r="A1106" s="89"/>
      <c r="B1106" s="89"/>
      <c r="C1106" s="89"/>
      <c r="D1106" s="89"/>
      <c r="E1106" s="89"/>
      <c r="F1106" s="89"/>
      <c r="G1106" s="89"/>
      <c r="H1106" s="89"/>
      <c r="I1106" s="89"/>
      <c r="J1106" s="89"/>
      <c r="K1106" s="89"/>
      <c r="L1106" s="233"/>
      <c r="M1106" s="233"/>
      <c r="N1106" s="173"/>
      <c r="O1106" s="173"/>
      <c r="P1106" s="423"/>
      <c r="Q1106" s="423"/>
      <c r="R1106" s="234"/>
      <c r="S1106" s="234"/>
      <c r="T1106" s="234"/>
    </row>
    <row r="1107" spans="1:20" s="89" customFormat="1" ht="24" customHeight="1">
      <c r="A1107" s="98" t="s">
        <v>1199</v>
      </c>
      <c r="L1107" s="233"/>
      <c r="M1107" s="233"/>
      <c r="N1107" s="173"/>
      <c r="O1107" s="173"/>
      <c r="P1107" s="234"/>
      <c r="Q1107" s="234"/>
      <c r="R1107" s="234"/>
      <c r="S1107" s="234"/>
      <c r="T1107" s="234"/>
    </row>
    <row r="1108" spans="1:20" s="89" customFormat="1" ht="24" customHeight="1">
      <c r="L1108" s="223"/>
      <c r="M1108" s="223"/>
      <c r="N1108" s="164"/>
      <c r="O1108" s="164"/>
      <c r="P1108" s="224"/>
      <c r="Q1108" s="224"/>
      <c r="R1108" s="224"/>
      <c r="S1108" s="224"/>
      <c r="T1108" s="224"/>
    </row>
    <row r="1109" spans="1:20" s="89" customFormat="1" ht="24" customHeight="1">
      <c r="A1109" s="89" t="s">
        <v>984</v>
      </c>
      <c r="D1109" s="89" t="s">
        <v>833</v>
      </c>
      <c r="L1109" s="316">
        <v>78764</v>
      </c>
      <c r="M1109" s="316">
        <v>97574</v>
      </c>
      <c r="N1109" s="328">
        <v>146000</v>
      </c>
      <c r="O1109" s="328">
        <v>145465</v>
      </c>
      <c r="P1109" s="316">
        <v>149102</v>
      </c>
      <c r="Q1109" s="316">
        <v>152830</v>
      </c>
      <c r="R1109" s="316">
        <v>156651</v>
      </c>
      <c r="S1109" s="316">
        <v>160567</v>
      </c>
      <c r="T1109" s="316">
        <v>164581</v>
      </c>
    </row>
    <row r="1110" spans="1:20" s="89" customFormat="1" ht="24" customHeight="1">
      <c r="A1110" s="465" t="s">
        <v>1173</v>
      </c>
      <c r="B1110" s="465"/>
      <c r="C1110" s="465"/>
      <c r="D1110" s="465"/>
      <c r="E1110" s="465"/>
      <c r="F1110" s="465"/>
      <c r="G1110" s="465"/>
      <c r="H1110" s="465"/>
      <c r="I1110" s="465"/>
      <c r="J1110" s="465"/>
      <c r="K1110" s="465"/>
      <c r="L1110" s="291">
        <f t="shared" ref="L1110:T1110" si="138">SUM(L1109:L1109)</f>
        <v>78764</v>
      </c>
      <c r="M1110" s="291">
        <f t="shared" si="138"/>
        <v>97574</v>
      </c>
      <c r="N1110" s="288">
        <f t="shared" si="138"/>
        <v>146000</v>
      </c>
      <c r="O1110" s="288">
        <f t="shared" si="138"/>
        <v>145465</v>
      </c>
      <c r="P1110" s="291">
        <f t="shared" si="138"/>
        <v>149102</v>
      </c>
      <c r="Q1110" s="291">
        <f t="shared" si="138"/>
        <v>152830</v>
      </c>
      <c r="R1110" s="291">
        <f t="shared" si="138"/>
        <v>156651</v>
      </c>
      <c r="S1110" s="291">
        <f t="shared" si="138"/>
        <v>160567</v>
      </c>
      <c r="T1110" s="291">
        <f t="shared" si="138"/>
        <v>164581</v>
      </c>
    </row>
    <row r="1111" spans="1:20" s="89" customFormat="1" ht="6.9" customHeight="1">
      <c r="L1111" s="285"/>
      <c r="M1111" s="285"/>
      <c r="N1111" s="286"/>
      <c r="O1111" s="286"/>
      <c r="P1111" s="285"/>
      <c r="Q1111" s="285"/>
      <c r="R1111" s="285"/>
      <c r="S1111" s="285"/>
      <c r="T1111" s="285"/>
    </row>
    <row r="1112" spans="1:20" s="89" customFormat="1" ht="15" customHeight="1">
      <c r="L1112" s="319"/>
      <c r="M1112" s="319"/>
      <c r="N1112" s="147"/>
      <c r="O1112" s="147"/>
      <c r="P1112" s="192"/>
      <c r="Q1112" s="192"/>
      <c r="R1112" s="192"/>
      <c r="S1112" s="192"/>
      <c r="T1112" s="192"/>
    </row>
    <row r="1113" spans="1:20" s="89" customFormat="1" ht="24" customHeight="1">
      <c r="A1113" s="1" t="s">
        <v>1054</v>
      </c>
      <c r="B1113" s="93"/>
      <c r="C1113" s="93"/>
      <c r="D1113" s="89" t="s">
        <v>779</v>
      </c>
      <c r="E1113" s="93"/>
      <c r="F1113" s="93"/>
      <c r="G1113" s="93"/>
      <c r="H1113" s="93"/>
      <c r="I1113" s="93"/>
      <c r="J1113" s="93"/>
      <c r="L1113" s="285">
        <v>36805</v>
      </c>
      <c r="M1113" s="285">
        <v>1808</v>
      </c>
      <c r="N1113" s="286">
        <v>8000</v>
      </c>
      <c r="O1113" s="286">
        <v>8000</v>
      </c>
      <c r="P1113" s="285">
        <v>14000</v>
      </c>
      <c r="Q1113" s="285">
        <v>14000</v>
      </c>
      <c r="R1113" s="285">
        <v>14000</v>
      </c>
      <c r="S1113" s="285">
        <v>14000</v>
      </c>
      <c r="T1113" s="285">
        <v>14000</v>
      </c>
    </row>
    <row r="1114" spans="1:20" s="89" customFormat="1" ht="24" customHeight="1">
      <c r="A1114" s="1" t="s">
        <v>1055</v>
      </c>
      <c r="B1114" s="93"/>
      <c r="C1114" s="93"/>
      <c r="D1114" s="1" t="s">
        <v>10</v>
      </c>
      <c r="E1114" s="93"/>
      <c r="F1114" s="93"/>
      <c r="G1114" s="93"/>
      <c r="H1114" s="93"/>
      <c r="I1114" s="93"/>
      <c r="J1114" s="93"/>
      <c r="K1114" s="93"/>
      <c r="L1114" s="210">
        <v>716</v>
      </c>
      <c r="M1114" s="210">
        <v>1563</v>
      </c>
      <c r="N1114" s="143">
        <v>3000</v>
      </c>
      <c r="O1114" s="143">
        <v>1000</v>
      </c>
      <c r="P1114" s="185">
        <v>3000</v>
      </c>
      <c r="Q1114" s="185">
        <v>3000</v>
      </c>
      <c r="R1114" s="185">
        <v>3000</v>
      </c>
      <c r="S1114" s="185">
        <v>3000</v>
      </c>
      <c r="T1114" s="185">
        <v>3000</v>
      </c>
    </row>
    <row r="1115" spans="1:20" s="89" customFormat="1" ht="24" customHeight="1">
      <c r="A1115" s="1" t="s">
        <v>1419</v>
      </c>
      <c r="B1115" s="93"/>
      <c r="C1115" s="93"/>
      <c r="D1115" s="1" t="s">
        <v>506</v>
      </c>
      <c r="E1115" s="93"/>
      <c r="F1115" s="93"/>
      <c r="G1115" s="93"/>
      <c r="H1115" s="93"/>
      <c r="I1115" s="93"/>
      <c r="J1115" s="93"/>
      <c r="K1115" s="93"/>
      <c r="L1115" s="230">
        <v>0</v>
      </c>
      <c r="M1115" s="230">
        <v>0</v>
      </c>
      <c r="N1115" s="146">
        <v>0</v>
      </c>
      <c r="O1115" s="146">
        <v>0</v>
      </c>
      <c r="P1115" s="197">
        <v>5000</v>
      </c>
      <c r="Q1115" s="197">
        <v>5000</v>
      </c>
      <c r="R1115" s="197">
        <v>5000</v>
      </c>
      <c r="S1115" s="197">
        <v>5000</v>
      </c>
      <c r="T1115" s="197">
        <v>5000</v>
      </c>
    </row>
    <row r="1116" spans="1:20" s="89" customFormat="1" ht="15" customHeight="1">
      <c r="L1116" s="198"/>
      <c r="M1116" s="198"/>
      <c r="N1116" s="147"/>
      <c r="O1116" s="147"/>
      <c r="P1116" s="192"/>
      <c r="Q1116" s="192"/>
      <c r="R1116" s="192"/>
      <c r="S1116" s="192"/>
      <c r="T1116" s="192"/>
    </row>
    <row r="1117" spans="1:20" s="89" customFormat="1" ht="24" customHeight="1">
      <c r="A1117" s="465" t="s">
        <v>1163</v>
      </c>
      <c r="B1117" s="465"/>
      <c r="C1117" s="465"/>
      <c r="D1117" s="465"/>
      <c r="E1117" s="465"/>
      <c r="F1117" s="465"/>
      <c r="G1117" s="465"/>
      <c r="H1117" s="465"/>
      <c r="I1117" s="465"/>
      <c r="J1117" s="465"/>
      <c r="K1117" s="465"/>
      <c r="L1117" s="289">
        <f t="shared" ref="L1117:T1117" si="139">SUM(L1113:L1116)</f>
        <v>37521</v>
      </c>
      <c r="M1117" s="289">
        <f t="shared" si="139"/>
        <v>3371</v>
      </c>
      <c r="N1117" s="290">
        <f t="shared" si="139"/>
        <v>11000</v>
      </c>
      <c r="O1117" s="290">
        <f t="shared" si="139"/>
        <v>9000</v>
      </c>
      <c r="P1117" s="289">
        <f t="shared" si="139"/>
        <v>22000</v>
      </c>
      <c r="Q1117" s="289">
        <f t="shared" si="139"/>
        <v>22000</v>
      </c>
      <c r="R1117" s="289">
        <f t="shared" si="139"/>
        <v>22000</v>
      </c>
      <c r="S1117" s="289">
        <f t="shared" si="139"/>
        <v>22000</v>
      </c>
      <c r="T1117" s="289">
        <f t="shared" si="139"/>
        <v>22000</v>
      </c>
    </row>
    <row r="1118" spans="1:20" s="89" customFormat="1" ht="15" customHeight="1">
      <c r="L1118" s="319"/>
      <c r="M1118" s="319"/>
      <c r="N1118" s="309"/>
      <c r="O1118" s="309"/>
      <c r="P1118" s="319"/>
      <c r="Q1118" s="319"/>
      <c r="R1118" s="319"/>
      <c r="S1118" s="319"/>
      <c r="T1118" s="319"/>
    </row>
    <row r="1119" spans="1:20" s="89" customFormat="1" ht="24" customHeight="1">
      <c r="K1119" s="95" t="s">
        <v>409</v>
      </c>
      <c r="L1119" s="211">
        <f t="shared" ref="L1119:T1119" si="140">L1110-L1117</f>
        <v>41243</v>
      </c>
      <c r="M1119" s="211">
        <f t="shared" si="140"/>
        <v>94203</v>
      </c>
      <c r="N1119" s="247">
        <f t="shared" si="140"/>
        <v>135000</v>
      </c>
      <c r="O1119" s="247">
        <f t="shared" si="140"/>
        <v>136465</v>
      </c>
      <c r="P1119" s="211">
        <f t="shared" si="140"/>
        <v>127102</v>
      </c>
      <c r="Q1119" s="211">
        <f t="shared" si="140"/>
        <v>130830</v>
      </c>
      <c r="R1119" s="211">
        <f t="shared" si="140"/>
        <v>134651</v>
      </c>
      <c r="S1119" s="211">
        <f t="shared" si="140"/>
        <v>138567</v>
      </c>
      <c r="T1119" s="211">
        <f t="shared" si="140"/>
        <v>142581</v>
      </c>
    </row>
    <row r="1120" spans="1:20" s="89" customFormat="1" ht="15" customHeight="1">
      <c r="L1120" s="289"/>
      <c r="M1120" s="289"/>
      <c r="N1120" s="290"/>
      <c r="O1120" s="290"/>
      <c r="P1120" s="289"/>
      <c r="Q1120" s="289"/>
      <c r="R1120" s="289"/>
      <c r="S1120" s="289"/>
      <c r="T1120" s="289"/>
    </row>
    <row r="1121" spans="1:20" s="89" customFormat="1" ht="24" customHeight="1">
      <c r="K1121" s="96" t="s">
        <v>411</v>
      </c>
      <c r="L1121" s="289">
        <v>-6625</v>
      </c>
      <c r="M1121" s="289">
        <v>87577</v>
      </c>
      <c r="N1121" s="290">
        <v>198949</v>
      </c>
      <c r="O1121" s="290">
        <f>M1121+O1119</f>
        <v>224042</v>
      </c>
      <c r="P1121" s="289">
        <f>O1121+P1119</f>
        <v>351144</v>
      </c>
      <c r="Q1121" s="289">
        <f>P1121+Q1119</f>
        <v>481974</v>
      </c>
      <c r="R1121" s="289">
        <f>Q1121+R1119</f>
        <v>616625</v>
      </c>
      <c r="S1121" s="289">
        <f>R1121+S1119</f>
        <v>755192</v>
      </c>
      <c r="T1121" s="289">
        <f>S1121+T1119</f>
        <v>897773</v>
      </c>
    </row>
    <row r="1122" spans="1:20" s="89" customFormat="1" ht="24" customHeight="1">
      <c r="K1122" s="96"/>
      <c r="L1122" s="289"/>
      <c r="M1122" s="289"/>
      <c r="N1122" s="290"/>
      <c r="O1122" s="290"/>
      <c r="P1122" s="289"/>
      <c r="Q1122" s="289"/>
      <c r="R1122" s="289"/>
      <c r="S1122" s="289"/>
      <c r="T1122" s="289"/>
    </row>
    <row r="1123" spans="1:20" ht="15" customHeight="1">
      <c r="A1123" s="89"/>
      <c r="B1123" s="89"/>
      <c r="C1123" s="89"/>
      <c r="D1123" s="89"/>
      <c r="E1123" s="89"/>
      <c r="F1123" s="89"/>
      <c r="G1123" s="89"/>
      <c r="H1123" s="89"/>
      <c r="I1123" s="89"/>
      <c r="J1123" s="89"/>
      <c r="K1123" s="89"/>
      <c r="L1123" s="198"/>
      <c r="M1123" s="198"/>
      <c r="N1123" s="165"/>
      <c r="O1123" s="165"/>
      <c r="P1123" s="192"/>
      <c r="Q1123" s="192"/>
      <c r="R1123" s="192"/>
      <c r="S1123" s="192"/>
      <c r="T1123" s="192"/>
    </row>
    <row r="1124" spans="1:20" s="110" customFormat="1" ht="20.100000000000001" customHeight="1">
      <c r="A1124" s="476" t="s">
        <v>513</v>
      </c>
      <c r="B1124" s="476"/>
      <c r="C1124" s="476"/>
      <c r="D1124" s="476"/>
      <c r="E1124" s="476"/>
      <c r="F1124" s="476"/>
      <c r="G1124" s="476"/>
      <c r="H1124" s="476"/>
      <c r="I1124" s="476"/>
      <c r="J1124" s="476"/>
      <c r="L1124" s="179"/>
      <c r="M1124" s="179"/>
      <c r="N1124" s="179"/>
      <c r="O1124" s="179"/>
      <c r="P1124" s="179"/>
      <c r="Q1124" s="179"/>
      <c r="R1124" s="179"/>
      <c r="S1124" s="179"/>
      <c r="T1124" s="179"/>
    </row>
    <row r="1125" spans="1:20" s="114" customFormat="1" ht="24" customHeight="1">
      <c r="K1125" s="115" t="s">
        <v>461</v>
      </c>
      <c r="L1125" s="239"/>
      <c r="M1125" s="239"/>
      <c r="N1125" s="180"/>
      <c r="O1125" s="180"/>
      <c r="P1125" s="239"/>
      <c r="Q1125" s="239"/>
      <c r="R1125" s="239"/>
      <c r="S1125" s="239"/>
      <c r="T1125" s="239"/>
    </row>
    <row r="1126" spans="1:20" s="89" customFormat="1" ht="24" customHeight="1">
      <c r="J1126" s="479" t="s">
        <v>771</v>
      </c>
      <c r="K1126" s="89" t="s">
        <v>462</v>
      </c>
      <c r="L1126" s="319">
        <f t="shared" ref="L1126:T1126" si="141">L269</f>
        <v>1454746</v>
      </c>
      <c r="M1126" s="319">
        <f t="shared" si="141"/>
        <v>369505</v>
      </c>
      <c r="N1126" s="309">
        <f t="shared" si="141"/>
        <v>0</v>
      </c>
      <c r="O1126" s="309">
        <f t="shared" si="141"/>
        <v>0</v>
      </c>
      <c r="P1126" s="198">
        <f t="shared" si="141"/>
        <v>0</v>
      </c>
      <c r="Q1126" s="319">
        <f t="shared" si="141"/>
        <v>0</v>
      </c>
      <c r="R1126" s="319">
        <f t="shared" si="141"/>
        <v>0</v>
      </c>
      <c r="S1126" s="319">
        <f t="shared" si="141"/>
        <v>0</v>
      </c>
      <c r="T1126" s="319">
        <f t="shared" si="141"/>
        <v>0</v>
      </c>
    </row>
    <row r="1127" spans="1:20" s="89" customFormat="1" ht="24" customHeight="1">
      <c r="J1127" s="479"/>
      <c r="K1127" s="89" t="s">
        <v>463</v>
      </c>
      <c r="L1127" s="206">
        <f t="shared" ref="L1127:T1127" si="142">L284</f>
        <v>11346</v>
      </c>
      <c r="M1127" s="206">
        <f t="shared" si="142"/>
        <v>15458</v>
      </c>
      <c r="N1127" s="165">
        <f t="shared" si="142"/>
        <v>-36640</v>
      </c>
      <c r="O1127" s="424">
        <f t="shared" si="142"/>
        <v>10377</v>
      </c>
      <c r="P1127" s="198">
        <f t="shared" si="142"/>
        <v>-36640</v>
      </c>
      <c r="Q1127" s="198">
        <f t="shared" si="142"/>
        <v>10360</v>
      </c>
      <c r="R1127" s="198">
        <f t="shared" si="142"/>
        <v>8632</v>
      </c>
      <c r="S1127" s="198">
        <f t="shared" si="142"/>
        <v>8632</v>
      </c>
      <c r="T1127" s="198">
        <f t="shared" si="142"/>
        <v>-26368</v>
      </c>
    </row>
    <row r="1128" spans="1:20" s="89" customFormat="1" ht="24" customHeight="1">
      <c r="J1128" s="479"/>
      <c r="K1128" s="89" t="s">
        <v>464</v>
      </c>
      <c r="L1128" s="206">
        <f t="shared" ref="L1128:T1128" si="143">L300</f>
        <v>10794</v>
      </c>
      <c r="M1128" s="206">
        <f t="shared" si="143"/>
        <v>9400</v>
      </c>
      <c r="N1128" s="165">
        <f t="shared" si="143"/>
        <v>2360</v>
      </c>
      <c r="O1128" s="424">
        <f t="shared" si="143"/>
        <v>15</v>
      </c>
      <c r="P1128" s="198">
        <f t="shared" si="143"/>
        <v>-2640</v>
      </c>
      <c r="Q1128" s="198">
        <f t="shared" si="143"/>
        <v>2360</v>
      </c>
      <c r="R1128" s="198">
        <f t="shared" si="143"/>
        <v>632</v>
      </c>
      <c r="S1128" s="198">
        <f t="shared" si="143"/>
        <v>632</v>
      </c>
      <c r="T1128" s="198">
        <f t="shared" si="143"/>
        <v>632</v>
      </c>
    </row>
    <row r="1129" spans="1:20" s="89" customFormat="1" ht="24" customHeight="1">
      <c r="J1129" s="479"/>
      <c r="K1129" s="89" t="s">
        <v>554</v>
      </c>
      <c r="L1129" s="206">
        <f t="shared" ref="L1129:T1129" si="144">L323</f>
        <v>-974409</v>
      </c>
      <c r="M1129" s="206">
        <f t="shared" si="144"/>
        <v>50427</v>
      </c>
      <c r="N1129" s="165">
        <f t="shared" si="144"/>
        <v>-240600</v>
      </c>
      <c r="O1129" s="424">
        <f t="shared" si="144"/>
        <v>-71481</v>
      </c>
      <c r="P1129" s="198">
        <f t="shared" si="144"/>
        <v>-122438</v>
      </c>
      <c r="Q1129" s="198">
        <f t="shared" si="144"/>
        <v>-123661</v>
      </c>
      <c r="R1129" s="198">
        <f t="shared" si="144"/>
        <v>2484</v>
      </c>
      <c r="S1129" s="198">
        <f t="shared" si="144"/>
        <v>-241</v>
      </c>
      <c r="T1129" s="198">
        <f t="shared" si="144"/>
        <v>-2521</v>
      </c>
    </row>
    <row r="1130" spans="1:20" s="89" customFormat="1" ht="24" customHeight="1">
      <c r="J1130" s="479"/>
      <c r="K1130" s="89" t="s">
        <v>556</v>
      </c>
      <c r="L1130" s="206">
        <f t="shared" ref="L1130:T1130" si="145">L411</f>
        <v>2046031</v>
      </c>
      <c r="M1130" s="206">
        <f t="shared" si="145"/>
        <v>2619452</v>
      </c>
      <c r="N1130" s="165">
        <f t="shared" si="145"/>
        <v>-1323199</v>
      </c>
      <c r="O1130" s="424">
        <f t="shared" si="145"/>
        <v>982782</v>
      </c>
      <c r="P1130" s="198">
        <f t="shared" si="145"/>
        <v>-4603462</v>
      </c>
      <c r="Q1130" s="198">
        <f t="shared" si="145"/>
        <v>2658450</v>
      </c>
      <c r="R1130" s="198">
        <f t="shared" si="145"/>
        <v>-2796682</v>
      </c>
      <c r="S1130" s="198">
        <f t="shared" si="145"/>
        <v>-1013479</v>
      </c>
      <c r="T1130" s="198">
        <f t="shared" si="145"/>
        <v>-3795</v>
      </c>
    </row>
    <row r="1131" spans="1:20" s="89" customFormat="1" ht="24" customHeight="1">
      <c r="J1131" s="479"/>
      <c r="K1131" s="89" t="s">
        <v>1222</v>
      </c>
      <c r="L1131" s="206">
        <f t="shared" ref="L1131:T1131" si="146">L482</f>
        <v>10002255</v>
      </c>
      <c r="M1131" s="206">
        <f t="shared" si="146"/>
        <v>-8136346</v>
      </c>
      <c r="N1131" s="170">
        <f t="shared" si="146"/>
        <v>28556714</v>
      </c>
      <c r="O1131" s="425">
        <f t="shared" si="146"/>
        <v>356647</v>
      </c>
      <c r="P1131" s="386">
        <f t="shared" si="146"/>
        <v>32050197</v>
      </c>
      <c r="Q1131" s="386">
        <f t="shared" si="146"/>
        <v>-26927697</v>
      </c>
      <c r="R1131" s="386">
        <f t="shared" si="146"/>
        <v>-5704637</v>
      </c>
      <c r="S1131" s="386">
        <f t="shared" si="146"/>
        <v>-697498</v>
      </c>
      <c r="T1131" s="386">
        <f t="shared" si="146"/>
        <v>531421</v>
      </c>
    </row>
    <row r="1132" spans="1:20" s="89" customFormat="1" ht="24" customHeight="1">
      <c r="J1132" s="479"/>
      <c r="K1132" s="89" t="s">
        <v>725</v>
      </c>
      <c r="L1132" s="206">
        <f t="shared" ref="L1132:T1132" si="147">L577</f>
        <v>-94168</v>
      </c>
      <c r="M1132" s="206">
        <f t="shared" si="147"/>
        <v>40884</v>
      </c>
      <c r="N1132" s="170">
        <f t="shared" si="147"/>
        <v>-1083511</v>
      </c>
      <c r="O1132" s="425">
        <f t="shared" si="147"/>
        <v>418453</v>
      </c>
      <c r="P1132" s="206">
        <f t="shared" si="147"/>
        <v>-1657681</v>
      </c>
      <c r="Q1132" s="206">
        <f t="shared" si="147"/>
        <v>-53400</v>
      </c>
      <c r="R1132" s="206">
        <f t="shared" si="147"/>
        <v>-49400</v>
      </c>
      <c r="S1132" s="206">
        <f t="shared" si="147"/>
        <v>-13949</v>
      </c>
      <c r="T1132" s="206">
        <f t="shared" si="147"/>
        <v>0</v>
      </c>
    </row>
    <row r="1133" spans="1:20" s="89" customFormat="1" ht="24" customHeight="1">
      <c r="J1133" s="479"/>
      <c r="K1133" s="89" t="s">
        <v>527</v>
      </c>
      <c r="L1133" s="198">
        <f t="shared" ref="L1133:T1133" si="148">L609</f>
        <v>0</v>
      </c>
      <c r="M1133" s="198">
        <f t="shared" si="148"/>
        <v>0</v>
      </c>
      <c r="N1133" s="165">
        <f t="shared" si="148"/>
        <v>0</v>
      </c>
      <c r="O1133" s="424">
        <f t="shared" si="148"/>
        <v>0</v>
      </c>
      <c r="P1133" s="198">
        <f t="shared" si="148"/>
        <v>0</v>
      </c>
      <c r="Q1133" s="198">
        <f t="shared" si="148"/>
        <v>0</v>
      </c>
      <c r="R1133" s="198">
        <f t="shared" si="148"/>
        <v>0</v>
      </c>
      <c r="S1133" s="198">
        <f t="shared" si="148"/>
        <v>0</v>
      </c>
      <c r="T1133" s="198">
        <f t="shared" si="148"/>
        <v>0</v>
      </c>
    </row>
    <row r="1134" spans="1:20" s="89" customFormat="1" ht="24" customHeight="1">
      <c r="J1134" s="479"/>
      <c r="K1134" s="89" t="s">
        <v>465</v>
      </c>
      <c r="L1134" s="206">
        <f t="shared" ref="L1134:T1134" si="149">L746</f>
        <v>-110159</v>
      </c>
      <c r="M1134" s="206">
        <f t="shared" si="149"/>
        <v>164774</v>
      </c>
      <c r="N1134" s="165">
        <f t="shared" si="149"/>
        <v>232303</v>
      </c>
      <c r="O1134" s="424">
        <f t="shared" si="149"/>
        <v>5874624</v>
      </c>
      <c r="P1134" s="198">
        <f t="shared" si="149"/>
        <v>7948054</v>
      </c>
      <c r="Q1134" s="198">
        <f t="shared" si="149"/>
        <v>-7702957</v>
      </c>
      <c r="R1134" s="198">
        <f t="shared" si="149"/>
        <v>488806</v>
      </c>
      <c r="S1134" s="198">
        <f t="shared" si="149"/>
        <v>-4149575</v>
      </c>
      <c r="T1134" s="198">
        <f t="shared" si="149"/>
        <v>1364160</v>
      </c>
    </row>
    <row r="1135" spans="1:20" s="89" customFormat="1" ht="24" customHeight="1">
      <c r="J1135" s="479"/>
      <c r="K1135" s="89" t="s">
        <v>466</v>
      </c>
      <c r="L1135" s="206">
        <f t="shared" ref="L1135:T1135" si="150">L844</f>
        <v>136802</v>
      </c>
      <c r="M1135" s="206">
        <f t="shared" si="150"/>
        <v>1516345</v>
      </c>
      <c r="N1135" s="165">
        <f t="shared" si="150"/>
        <v>191719</v>
      </c>
      <c r="O1135" s="424">
        <f t="shared" si="150"/>
        <v>1186881</v>
      </c>
      <c r="P1135" s="198">
        <f t="shared" si="150"/>
        <v>-892926</v>
      </c>
      <c r="Q1135" s="198">
        <f t="shared" si="150"/>
        <v>-619295</v>
      </c>
      <c r="R1135" s="198">
        <f t="shared" si="150"/>
        <v>-393324</v>
      </c>
      <c r="S1135" s="198">
        <f t="shared" si="150"/>
        <v>-209159</v>
      </c>
      <c r="T1135" s="198">
        <f t="shared" si="150"/>
        <v>-108262</v>
      </c>
    </row>
    <row r="1136" spans="1:20" s="89" customFormat="1" ht="24" customHeight="1">
      <c r="J1136" s="479"/>
      <c r="K1136" s="89" t="s">
        <v>467</v>
      </c>
      <c r="L1136" s="206">
        <f t="shared" ref="L1136:T1136" si="151">L866</f>
        <v>2712</v>
      </c>
      <c r="M1136" s="206">
        <f t="shared" si="151"/>
        <v>-33843</v>
      </c>
      <c r="N1136" s="165">
        <f t="shared" si="151"/>
        <v>0</v>
      </c>
      <c r="O1136" s="424">
        <f t="shared" si="151"/>
        <v>0</v>
      </c>
      <c r="P1136" s="198">
        <f t="shared" si="151"/>
        <v>0</v>
      </c>
      <c r="Q1136" s="198">
        <f t="shared" si="151"/>
        <v>0</v>
      </c>
      <c r="R1136" s="198">
        <f t="shared" si="151"/>
        <v>0</v>
      </c>
      <c r="S1136" s="198">
        <f t="shared" si="151"/>
        <v>0</v>
      </c>
      <c r="T1136" s="198">
        <f t="shared" si="151"/>
        <v>0</v>
      </c>
    </row>
    <row r="1137" spans="10:20" s="89" customFormat="1" ht="24" customHeight="1">
      <c r="J1137" s="421"/>
      <c r="K1137" s="89" t="s">
        <v>514</v>
      </c>
      <c r="L1137" s="206">
        <f t="shared" ref="L1137:T1137" si="152">L960</f>
        <v>-73000</v>
      </c>
      <c r="M1137" s="206">
        <f t="shared" si="152"/>
        <v>243806</v>
      </c>
      <c r="N1137" s="165">
        <f t="shared" si="152"/>
        <v>-96763</v>
      </c>
      <c r="O1137" s="424">
        <f t="shared" si="152"/>
        <v>244952</v>
      </c>
      <c r="P1137" s="198">
        <f t="shared" si="152"/>
        <v>-488756</v>
      </c>
      <c r="Q1137" s="198">
        <f t="shared" si="152"/>
        <v>0</v>
      </c>
      <c r="R1137" s="198">
        <f t="shared" si="152"/>
        <v>0</v>
      </c>
      <c r="S1137" s="198">
        <f t="shared" si="152"/>
        <v>0</v>
      </c>
      <c r="T1137" s="198">
        <f t="shared" si="152"/>
        <v>0</v>
      </c>
    </row>
    <row r="1138" spans="10:20" s="89" customFormat="1" ht="24" customHeight="1">
      <c r="J1138" s="105"/>
      <c r="K1138" s="89" t="s">
        <v>402</v>
      </c>
      <c r="L1138" s="206">
        <f t="shared" ref="L1138:T1138" si="153">L1082</f>
        <v>28407</v>
      </c>
      <c r="M1138" s="206">
        <f t="shared" si="153"/>
        <v>7771</v>
      </c>
      <c r="N1138" s="165">
        <f t="shared" si="153"/>
        <v>564</v>
      </c>
      <c r="O1138" s="424">
        <f t="shared" si="153"/>
        <v>-303</v>
      </c>
      <c r="P1138" s="198">
        <f t="shared" si="153"/>
        <v>6684</v>
      </c>
      <c r="Q1138" s="198">
        <f t="shared" si="153"/>
        <v>-144444</v>
      </c>
      <c r="R1138" s="198">
        <f t="shared" si="153"/>
        <v>-134215</v>
      </c>
      <c r="S1138" s="198">
        <f t="shared" si="153"/>
        <v>-129534</v>
      </c>
      <c r="T1138" s="198">
        <f t="shared" si="153"/>
        <v>-124087</v>
      </c>
    </row>
    <row r="1139" spans="10:20" s="89" customFormat="1" ht="24" customHeight="1">
      <c r="J1139" s="105"/>
      <c r="K1139" s="89" t="s">
        <v>404</v>
      </c>
      <c r="L1139" s="206">
        <f t="shared" ref="L1139:T1139" si="154">L1103</f>
        <v>-190999</v>
      </c>
      <c r="M1139" s="206">
        <f t="shared" si="154"/>
        <v>25002</v>
      </c>
      <c r="N1139" s="165">
        <f t="shared" si="154"/>
        <v>40143</v>
      </c>
      <c r="O1139" s="424">
        <f t="shared" si="154"/>
        <v>52499</v>
      </c>
      <c r="P1139" s="198">
        <f t="shared" si="154"/>
        <v>-949473</v>
      </c>
      <c r="Q1139" s="198">
        <f t="shared" si="154"/>
        <v>45066</v>
      </c>
      <c r="R1139" s="198">
        <f t="shared" si="154"/>
        <v>44335</v>
      </c>
      <c r="S1139" s="198">
        <f t="shared" si="154"/>
        <v>44367</v>
      </c>
      <c r="T1139" s="198">
        <f t="shared" si="154"/>
        <v>44340</v>
      </c>
    </row>
    <row r="1140" spans="10:20" s="89" customFormat="1" ht="24" customHeight="1">
      <c r="J1140" s="105"/>
      <c r="K1140" s="89" t="s">
        <v>983</v>
      </c>
      <c r="L1140" s="237">
        <f t="shared" ref="L1140:T1140" si="155">L1119</f>
        <v>41243</v>
      </c>
      <c r="M1140" s="237">
        <f t="shared" si="155"/>
        <v>94203</v>
      </c>
      <c r="N1140" s="181">
        <f t="shared" si="155"/>
        <v>135000</v>
      </c>
      <c r="O1140" s="426">
        <f t="shared" si="155"/>
        <v>136465</v>
      </c>
      <c r="P1140" s="237">
        <f t="shared" si="155"/>
        <v>127102</v>
      </c>
      <c r="Q1140" s="237">
        <f t="shared" si="155"/>
        <v>130830</v>
      </c>
      <c r="R1140" s="237">
        <f t="shared" si="155"/>
        <v>134651</v>
      </c>
      <c r="S1140" s="237">
        <f t="shared" si="155"/>
        <v>138567</v>
      </c>
      <c r="T1140" s="237">
        <f t="shared" si="155"/>
        <v>142581</v>
      </c>
    </row>
    <row r="1141" spans="10:20" s="89" customFormat="1" ht="24" customHeight="1">
      <c r="L1141" s="206"/>
      <c r="M1141" s="206"/>
      <c r="N1141" s="165"/>
      <c r="O1141" s="165"/>
      <c r="P1141" s="198"/>
      <c r="Q1141" s="198"/>
      <c r="R1141" s="198"/>
      <c r="S1141" s="198"/>
      <c r="T1141" s="198"/>
    </row>
    <row r="1142" spans="10:20" s="95" customFormat="1" ht="24" customHeight="1">
      <c r="L1142" s="289">
        <f t="shared" ref="L1142:T1142" si="156">SUM(L1126:L1141)</f>
        <v>12291601</v>
      </c>
      <c r="M1142" s="289">
        <f t="shared" si="156"/>
        <v>-3013162</v>
      </c>
      <c r="N1142" s="290">
        <f t="shared" si="156"/>
        <v>26378090</v>
      </c>
      <c r="O1142" s="290">
        <f t="shared" si="156"/>
        <v>9191911</v>
      </c>
      <c r="P1142" s="289">
        <f t="shared" si="156"/>
        <v>31378021</v>
      </c>
      <c r="Q1142" s="289">
        <f t="shared" si="156"/>
        <v>-32724388</v>
      </c>
      <c r="R1142" s="289">
        <f t="shared" si="156"/>
        <v>-8398718</v>
      </c>
      <c r="S1142" s="289">
        <f t="shared" si="156"/>
        <v>-6021237</v>
      </c>
      <c r="T1142" s="289">
        <f t="shared" si="156"/>
        <v>1818101</v>
      </c>
    </row>
    <row r="1143" spans="10:20" s="89" customFormat="1" ht="24" customHeight="1">
      <c r="L1143" s="198"/>
      <c r="M1143" s="198"/>
      <c r="N1143" s="165"/>
      <c r="O1143" s="165"/>
      <c r="P1143" s="198"/>
      <c r="Q1143" s="198"/>
      <c r="R1143" s="198"/>
      <c r="S1143" s="198"/>
      <c r="T1143" s="198"/>
    </row>
    <row r="1144" spans="10:20" s="116" customFormat="1" ht="24" customHeight="1">
      <c r="K1144" s="117" t="s">
        <v>677</v>
      </c>
      <c r="L1144" s="240"/>
      <c r="M1144" s="240"/>
      <c r="N1144" s="183"/>
      <c r="O1144" s="183"/>
      <c r="P1144" s="240"/>
      <c r="Q1144" s="240"/>
      <c r="R1144" s="240"/>
      <c r="S1144" s="240"/>
      <c r="T1144" s="240"/>
    </row>
    <row r="1145" spans="10:20" s="89" customFormat="1" ht="24" customHeight="1">
      <c r="J1145" s="479" t="s">
        <v>771</v>
      </c>
      <c r="K1145" s="89" t="s">
        <v>462</v>
      </c>
      <c r="L1145" s="319">
        <f t="shared" ref="L1145:T1145" si="157">L271</f>
        <v>10627100</v>
      </c>
      <c r="M1145" s="319">
        <f t="shared" si="157"/>
        <v>10996607</v>
      </c>
      <c r="N1145" s="309">
        <f t="shared" si="157"/>
        <v>10627100</v>
      </c>
      <c r="O1145" s="309">
        <f t="shared" si="157"/>
        <v>10996607</v>
      </c>
      <c r="P1145" s="319">
        <f t="shared" si="157"/>
        <v>10996607</v>
      </c>
      <c r="Q1145" s="319">
        <f t="shared" si="157"/>
        <v>10996607</v>
      </c>
      <c r="R1145" s="319">
        <f t="shared" si="157"/>
        <v>10996607</v>
      </c>
      <c r="S1145" s="319">
        <f t="shared" si="157"/>
        <v>10996607</v>
      </c>
      <c r="T1145" s="319">
        <f t="shared" si="157"/>
        <v>10996607</v>
      </c>
    </row>
    <row r="1146" spans="10:20" s="89" customFormat="1" ht="24" customHeight="1">
      <c r="J1146" s="479"/>
      <c r="K1146" s="89" t="s">
        <v>463</v>
      </c>
      <c r="L1146" s="206">
        <f t="shared" ref="L1146:T1146" si="158">L286</f>
        <v>21576</v>
      </c>
      <c r="M1146" s="206">
        <f t="shared" si="158"/>
        <v>37034</v>
      </c>
      <c r="N1146" s="165">
        <f t="shared" si="158"/>
        <v>-3563</v>
      </c>
      <c r="O1146" s="424">
        <f t="shared" si="158"/>
        <v>47411</v>
      </c>
      <c r="P1146" s="198">
        <f t="shared" si="158"/>
        <v>10771</v>
      </c>
      <c r="Q1146" s="198">
        <f t="shared" si="158"/>
        <v>21131</v>
      </c>
      <c r="R1146" s="198">
        <f t="shared" si="158"/>
        <v>29763</v>
      </c>
      <c r="S1146" s="198">
        <f t="shared" si="158"/>
        <v>38395</v>
      </c>
      <c r="T1146" s="198">
        <f t="shared" si="158"/>
        <v>12027</v>
      </c>
    </row>
    <row r="1147" spans="10:20" s="89" customFormat="1" ht="24" customHeight="1">
      <c r="J1147" s="479"/>
      <c r="K1147" s="89" t="s">
        <v>464</v>
      </c>
      <c r="L1147" s="206">
        <f t="shared" ref="L1147:T1147" si="159">L302</f>
        <v>2386</v>
      </c>
      <c r="M1147" s="206">
        <f t="shared" si="159"/>
        <v>11786</v>
      </c>
      <c r="N1147" s="165">
        <f t="shared" si="159"/>
        <v>10746</v>
      </c>
      <c r="O1147" s="424">
        <f t="shared" si="159"/>
        <v>11801</v>
      </c>
      <c r="P1147" s="198">
        <f t="shared" si="159"/>
        <v>9161</v>
      </c>
      <c r="Q1147" s="198">
        <f t="shared" si="159"/>
        <v>11521</v>
      </c>
      <c r="R1147" s="198">
        <f t="shared" si="159"/>
        <v>12153</v>
      </c>
      <c r="S1147" s="198">
        <f t="shared" si="159"/>
        <v>12785</v>
      </c>
      <c r="T1147" s="198">
        <f t="shared" si="159"/>
        <v>13417</v>
      </c>
    </row>
    <row r="1148" spans="10:20" s="89" customFormat="1" ht="24" customHeight="1">
      <c r="J1148" s="479"/>
      <c r="K1148" s="89" t="s">
        <v>554</v>
      </c>
      <c r="L1148" s="206">
        <f t="shared" ref="L1148:T1148" si="160">L325</f>
        <v>269412</v>
      </c>
      <c r="M1148" s="206">
        <f t="shared" si="160"/>
        <v>319840</v>
      </c>
      <c r="N1148" s="165">
        <f t="shared" si="160"/>
        <v>3983</v>
      </c>
      <c r="O1148" s="424">
        <f t="shared" si="160"/>
        <v>248359</v>
      </c>
      <c r="P1148" s="198">
        <f t="shared" si="160"/>
        <v>125921</v>
      </c>
      <c r="Q1148" s="198">
        <f t="shared" si="160"/>
        <v>2260</v>
      </c>
      <c r="R1148" s="198">
        <f t="shared" si="160"/>
        <v>4744</v>
      </c>
      <c r="S1148" s="198">
        <f t="shared" si="160"/>
        <v>4503</v>
      </c>
      <c r="T1148" s="198">
        <f t="shared" si="160"/>
        <v>1982</v>
      </c>
    </row>
    <row r="1149" spans="10:20" s="89" customFormat="1" ht="24" customHeight="1">
      <c r="J1149" s="479"/>
      <c r="K1149" s="89" t="s">
        <v>556</v>
      </c>
      <c r="L1149" s="206">
        <f t="shared" ref="L1149:T1149" si="161">L413</f>
        <v>2165601</v>
      </c>
      <c r="M1149" s="206">
        <f t="shared" si="161"/>
        <v>4785053</v>
      </c>
      <c r="N1149" s="165">
        <f t="shared" si="161"/>
        <v>3276137</v>
      </c>
      <c r="O1149" s="424">
        <f t="shared" si="161"/>
        <v>5767835</v>
      </c>
      <c r="P1149" s="198">
        <f t="shared" si="161"/>
        <v>1164373</v>
      </c>
      <c r="Q1149" s="198">
        <f t="shared" si="161"/>
        <v>3822823</v>
      </c>
      <c r="R1149" s="198">
        <f t="shared" si="161"/>
        <v>1026141</v>
      </c>
      <c r="S1149" s="198">
        <f t="shared" si="161"/>
        <v>12662</v>
      </c>
      <c r="T1149" s="198">
        <f t="shared" si="161"/>
        <v>8867</v>
      </c>
    </row>
    <row r="1150" spans="10:20" s="89" customFormat="1" ht="24" customHeight="1">
      <c r="J1150" s="479"/>
      <c r="K1150" s="89" t="s">
        <v>1222</v>
      </c>
      <c r="L1150" s="206">
        <f t="shared" ref="L1150:T1150" si="162">L484</f>
        <v>10002257</v>
      </c>
      <c r="M1150" s="206">
        <f t="shared" si="162"/>
        <v>1865907</v>
      </c>
      <c r="N1150" s="165">
        <f t="shared" si="162"/>
        <v>29728789</v>
      </c>
      <c r="O1150" s="424">
        <f t="shared" si="162"/>
        <v>2222554</v>
      </c>
      <c r="P1150" s="198">
        <f t="shared" si="162"/>
        <v>34272751</v>
      </c>
      <c r="Q1150" s="206">
        <f t="shared" si="162"/>
        <v>7345054</v>
      </c>
      <c r="R1150" s="206">
        <f t="shared" si="162"/>
        <v>1640417</v>
      </c>
      <c r="S1150" s="206">
        <f t="shared" si="162"/>
        <v>942919</v>
      </c>
      <c r="T1150" s="206">
        <f t="shared" si="162"/>
        <v>1474340</v>
      </c>
    </row>
    <row r="1151" spans="10:20" s="89" customFormat="1" ht="24" customHeight="1">
      <c r="J1151" s="479"/>
      <c r="K1151" s="89" t="s">
        <v>725</v>
      </c>
      <c r="L1151" s="206">
        <f t="shared" ref="L1151:T1151" si="163">L589</f>
        <v>1391622</v>
      </c>
      <c r="M1151" s="206">
        <f t="shared" si="163"/>
        <v>1432503</v>
      </c>
      <c r="N1151" s="170">
        <f t="shared" si="163"/>
        <v>300973</v>
      </c>
      <c r="O1151" s="425">
        <f t="shared" si="163"/>
        <v>1850956</v>
      </c>
      <c r="P1151" s="206">
        <f t="shared" si="163"/>
        <v>193275</v>
      </c>
      <c r="Q1151" s="206">
        <f t="shared" si="163"/>
        <v>139875</v>
      </c>
      <c r="R1151" s="206">
        <f t="shared" si="163"/>
        <v>90475</v>
      </c>
      <c r="S1151" s="206">
        <f t="shared" si="163"/>
        <v>76526</v>
      </c>
      <c r="T1151" s="206">
        <f t="shared" si="163"/>
        <v>76526</v>
      </c>
    </row>
    <row r="1152" spans="10:20" s="89" customFormat="1" ht="24" customHeight="1">
      <c r="J1152" s="479"/>
      <c r="K1152" s="89" t="s">
        <v>527</v>
      </c>
      <c r="L1152" s="198">
        <f t="shared" ref="L1152:T1152" si="164">L611</f>
        <v>0</v>
      </c>
      <c r="M1152" s="198">
        <f t="shared" si="164"/>
        <v>0</v>
      </c>
      <c r="N1152" s="165">
        <f t="shared" si="164"/>
        <v>0</v>
      </c>
      <c r="O1152" s="424">
        <f t="shared" si="164"/>
        <v>0</v>
      </c>
      <c r="P1152" s="198">
        <f t="shared" si="164"/>
        <v>0</v>
      </c>
      <c r="Q1152" s="198">
        <f t="shared" si="164"/>
        <v>0</v>
      </c>
      <c r="R1152" s="198">
        <f t="shared" si="164"/>
        <v>0</v>
      </c>
      <c r="S1152" s="198">
        <f t="shared" si="164"/>
        <v>0</v>
      </c>
      <c r="T1152" s="198">
        <f t="shared" si="164"/>
        <v>0</v>
      </c>
    </row>
    <row r="1153" spans="1:20" s="89" customFormat="1" ht="24" customHeight="1">
      <c r="J1153" s="479"/>
      <c r="K1153" s="89" t="s">
        <v>465</v>
      </c>
      <c r="L1153" s="206">
        <f t="shared" ref="L1153:T1153" si="165">L748</f>
        <v>3791199</v>
      </c>
      <c r="M1153" s="206">
        <f t="shared" si="165"/>
        <v>3955973</v>
      </c>
      <c r="N1153" s="165">
        <f t="shared" si="165"/>
        <v>4085790</v>
      </c>
      <c r="O1153" s="424">
        <f t="shared" si="165"/>
        <v>9830597</v>
      </c>
      <c r="P1153" s="198">
        <f t="shared" si="165"/>
        <v>17778651</v>
      </c>
      <c r="Q1153" s="198">
        <f t="shared" si="165"/>
        <v>10075694</v>
      </c>
      <c r="R1153" s="198">
        <f t="shared" si="165"/>
        <v>10564500</v>
      </c>
      <c r="S1153" s="198">
        <f t="shared" si="165"/>
        <v>6414925</v>
      </c>
      <c r="T1153" s="198">
        <f t="shared" si="165"/>
        <v>7779085</v>
      </c>
    </row>
    <row r="1154" spans="1:20" s="89" customFormat="1" ht="24" customHeight="1">
      <c r="J1154" s="479"/>
      <c r="K1154" s="89" t="s">
        <v>466</v>
      </c>
      <c r="L1154" s="206">
        <f t="shared" ref="L1154:T1154" si="166">L846</f>
        <v>1001491</v>
      </c>
      <c r="M1154" s="206">
        <f t="shared" si="166"/>
        <v>2517832</v>
      </c>
      <c r="N1154" s="165">
        <f t="shared" si="166"/>
        <v>2564771</v>
      </c>
      <c r="O1154" s="424">
        <f t="shared" si="166"/>
        <v>3704713</v>
      </c>
      <c r="P1154" s="198">
        <f t="shared" si="166"/>
        <v>2811787</v>
      </c>
      <c r="Q1154" s="198">
        <f t="shared" si="166"/>
        <v>2192492</v>
      </c>
      <c r="R1154" s="198">
        <f t="shared" si="166"/>
        <v>1799168</v>
      </c>
      <c r="S1154" s="198">
        <f t="shared" si="166"/>
        <v>1590009</v>
      </c>
      <c r="T1154" s="198">
        <f t="shared" si="166"/>
        <v>1481747</v>
      </c>
    </row>
    <row r="1155" spans="1:20" s="89" customFormat="1" ht="24" customHeight="1">
      <c r="J1155" s="479"/>
      <c r="K1155" s="89" t="s">
        <v>467</v>
      </c>
      <c r="L1155" s="206">
        <f t="shared" ref="L1155:T1155" si="167">L868</f>
        <v>33843</v>
      </c>
      <c r="M1155" s="206">
        <f t="shared" si="167"/>
        <v>0</v>
      </c>
      <c r="N1155" s="170">
        <f t="shared" si="167"/>
        <v>0</v>
      </c>
      <c r="O1155" s="425">
        <f t="shared" si="167"/>
        <v>0</v>
      </c>
      <c r="P1155" s="386">
        <f t="shared" si="167"/>
        <v>0</v>
      </c>
      <c r="Q1155" s="386">
        <f t="shared" si="167"/>
        <v>0</v>
      </c>
      <c r="R1155" s="386">
        <f t="shared" si="167"/>
        <v>0</v>
      </c>
      <c r="S1155" s="386">
        <f t="shared" si="167"/>
        <v>0</v>
      </c>
      <c r="T1155" s="386">
        <f t="shared" si="167"/>
        <v>0</v>
      </c>
    </row>
    <row r="1156" spans="1:20" s="89" customFormat="1" ht="24" customHeight="1">
      <c r="J1156" s="421"/>
      <c r="K1156" s="89" t="s">
        <v>514</v>
      </c>
      <c r="L1156" s="206">
        <f t="shared" ref="L1156:T1156" si="168">L962</f>
        <v>0</v>
      </c>
      <c r="M1156" s="206">
        <f t="shared" si="168"/>
        <v>243804</v>
      </c>
      <c r="N1156" s="165">
        <f t="shared" si="168"/>
        <v>0</v>
      </c>
      <c r="O1156" s="424">
        <f t="shared" si="168"/>
        <v>488756</v>
      </c>
      <c r="P1156" s="198">
        <f t="shared" si="168"/>
        <v>0</v>
      </c>
      <c r="Q1156" s="198">
        <f t="shared" si="168"/>
        <v>0</v>
      </c>
      <c r="R1156" s="198">
        <f t="shared" si="168"/>
        <v>0</v>
      </c>
      <c r="S1156" s="198">
        <f t="shared" si="168"/>
        <v>0</v>
      </c>
      <c r="T1156" s="198">
        <f t="shared" si="168"/>
        <v>0</v>
      </c>
    </row>
    <row r="1157" spans="1:20" s="89" customFormat="1" ht="24" customHeight="1">
      <c r="J1157" s="105"/>
      <c r="K1157" s="89" t="s">
        <v>402</v>
      </c>
      <c r="L1157" s="206">
        <f t="shared" ref="L1157:T1157" si="169">L1084</f>
        <v>-1182815</v>
      </c>
      <c r="M1157" s="206">
        <f t="shared" si="169"/>
        <v>-1175044</v>
      </c>
      <c r="N1157" s="165">
        <f t="shared" si="169"/>
        <v>-1175879</v>
      </c>
      <c r="O1157" s="424">
        <f t="shared" si="169"/>
        <v>-1175347</v>
      </c>
      <c r="P1157" s="198">
        <f t="shared" si="169"/>
        <v>-1168663</v>
      </c>
      <c r="Q1157" s="198">
        <f t="shared" si="169"/>
        <v>-1313107</v>
      </c>
      <c r="R1157" s="198">
        <f t="shared" si="169"/>
        <v>-1447322</v>
      </c>
      <c r="S1157" s="198">
        <f t="shared" si="169"/>
        <v>-1576856</v>
      </c>
      <c r="T1157" s="198">
        <f t="shared" si="169"/>
        <v>-1700943</v>
      </c>
    </row>
    <row r="1158" spans="1:20" s="89" customFormat="1" ht="24" customHeight="1">
      <c r="J1158" s="105"/>
      <c r="K1158" s="89" t="s">
        <v>404</v>
      </c>
      <c r="L1158" s="206">
        <f t="shared" ref="L1158:T1158" si="170">L1105</f>
        <v>-1639928</v>
      </c>
      <c r="M1158" s="206">
        <f t="shared" si="170"/>
        <v>-1614928</v>
      </c>
      <c r="N1158" s="165">
        <f t="shared" si="170"/>
        <v>-1574911</v>
      </c>
      <c r="O1158" s="424">
        <f t="shared" si="170"/>
        <v>-1562429</v>
      </c>
      <c r="P1158" s="198">
        <f t="shared" si="170"/>
        <v>-2511902</v>
      </c>
      <c r="Q1158" s="198">
        <f t="shared" si="170"/>
        <v>-2466836</v>
      </c>
      <c r="R1158" s="198">
        <f t="shared" si="170"/>
        <v>-2422501</v>
      </c>
      <c r="S1158" s="198">
        <f t="shared" si="170"/>
        <v>-2378134</v>
      </c>
      <c r="T1158" s="198">
        <f t="shared" si="170"/>
        <v>-2333794</v>
      </c>
    </row>
    <row r="1159" spans="1:20" s="89" customFormat="1" ht="24" customHeight="1">
      <c r="J1159" s="105"/>
      <c r="K1159" s="89" t="s">
        <v>983</v>
      </c>
      <c r="L1159" s="237">
        <f t="shared" ref="L1159:T1159" si="171">L1121</f>
        <v>-6625</v>
      </c>
      <c r="M1159" s="237">
        <f t="shared" si="171"/>
        <v>87577</v>
      </c>
      <c r="N1159" s="181">
        <f t="shared" si="171"/>
        <v>198949</v>
      </c>
      <c r="O1159" s="426">
        <f t="shared" si="171"/>
        <v>224042</v>
      </c>
      <c r="P1159" s="237">
        <f t="shared" si="171"/>
        <v>351144</v>
      </c>
      <c r="Q1159" s="237">
        <f t="shared" si="171"/>
        <v>481974</v>
      </c>
      <c r="R1159" s="237">
        <f t="shared" si="171"/>
        <v>616625</v>
      </c>
      <c r="S1159" s="237">
        <f t="shared" si="171"/>
        <v>755192</v>
      </c>
      <c r="T1159" s="237">
        <f t="shared" si="171"/>
        <v>897773</v>
      </c>
    </row>
    <row r="1160" spans="1:20" s="89" customFormat="1" ht="24" customHeight="1">
      <c r="L1160" s="206"/>
      <c r="M1160" s="206"/>
      <c r="N1160" s="165"/>
      <c r="O1160" s="165"/>
      <c r="P1160" s="198"/>
      <c r="Q1160" s="198"/>
      <c r="R1160" s="198"/>
      <c r="S1160" s="198"/>
      <c r="T1160" s="198"/>
    </row>
    <row r="1161" spans="1:20" s="89" customFormat="1" ht="24" customHeight="1">
      <c r="L1161" s="289">
        <f t="shared" ref="L1161" si="172">SUM(L1145:L1160)</f>
        <v>26477119</v>
      </c>
      <c r="M1161" s="289">
        <f t="shared" ref="M1161:T1161" si="173">SUM(M1145:M1160)</f>
        <v>23463944</v>
      </c>
      <c r="N1161" s="290">
        <f t="shared" si="173"/>
        <v>48042885</v>
      </c>
      <c r="O1161" s="290">
        <f t="shared" si="173"/>
        <v>32655855</v>
      </c>
      <c r="P1161" s="289">
        <f t="shared" si="173"/>
        <v>64033876</v>
      </c>
      <c r="Q1161" s="289">
        <f t="shared" si="173"/>
        <v>31309488</v>
      </c>
      <c r="R1161" s="289">
        <f t="shared" si="173"/>
        <v>22910770</v>
      </c>
      <c r="S1161" s="289">
        <f t="shared" si="173"/>
        <v>16889533</v>
      </c>
      <c r="T1161" s="289">
        <f t="shared" si="173"/>
        <v>18707634</v>
      </c>
    </row>
    <row r="1162" spans="1:20" s="89" customFormat="1" ht="24" customHeight="1">
      <c r="L1162" s="198"/>
      <c r="M1162" s="198"/>
      <c r="N1162" s="165"/>
      <c r="O1162" s="165"/>
      <c r="P1162" s="198"/>
      <c r="Q1162" s="198"/>
      <c r="R1162" s="198"/>
      <c r="S1162" s="198"/>
      <c r="T1162" s="198"/>
    </row>
    <row r="1163" spans="1:20" s="110" customFormat="1" ht="24" customHeight="1">
      <c r="A1163" s="476" t="s">
        <v>515</v>
      </c>
      <c r="B1163" s="476"/>
      <c r="C1163" s="476"/>
      <c r="D1163" s="476"/>
      <c r="E1163" s="476"/>
      <c r="F1163" s="476"/>
      <c r="G1163" s="476"/>
      <c r="H1163" s="476"/>
      <c r="I1163" s="476"/>
      <c r="J1163" s="476"/>
      <c r="K1163" s="476"/>
      <c r="L1163" s="179"/>
      <c r="M1163" s="179"/>
      <c r="N1163" s="179"/>
      <c r="O1163" s="179"/>
      <c r="P1163" s="179"/>
      <c r="Q1163" s="179"/>
      <c r="R1163" s="179"/>
      <c r="S1163" s="179"/>
      <c r="T1163" s="179"/>
    </row>
    <row r="1164" spans="1:20" s="89" customFormat="1" ht="24" customHeight="1">
      <c r="L1164" s="198"/>
      <c r="M1164" s="198"/>
      <c r="N1164" s="165"/>
      <c r="O1164" s="165"/>
      <c r="P1164" s="198"/>
      <c r="Q1164" s="198"/>
      <c r="R1164" s="198"/>
      <c r="S1164" s="198"/>
      <c r="T1164" s="198"/>
    </row>
    <row r="1165" spans="1:20" s="114" customFormat="1" ht="24" customHeight="1">
      <c r="K1165" s="115" t="s">
        <v>461</v>
      </c>
      <c r="L1165" s="239"/>
      <c r="M1165" s="239"/>
      <c r="N1165" s="180"/>
      <c r="O1165" s="180"/>
      <c r="P1165" s="239"/>
      <c r="Q1165" s="239"/>
      <c r="R1165" s="239"/>
      <c r="S1165" s="239"/>
      <c r="T1165" s="239"/>
    </row>
    <row r="1166" spans="1:20" s="89" customFormat="1" ht="24" customHeight="1">
      <c r="K1166" s="89" t="s">
        <v>516</v>
      </c>
      <c r="L1166" s="319">
        <f t="shared" ref="L1166:T1166" si="174">L1035</f>
        <v>108865</v>
      </c>
      <c r="M1166" s="319">
        <f t="shared" si="174"/>
        <v>47048</v>
      </c>
      <c r="N1166" s="309">
        <f t="shared" si="174"/>
        <v>-42222</v>
      </c>
      <c r="O1166" s="309">
        <f t="shared" si="174"/>
        <v>74621</v>
      </c>
      <c r="P1166" s="319">
        <f t="shared" si="174"/>
        <v>-32688</v>
      </c>
      <c r="Q1166" s="319">
        <f t="shared" si="174"/>
        <v>106630</v>
      </c>
      <c r="R1166" s="319">
        <f t="shared" si="174"/>
        <v>115011</v>
      </c>
      <c r="S1166" s="319">
        <f t="shared" si="174"/>
        <v>129817</v>
      </c>
      <c r="T1166" s="319">
        <f t="shared" si="174"/>
        <v>137752</v>
      </c>
    </row>
    <row r="1167" spans="1:20" s="89" customFormat="1" ht="24" customHeight="1">
      <c r="K1167" s="89" t="s">
        <v>634</v>
      </c>
      <c r="L1167" s="237">
        <f t="shared" ref="L1167:T1167" si="175">L1059</f>
        <v>7474</v>
      </c>
      <c r="M1167" s="237">
        <f t="shared" si="175"/>
        <v>74898</v>
      </c>
      <c r="N1167" s="181">
        <f t="shared" si="175"/>
        <v>-64350</v>
      </c>
      <c r="O1167" s="181">
        <f t="shared" si="175"/>
        <v>85242</v>
      </c>
      <c r="P1167" s="241">
        <f t="shared" si="175"/>
        <v>-498800</v>
      </c>
      <c r="Q1167" s="241">
        <f t="shared" si="175"/>
        <v>-132300</v>
      </c>
      <c r="R1167" s="241">
        <f t="shared" si="175"/>
        <v>-63300</v>
      </c>
      <c r="S1167" s="241">
        <f t="shared" si="175"/>
        <v>-109800</v>
      </c>
      <c r="T1167" s="241">
        <f t="shared" si="175"/>
        <v>-126800</v>
      </c>
    </row>
    <row r="1168" spans="1:20" s="89" customFormat="1" ht="24" customHeight="1">
      <c r="L1168" s="206"/>
      <c r="M1168" s="206"/>
      <c r="N1168" s="165"/>
      <c r="O1168" s="165"/>
      <c r="P1168" s="198"/>
      <c r="Q1168" s="198"/>
      <c r="R1168" s="198"/>
      <c r="S1168" s="198"/>
      <c r="T1168" s="198"/>
    </row>
    <row r="1169" spans="1:20" s="89" customFormat="1" ht="24" customHeight="1">
      <c r="K1169" s="95"/>
      <c r="L1169" s="289">
        <f t="shared" ref="L1169" si="176">SUM(L1166:L1168)</f>
        <v>116339</v>
      </c>
      <c r="M1169" s="289">
        <f t="shared" ref="M1169:T1169" si="177">SUM(M1166:M1168)</f>
        <v>121946</v>
      </c>
      <c r="N1169" s="290">
        <f t="shared" si="177"/>
        <v>-106572</v>
      </c>
      <c r="O1169" s="290">
        <f t="shared" si="177"/>
        <v>159863</v>
      </c>
      <c r="P1169" s="289">
        <f t="shared" si="177"/>
        <v>-531488</v>
      </c>
      <c r="Q1169" s="289">
        <f t="shared" si="177"/>
        <v>-25670</v>
      </c>
      <c r="R1169" s="289">
        <f t="shared" si="177"/>
        <v>51711</v>
      </c>
      <c r="S1169" s="289">
        <f t="shared" si="177"/>
        <v>20017</v>
      </c>
      <c r="T1169" s="289">
        <f t="shared" si="177"/>
        <v>10952</v>
      </c>
    </row>
    <row r="1170" spans="1:20" s="89" customFormat="1" ht="24" customHeight="1">
      <c r="L1170" s="198"/>
      <c r="M1170" s="198"/>
      <c r="N1170" s="165"/>
      <c r="O1170" s="165"/>
      <c r="P1170" s="198"/>
      <c r="Q1170" s="198"/>
      <c r="R1170" s="198"/>
      <c r="S1170" s="198"/>
      <c r="T1170" s="198"/>
    </row>
    <row r="1171" spans="1:20" s="116" customFormat="1" ht="24" customHeight="1">
      <c r="K1171" s="117" t="s">
        <v>677</v>
      </c>
      <c r="L1171" s="240"/>
      <c r="M1171" s="240"/>
      <c r="N1171" s="183"/>
      <c r="O1171" s="183"/>
      <c r="P1171" s="240"/>
      <c r="Q1171" s="240"/>
      <c r="R1171" s="240"/>
      <c r="S1171" s="240"/>
      <c r="T1171" s="240"/>
    </row>
    <row r="1172" spans="1:20" s="89" customFormat="1" ht="24" customHeight="1">
      <c r="K1172" s="89" t="s">
        <v>516</v>
      </c>
      <c r="L1172" s="319">
        <f t="shared" ref="L1172:T1172" si="178">L1037</f>
        <v>746897</v>
      </c>
      <c r="M1172" s="319">
        <f t="shared" si="178"/>
        <v>793959</v>
      </c>
      <c r="N1172" s="309">
        <f t="shared" si="178"/>
        <v>716219</v>
      </c>
      <c r="O1172" s="309">
        <f t="shared" si="178"/>
        <v>868580</v>
      </c>
      <c r="P1172" s="319">
        <f t="shared" si="178"/>
        <v>835892</v>
      </c>
      <c r="Q1172" s="319">
        <f t="shared" si="178"/>
        <v>942522</v>
      </c>
      <c r="R1172" s="319">
        <f t="shared" si="178"/>
        <v>1057533</v>
      </c>
      <c r="S1172" s="319">
        <f t="shared" si="178"/>
        <v>1187350</v>
      </c>
      <c r="T1172" s="319">
        <f t="shared" si="178"/>
        <v>1325102</v>
      </c>
    </row>
    <row r="1173" spans="1:20" s="89" customFormat="1" ht="24" customHeight="1">
      <c r="K1173" s="89" t="s">
        <v>634</v>
      </c>
      <c r="L1173" s="237">
        <f t="shared" ref="L1173:T1173" si="179">L1061</f>
        <v>176662</v>
      </c>
      <c r="M1173" s="237">
        <f t="shared" si="179"/>
        <v>251559</v>
      </c>
      <c r="N1173" s="181">
        <f t="shared" si="179"/>
        <v>170497</v>
      </c>
      <c r="O1173" s="181">
        <f t="shared" si="179"/>
        <v>336801</v>
      </c>
      <c r="P1173" s="241">
        <f t="shared" si="179"/>
        <v>-161999</v>
      </c>
      <c r="Q1173" s="241">
        <f t="shared" si="179"/>
        <v>-294299</v>
      </c>
      <c r="R1173" s="241">
        <f t="shared" si="179"/>
        <v>-357599</v>
      </c>
      <c r="S1173" s="241">
        <f t="shared" si="179"/>
        <v>-467399</v>
      </c>
      <c r="T1173" s="241">
        <f t="shared" si="179"/>
        <v>-594199</v>
      </c>
    </row>
    <row r="1174" spans="1:20" s="89" customFormat="1" ht="24" customHeight="1">
      <c r="L1174" s="206"/>
      <c r="M1174" s="206"/>
      <c r="N1174" s="165"/>
      <c r="O1174" s="165"/>
      <c r="P1174" s="198"/>
      <c r="Q1174" s="198"/>
      <c r="R1174" s="198"/>
      <c r="S1174" s="198"/>
      <c r="T1174" s="198"/>
    </row>
    <row r="1175" spans="1:20" s="89" customFormat="1" ht="24" customHeight="1">
      <c r="L1175" s="289">
        <f t="shared" ref="L1175" si="180">SUM(L1172:L1174)</f>
        <v>923559</v>
      </c>
      <c r="M1175" s="289">
        <f t="shared" ref="M1175:T1175" si="181">SUM(M1172:M1174)</f>
        <v>1045518</v>
      </c>
      <c r="N1175" s="290">
        <f t="shared" si="181"/>
        <v>886716</v>
      </c>
      <c r="O1175" s="290">
        <f t="shared" si="181"/>
        <v>1205381</v>
      </c>
      <c r="P1175" s="289">
        <f t="shared" si="181"/>
        <v>673893</v>
      </c>
      <c r="Q1175" s="289">
        <f t="shared" si="181"/>
        <v>648223</v>
      </c>
      <c r="R1175" s="289">
        <f t="shared" si="181"/>
        <v>699934</v>
      </c>
      <c r="S1175" s="289">
        <f t="shared" si="181"/>
        <v>719951</v>
      </c>
      <c r="T1175" s="289">
        <f t="shared" si="181"/>
        <v>730903</v>
      </c>
    </row>
    <row r="1176" spans="1:20" s="89" customFormat="1" ht="24" customHeight="1">
      <c r="L1176" s="198"/>
      <c r="M1176" s="198"/>
      <c r="N1176" s="165"/>
      <c r="O1176" s="165"/>
      <c r="P1176" s="198"/>
      <c r="Q1176" s="198"/>
      <c r="R1176" s="198"/>
      <c r="S1176" s="198"/>
      <c r="T1176" s="198"/>
    </row>
    <row r="1177" spans="1:20" s="110" customFormat="1" ht="24" customHeight="1">
      <c r="A1177" s="476" t="s">
        <v>862</v>
      </c>
      <c r="B1177" s="476"/>
      <c r="C1177" s="476"/>
      <c r="D1177" s="476"/>
      <c r="E1177" s="476"/>
      <c r="F1177" s="476"/>
      <c r="G1177" s="476"/>
      <c r="H1177" s="476"/>
      <c r="I1177" s="476"/>
      <c r="J1177" s="476"/>
      <c r="K1177" s="476"/>
      <c r="L1177" s="179"/>
      <c r="M1177" s="179"/>
      <c r="N1177" s="179"/>
      <c r="O1177" s="179"/>
      <c r="P1177" s="179"/>
      <c r="Q1177" s="179"/>
      <c r="R1177" s="179"/>
      <c r="S1177" s="179"/>
      <c r="T1177" s="179"/>
    </row>
    <row r="1178" spans="1:20" s="89" customFormat="1" ht="24" customHeight="1">
      <c r="K1178" s="89" t="s">
        <v>521</v>
      </c>
      <c r="L1178" s="319">
        <f t="shared" ref="L1178:T1178" si="182">L224+L655+L781+L996</f>
        <v>436626</v>
      </c>
      <c r="M1178" s="319">
        <f t="shared" si="182"/>
        <v>486827</v>
      </c>
      <c r="N1178" s="309">
        <f t="shared" si="182"/>
        <v>548247</v>
      </c>
      <c r="O1178" s="309">
        <f t="shared" si="182"/>
        <v>503878</v>
      </c>
      <c r="P1178" s="319">
        <f t="shared" si="182"/>
        <v>553768</v>
      </c>
      <c r="Q1178" s="319">
        <f t="shared" si="182"/>
        <v>586993</v>
      </c>
      <c r="R1178" s="319">
        <f t="shared" si="182"/>
        <v>622213</v>
      </c>
      <c r="S1178" s="319">
        <f t="shared" si="182"/>
        <v>659546</v>
      </c>
      <c r="T1178" s="319">
        <f t="shared" si="182"/>
        <v>699118</v>
      </c>
    </row>
    <row r="1179" spans="1:20" s="89" customFormat="1" ht="24" customHeight="1">
      <c r="L1179" s="198"/>
      <c r="M1179" s="198"/>
      <c r="N1179" s="165"/>
      <c r="O1179" s="165"/>
      <c r="P1179" s="198"/>
      <c r="Q1179" s="198"/>
      <c r="R1179" s="198"/>
      <c r="S1179" s="198"/>
      <c r="T1179" s="198"/>
    </row>
    <row r="1180" spans="1:20" s="89" customFormat="1" ht="24" customHeight="1">
      <c r="K1180" s="89" t="s">
        <v>522</v>
      </c>
      <c r="L1180" s="319">
        <f t="shared" ref="L1180:T1180" si="183">L223+L654+L780+L995</f>
        <v>18214</v>
      </c>
      <c r="M1180" s="319">
        <f t="shared" si="183"/>
        <v>25910</v>
      </c>
      <c r="N1180" s="309">
        <f t="shared" si="183"/>
        <v>20250</v>
      </c>
      <c r="O1180" s="309">
        <f t="shared" si="183"/>
        <v>28250</v>
      </c>
      <c r="P1180" s="319">
        <f t="shared" si="183"/>
        <v>31000</v>
      </c>
      <c r="Q1180" s="319">
        <f t="shared" si="183"/>
        <v>31000</v>
      </c>
      <c r="R1180" s="319">
        <f t="shared" si="183"/>
        <v>31000</v>
      </c>
      <c r="S1180" s="319">
        <f t="shared" si="183"/>
        <v>31000</v>
      </c>
      <c r="T1180" s="319">
        <f t="shared" si="183"/>
        <v>31000</v>
      </c>
    </row>
    <row r="1181" spans="1:20" s="89" customFormat="1" ht="24" customHeight="1">
      <c r="L1181" s="206"/>
      <c r="M1181" s="206"/>
      <c r="N1181" s="170"/>
      <c r="O1181" s="170"/>
      <c r="P1181" s="198"/>
      <c r="Q1181" s="198"/>
      <c r="R1181" s="198"/>
      <c r="S1181" s="198"/>
      <c r="T1181" s="198"/>
    </row>
    <row r="1182" spans="1:20" s="89" customFormat="1" ht="24" customHeight="1">
      <c r="E1182" s="91"/>
      <c r="F1182" s="91"/>
      <c r="G1182" s="91"/>
      <c r="H1182" s="91"/>
      <c r="I1182" s="475" t="s">
        <v>557</v>
      </c>
      <c r="J1182" s="475"/>
      <c r="K1182" s="89" t="s">
        <v>523</v>
      </c>
      <c r="L1182" s="319">
        <f t="shared" ref="L1182:T1182" si="184">L66+L91+L120+L156+L186+L650+L776+L897+L927+L225+L438+L528</f>
        <v>1273757</v>
      </c>
      <c r="M1182" s="319">
        <f t="shared" si="184"/>
        <v>1411732</v>
      </c>
      <c r="N1182" s="309">
        <f t="shared" si="184"/>
        <v>1749277</v>
      </c>
      <c r="O1182" s="309">
        <f t="shared" si="184"/>
        <v>1504178</v>
      </c>
      <c r="P1182" s="319">
        <f t="shared" si="184"/>
        <v>1930640</v>
      </c>
      <c r="Q1182" s="319">
        <f t="shared" si="184"/>
        <v>2107552</v>
      </c>
      <c r="R1182" s="319">
        <f t="shared" si="184"/>
        <v>2289288</v>
      </c>
      <c r="S1182" s="319">
        <f t="shared" si="184"/>
        <v>2486369</v>
      </c>
      <c r="T1182" s="319">
        <f t="shared" si="184"/>
        <v>2682115</v>
      </c>
    </row>
    <row r="1183" spans="1:20" s="89" customFormat="1" ht="24" customHeight="1">
      <c r="J1183" s="107"/>
      <c r="L1183" s="206"/>
      <c r="M1183" s="206"/>
      <c r="N1183" s="165"/>
      <c r="O1183" s="165"/>
      <c r="P1183" s="198"/>
      <c r="Q1183" s="198"/>
      <c r="R1183" s="198"/>
      <c r="S1183" s="198"/>
      <c r="T1183" s="198"/>
    </row>
    <row r="1184" spans="1:20" s="89" customFormat="1" ht="24" customHeight="1">
      <c r="E1184" s="91"/>
      <c r="F1184" s="91"/>
      <c r="G1184" s="91"/>
      <c r="H1184" s="91"/>
      <c r="I1184" s="475" t="s">
        <v>557</v>
      </c>
      <c r="J1184" s="475"/>
      <c r="K1184" s="89" t="s">
        <v>524</v>
      </c>
      <c r="L1184" s="319">
        <f t="shared" ref="L1184:T1184" si="185">L68+L93+L122+L158+L188+L652+L778+L899+L929+L226+L440+L530</f>
        <v>97013</v>
      </c>
      <c r="M1184" s="319">
        <f t="shared" si="185"/>
        <v>108436</v>
      </c>
      <c r="N1184" s="309">
        <f t="shared" si="185"/>
        <v>126128</v>
      </c>
      <c r="O1184" s="309">
        <f t="shared" si="185"/>
        <v>115494</v>
      </c>
      <c r="P1184" s="319">
        <f t="shared" si="185"/>
        <v>144884</v>
      </c>
      <c r="Q1184" s="319">
        <f t="shared" si="185"/>
        <v>140978</v>
      </c>
      <c r="R1184" s="319">
        <f t="shared" si="185"/>
        <v>149013</v>
      </c>
      <c r="S1184" s="319">
        <f t="shared" si="185"/>
        <v>156734</v>
      </c>
      <c r="T1184" s="319">
        <f t="shared" si="185"/>
        <v>164571</v>
      </c>
    </row>
    <row r="1185" spans="1:20" s="89" customFormat="1" ht="24" customHeight="1">
      <c r="J1185" s="107"/>
      <c r="L1185" s="206"/>
      <c r="M1185" s="206"/>
      <c r="N1185" s="165"/>
      <c r="O1185" s="165"/>
      <c r="P1185" s="198"/>
      <c r="Q1185" s="198"/>
      <c r="R1185" s="198"/>
      <c r="S1185" s="198"/>
      <c r="T1185" s="198"/>
    </row>
    <row r="1186" spans="1:20" s="89" customFormat="1" ht="24" customHeight="1">
      <c r="E1186" s="91"/>
      <c r="F1186" s="91"/>
      <c r="G1186" s="91"/>
      <c r="H1186" s="91"/>
      <c r="I1186" s="475" t="s">
        <v>557</v>
      </c>
      <c r="J1186" s="475"/>
      <c r="K1186" s="89" t="s">
        <v>525</v>
      </c>
      <c r="L1186" s="319">
        <f t="shared" ref="L1186:T1186" si="186">L69+L94+L123+L159+L189+L653+L779+L900+L930+L227+L441+L531</f>
        <v>14574</v>
      </c>
      <c r="M1186" s="319">
        <f t="shared" si="186"/>
        <v>15704</v>
      </c>
      <c r="N1186" s="309">
        <f t="shared" si="186"/>
        <v>17397</v>
      </c>
      <c r="O1186" s="309">
        <f t="shared" si="186"/>
        <v>15941</v>
      </c>
      <c r="P1186" s="319">
        <f t="shared" si="186"/>
        <v>18379</v>
      </c>
      <c r="Q1186" s="319">
        <f t="shared" si="186"/>
        <v>19071</v>
      </c>
      <c r="R1186" s="319">
        <f t="shared" si="186"/>
        <v>19771</v>
      </c>
      <c r="S1186" s="319">
        <f t="shared" si="186"/>
        <v>20498</v>
      </c>
      <c r="T1186" s="319">
        <f t="shared" si="186"/>
        <v>21115</v>
      </c>
    </row>
    <row r="1187" spans="1:20" s="89" customFormat="1" ht="24" customHeight="1">
      <c r="I1187" s="107"/>
      <c r="J1187" s="107"/>
      <c r="L1187" s="243"/>
      <c r="M1187" s="243"/>
      <c r="N1187" s="244"/>
      <c r="O1187" s="244"/>
      <c r="P1187" s="243"/>
      <c r="Q1187" s="243"/>
      <c r="R1187" s="243"/>
      <c r="S1187" s="243"/>
      <c r="T1187" s="243"/>
    </row>
    <row r="1188" spans="1:20" s="89" customFormat="1" ht="24" customHeight="1">
      <c r="I1188" s="486" t="s">
        <v>515</v>
      </c>
      <c r="J1188" s="486"/>
      <c r="K1188" s="108" t="s">
        <v>523</v>
      </c>
      <c r="L1188" s="319">
        <f t="shared" ref="L1188:T1188" si="187">L991</f>
        <v>79114</v>
      </c>
      <c r="M1188" s="319">
        <f t="shared" si="187"/>
        <v>102604</v>
      </c>
      <c r="N1188" s="309">
        <f t="shared" si="187"/>
        <v>89456</v>
      </c>
      <c r="O1188" s="309">
        <f t="shared" si="187"/>
        <v>91586</v>
      </c>
      <c r="P1188" s="319">
        <f t="shared" si="187"/>
        <v>103057</v>
      </c>
      <c r="Q1188" s="319">
        <f t="shared" si="187"/>
        <v>111614</v>
      </c>
      <c r="R1188" s="319">
        <f t="shared" si="187"/>
        <v>120543</v>
      </c>
      <c r="S1188" s="319">
        <f t="shared" si="187"/>
        <v>130186</v>
      </c>
      <c r="T1188" s="319">
        <f t="shared" si="187"/>
        <v>140601</v>
      </c>
    </row>
    <row r="1189" spans="1:20" s="95" customFormat="1" ht="24" customHeight="1">
      <c r="I1189" s="397"/>
      <c r="J1189" s="397"/>
      <c r="K1189" s="89"/>
      <c r="L1189" s="199"/>
      <c r="M1189" s="199"/>
      <c r="N1189" s="148"/>
      <c r="O1189" s="148"/>
      <c r="P1189" s="199"/>
      <c r="Q1189" s="199"/>
      <c r="R1189" s="199"/>
      <c r="S1189" s="199"/>
      <c r="T1189" s="199"/>
    </row>
    <row r="1190" spans="1:20" s="95" customFormat="1" ht="24" customHeight="1">
      <c r="I1190" s="486" t="s">
        <v>515</v>
      </c>
      <c r="J1190" s="486"/>
      <c r="K1190" s="89" t="s">
        <v>524</v>
      </c>
      <c r="L1190" s="319">
        <f t="shared" ref="L1190:T1190" si="188">L993</f>
        <v>6336</v>
      </c>
      <c r="M1190" s="319">
        <f t="shared" si="188"/>
        <v>7518</v>
      </c>
      <c r="N1190" s="309">
        <f t="shared" si="188"/>
        <v>6835</v>
      </c>
      <c r="O1190" s="309">
        <f t="shared" si="188"/>
        <v>6874</v>
      </c>
      <c r="P1190" s="319">
        <f t="shared" si="188"/>
        <v>7450</v>
      </c>
      <c r="Q1190" s="319">
        <f t="shared" si="188"/>
        <v>7177</v>
      </c>
      <c r="R1190" s="319">
        <f t="shared" si="188"/>
        <v>7536</v>
      </c>
      <c r="S1190" s="319">
        <f t="shared" si="188"/>
        <v>7913</v>
      </c>
      <c r="T1190" s="319">
        <f t="shared" si="188"/>
        <v>8309</v>
      </c>
    </row>
    <row r="1191" spans="1:20" s="95" customFormat="1" ht="24" customHeight="1">
      <c r="I1191" s="397"/>
      <c r="J1191" s="397"/>
      <c r="K1191" s="89"/>
      <c r="L1191" s="198"/>
      <c r="M1191" s="198"/>
      <c r="N1191" s="165"/>
      <c r="O1191" s="165"/>
      <c r="P1191" s="198"/>
      <c r="Q1191" s="198"/>
      <c r="R1191" s="198"/>
      <c r="S1191" s="198"/>
      <c r="T1191" s="198"/>
    </row>
    <row r="1192" spans="1:20" s="95" customFormat="1" ht="24" customHeight="1">
      <c r="I1192" s="486" t="s">
        <v>515</v>
      </c>
      <c r="J1192" s="486"/>
      <c r="K1192" s="89" t="s">
        <v>525</v>
      </c>
      <c r="L1192" s="319">
        <f t="shared" ref="L1192:T1192" si="189">L994</f>
        <v>915</v>
      </c>
      <c r="M1192" s="319">
        <f t="shared" si="189"/>
        <v>1083</v>
      </c>
      <c r="N1192" s="309">
        <f t="shared" si="189"/>
        <v>940</v>
      </c>
      <c r="O1192" s="309">
        <f t="shared" si="189"/>
        <v>933</v>
      </c>
      <c r="P1192" s="319">
        <f t="shared" si="189"/>
        <v>940</v>
      </c>
      <c r="Q1192" s="319">
        <f t="shared" si="189"/>
        <v>968</v>
      </c>
      <c r="R1192" s="319">
        <f t="shared" si="189"/>
        <v>997</v>
      </c>
      <c r="S1192" s="319">
        <f t="shared" si="189"/>
        <v>1027</v>
      </c>
      <c r="T1192" s="319">
        <f t="shared" si="189"/>
        <v>1058</v>
      </c>
    </row>
    <row r="1193" spans="1:20" s="95" customFormat="1" ht="24" customHeight="1">
      <c r="I1193" s="397"/>
      <c r="J1193" s="397"/>
      <c r="L1193" s="199"/>
      <c r="M1193" s="199"/>
      <c r="N1193" s="148"/>
      <c r="O1193" s="148"/>
      <c r="P1193" s="199"/>
      <c r="Q1193" s="199"/>
      <c r="R1193" s="199"/>
      <c r="S1193" s="199"/>
      <c r="T1193" s="199"/>
    </row>
    <row r="1194" spans="1:20" s="110" customFormat="1" ht="24" customHeight="1">
      <c r="A1194" s="476" t="s">
        <v>801</v>
      </c>
      <c r="B1194" s="476"/>
      <c r="C1194" s="476"/>
      <c r="D1194" s="476"/>
      <c r="E1194" s="476"/>
      <c r="F1194" s="476"/>
      <c r="G1194" s="476"/>
      <c r="H1194" s="476"/>
      <c r="I1194" s="476"/>
      <c r="J1194" s="476"/>
      <c r="K1194" s="476"/>
      <c r="L1194" s="182"/>
      <c r="M1194" s="182"/>
      <c r="N1194" s="182"/>
      <c r="O1194" s="182"/>
      <c r="P1194" s="182"/>
      <c r="Q1194" s="179"/>
      <c r="R1194" s="179"/>
      <c r="S1194" s="179"/>
      <c r="T1194" s="179"/>
    </row>
    <row r="1195" spans="1:20" s="89" customFormat="1" ht="24" customHeight="1">
      <c r="I1195" s="107"/>
      <c r="J1195" s="107"/>
      <c r="K1195" s="89" t="s">
        <v>802</v>
      </c>
      <c r="L1195" s="319">
        <f t="shared" ref="L1195:T1195" si="190">L6</f>
        <v>2084951</v>
      </c>
      <c r="M1195" s="319">
        <f t="shared" si="190"/>
        <v>2220747</v>
      </c>
      <c r="N1195" s="309">
        <f t="shared" si="190"/>
        <v>2346977</v>
      </c>
      <c r="O1195" s="309">
        <f t="shared" si="190"/>
        <v>2340251</v>
      </c>
      <c r="P1195" s="319">
        <f t="shared" si="190"/>
        <v>2518207</v>
      </c>
      <c r="Q1195" s="319">
        <f t="shared" si="190"/>
        <v>2568207</v>
      </c>
      <c r="R1195" s="319">
        <f t="shared" si="190"/>
        <v>2618207</v>
      </c>
      <c r="S1195" s="319">
        <f t="shared" si="190"/>
        <v>2668207</v>
      </c>
      <c r="T1195" s="319">
        <f t="shared" si="190"/>
        <v>2718207</v>
      </c>
    </row>
    <row r="1196" spans="1:20" s="89" customFormat="1" ht="24" customHeight="1">
      <c r="I1196" s="107"/>
      <c r="J1196" s="107"/>
      <c r="K1196" s="89" t="s">
        <v>803</v>
      </c>
      <c r="L1196" s="237">
        <f t="shared" ref="L1196:T1196" si="191">L7</f>
        <v>1330510</v>
      </c>
      <c r="M1196" s="237">
        <f t="shared" si="191"/>
        <v>1331704</v>
      </c>
      <c r="N1196" s="181">
        <f t="shared" si="191"/>
        <v>1374700</v>
      </c>
      <c r="O1196" s="181">
        <f t="shared" si="191"/>
        <v>1368276</v>
      </c>
      <c r="P1196" s="237">
        <f t="shared" si="191"/>
        <v>1382106</v>
      </c>
      <c r="Q1196" s="237">
        <f t="shared" si="191"/>
        <v>1436265</v>
      </c>
      <c r="R1196" s="237">
        <f t="shared" si="191"/>
        <v>1486265</v>
      </c>
      <c r="S1196" s="237">
        <f t="shared" si="191"/>
        <v>1536265</v>
      </c>
      <c r="T1196" s="237">
        <f t="shared" si="191"/>
        <v>1586265</v>
      </c>
    </row>
    <row r="1197" spans="1:20" s="89" customFormat="1" ht="15" customHeight="1">
      <c r="I1197" s="107"/>
      <c r="J1197" s="107"/>
      <c r="L1197" s="206"/>
      <c r="M1197" s="206"/>
      <c r="N1197" s="170"/>
      <c r="O1197" s="170"/>
      <c r="P1197" s="206"/>
      <c r="Q1197" s="206"/>
      <c r="R1197" s="206"/>
      <c r="S1197" s="206"/>
      <c r="T1197" s="206"/>
    </row>
    <row r="1198" spans="1:20" s="128" customFormat="1" ht="24" customHeight="1">
      <c r="I1198" s="141"/>
      <c r="J1198" s="141"/>
      <c r="K1198" s="128" t="s">
        <v>1049</v>
      </c>
      <c r="L1198" s="289">
        <f t="shared" ref="L1198" si="192">SUM(L1195:L1197)</f>
        <v>3415461</v>
      </c>
      <c r="M1198" s="289">
        <f t="shared" ref="M1198:T1198" si="193">SUM(M1195:M1197)</f>
        <v>3552451</v>
      </c>
      <c r="N1198" s="290">
        <f t="shared" si="193"/>
        <v>3721677</v>
      </c>
      <c r="O1198" s="290">
        <f t="shared" si="193"/>
        <v>3708527</v>
      </c>
      <c r="P1198" s="289">
        <f>SUM(P1195:P1197)</f>
        <v>3900313</v>
      </c>
      <c r="Q1198" s="289">
        <f t="shared" si="193"/>
        <v>4004472</v>
      </c>
      <c r="R1198" s="289">
        <f t="shared" si="193"/>
        <v>4104472</v>
      </c>
      <c r="S1198" s="289">
        <f t="shared" si="193"/>
        <v>4204472</v>
      </c>
      <c r="T1198" s="289">
        <f t="shared" si="193"/>
        <v>4304472</v>
      </c>
    </row>
    <row r="1199" spans="1:20" s="104" customFormat="1" ht="24" customHeight="1">
      <c r="I1199" s="106"/>
      <c r="J1199" s="106"/>
      <c r="L1199" s="444">
        <f>(L1198-3327913)/3327913</f>
        <v>2.630717810231217E-2</v>
      </c>
      <c r="M1199" s="213">
        <f>(M1198-L1198)/L1198</f>
        <v>4.0108787657068844E-2</v>
      </c>
      <c r="N1199" s="158">
        <f>(N1198-M1198)/M1198</f>
        <v>4.7636406526085792E-2</v>
      </c>
      <c r="O1199" s="158">
        <f>(O1198-M1198)/M1198</f>
        <v>4.3934736890107705E-2</v>
      </c>
      <c r="P1199" s="213">
        <f>(P1198-O1198)/O1198</f>
        <v>5.1714872239031831E-2</v>
      </c>
      <c r="Q1199" s="213">
        <f>(Q1198-P1198)/P1198</f>
        <v>2.6705292626514845E-2</v>
      </c>
      <c r="R1199" s="213">
        <f>(R1198-Q1198)/Q1198</f>
        <v>2.4972081213203639E-2</v>
      </c>
      <c r="S1199" s="213">
        <f>(S1198-R1198)/R1198</f>
        <v>2.4363669675417449E-2</v>
      </c>
      <c r="T1199" s="213">
        <f>(T1198-S1198)/S1198</f>
        <v>2.3784199300173718E-2</v>
      </c>
    </row>
    <row r="1200" spans="1:20" s="451" customFormat="1" ht="24" customHeight="1">
      <c r="A1200" s="452"/>
      <c r="B1200" s="452"/>
      <c r="C1200" s="452"/>
      <c r="D1200" s="452"/>
      <c r="E1200" s="452"/>
      <c r="F1200" s="452"/>
      <c r="G1200" s="452"/>
      <c r="H1200" s="452"/>
      <c r="I1200" s="452"/>
      <c r="J1200" s="452"/>
      <c r="K1200" s="452"/>
      <c r="L1200" s="449"/>
      <c r="M1200" s="449"/>
      <c r="N1200" s="448"/>
      <c r="O1200" s="448"/>
      <c r="P1200" s="449"/>
      <c r="Q1200" s="450"/>
      <c r="R1200" s="450"/>
      <c r="S1200" s="450"/>
      <c r="T1200" s="450"/>
    </row>
    <row r="1201" spans="1:20" s="89" customFormat="1" ht="24" customHeight="1">
      <c r="F1201" s="131"/>
      <c r="G1201" s="131"/>
      <c r="H1201" s="131"/>
      <c r="I1201" s="131"/>
      <c r="J1201" s="131"/>
      <c r="K1201" s="131" t="s">
        <v>459</v>
      </c>
      <c r="L1201" s="319">
        <f t="shared" ref="L1201:T1201" si="194">L967</f>
        <v>774248</v>
      </c>
      <c r="M1201" s="319">
        <f t="shared" si="194"/>
        <v>820513</v>
      </c>
      <c r="N1201" s="309">
        <f t="shared" si="194"/>
        <v>899043</v>
      </c>
      <c r="O1201" s="309">
        <f t="shared" si="194"/>
        <v>900817</v>
      </c>
      <c r="P1201" s="319">
        <f t="shared" si="194"/>
        <v>995347</v>
      </c>
      <c r="Q1201" s="319">
        <f t="shared" si="194"/>
        <v>1045114</v>
      </c>
      <c r="R1201" s="319">
        <f t="shared" si="194"/>
        <v>1092144</v>
      </c>
      <c r="S1201" s="319">
        <f t="shared" si="194"/>
        <v>1135830</v>
      </c>
      <c r="T1201" s="319">
        <f t="shared" si="194"/>
        <v>1175584</v>
      </c>
    </row>
    <row r="1202" spans="1:20" s="89" customFormat="1" ht="24" customHeight="1">
      <c r="F1202" s="131"/>
      <c r="G1202" s="131"/>
      <c r="H1202" s="131"/>
      <c r="I1202" s="131"/>
      <c r="J1202" s="131"/>
      <c r="K1202" s="131" t="s">
        <v>401</v>
      </c>
      <c r="L1202" s="245">
        <f t="shared" ref="L1202:T1202" si="195">L968</f>
        <v>837560</v>
      </c>
      <c r="M1202" s="245">
        <f t="shared" si="195"/>
        <v>845334</v>
      </c>
      <c r="N1202" s="246">
        <f t="shared" si="195"/>
        <v>864150</v>
      </c>
      <c r="O1202" s="246">
        <f t="shared" si="195"/>
        <v>860125</v>
      </c>
      <c r="P1202" s="245">
        <f t="shared" si="195"/>
        <v>861408</v>
      </c>
      <c r="Q1202" s="245">
        <f t="shared" si="195"/>
        <v>0</v>
      </c>
      <c r="R1202" s="245">
        <f t="shared" si="195"/>
        <v>0</v>
      </c>
      <c r="S1202" s="245">
        <f t="shared" si="195"/>
        <v>0</v>
      </c>
      <c r="T1202" s="245">
        <f t="shared" si="195"/>
        <v>0</v>
      </c>
    </row>
    <row r="1203" spans="1:20" s="89" customFormat="1" ht="24" customHeight="1">
      <c r="F1203" s="131"/>
      <c r="G1203" s="131"/>
      <c r="H1203" s="131"/>
      <c r="I1203" s="131"/>
      <c r="J1203" s="131"/>
      <c r="K1203" s="132" t="s">
        <v>916</v>
      </c>
      <c r="L1203" s="289">
        <f t="shared" ref="L1203" si="196">L1201+L1202</f>
        <v>1611808</v>
      </c>
      <c r="M1203" s="289">
        <f t="shared" ref="M1203:T1203" si="197">M1201+M1202</f>
        <v>1665847</v>
      </c>
      <c r="N1203" s="290">
        <f t="shared" si="197"/>
        <v>1763193</v>
      </c>
      <c r="O1203" s="290">
        <f t="shared" si="197"/>
        <v>1760942</v>
      </c>
      <c r="P1203" s="289">
        <f t="shared" si="197"/>
        <v>1856755</v>
      </c>
      <c r="Q1203" s="289">
        <f t="shared" si="197"/>
        <v>1045114</v>
      </c>
      <c r="R1203" s="289">
        <f t="shared" si="197"/>
        <v>1092144</v>
      </c>
      <c r="S1203" s="289">
        <f t="shared" si="197"/>
        <v>1135830</v>
      </c>
      <c r="T1203" s="289">
        <f t="shared" si="197"/>
        <v>1175584</v>
      </c>
    </row>
    <row r="1204" spans="1:20" s="89" customFormat="1" ht="24" customHeight="1">
      <c r="F1204" s="131"/>
      <c r="G1204" s="131"/>
      <c r="H1204" s="131"/>
      <c r="I1204" s="131"/>
      <c r="J1204" s="131"/>
      <c r="K1204" s="132"/>
      <c r="L1204" s="248"/>
      <c r="M1204" s="248"/>
      <c r="N1204" s="249"/>
      <c r="O1204" s="249"/>
      <c r="P1204" s="248"/>
      <c r="Q1204" s="248"/>
      <c r="R1204" s="248"/>
      <c r="S1204" s="248"/>
      <c r="T1204" s="248"/>
    </row>
    <row r="1205" spans="1:20" s="89" customFormat="1" ht="24" customHeight="1">
      <c r="F1205" s="131"/>
      <c r="G1205" s="131"/>
      <c r="H1205" s="131"/>
      <c r="I1205" s="131"/>
      <c r="J1205" s="131"/>
      <c r="K1205" s="132" t="s">
        <v>923</v>
      </c>
      <c r="L1205" s="323">
        <f t="shared" ref="L1205:T1205" si="198">L276+L291</f>
        <v>36397</v>
      </c>
      <c r="M1205" s="323">
        <f t="shared" si="198"/>
        <v>42501</v>
      </c>
      <c r="N1205" s="337">
        <f t="shared" si="198"/>
        <v>45000</v>
      </c>
      <c r="O1205" s="337">
        <f t="shared" si="198"/>
        <v>45032</v>
      </c>
      <c r="P1205" s="323">
        <f t="shared" si="198"/>
        <v>45000</v>
      </c>
      <c r="Q1205" s="323">
        <f t="shared" si="198"/>
        <v>45000</v>
      </c>
      <c r="R1205" s="323">
        <f t="shared" si="198"/>
        <v>45000</v>
      </c>
      <c r="S1205" s="323">
        <f t="shared" si="198"/>
        <v>45000</v>
      </c>
      <c r="T1205" s="323">
        <f t="shared" si="198"/>
        <v>45000</v>
      </c>
    </row>
    <row r="1206" spans="1:20" s="89" customFormat="1" ht="24" customHeight="1">
      <c r="F1206" s="131"/>
      <c r="G1206" s="131"/>
      <c r="H1206" s="131"/>
      <c r="I1206" s="131"/>
      <c r="J1206" s="131"/>
      <c r="K1206" s="132"/>
      <c r="L1206" s="280">
        <f>(L1205-36397)/36397</f>
        <v>0</v>
      </c>
      <c r="M1206" s="214">
        <f>(M1205-L1205)/L1205</f>
        <v>0.1677061296260681</v>
      </c>
      <c r="N1206" s="250">
        <f>(N1205-M1205)/M1205</f>
        <v>5.8798616503141103E-2</v>
      </c>
      <c r="O1206" s="250">
        <f>(O1205-M1205)/M1205</f>
        <v>5.9551539963765561E-2</v>
      </c>
      <c r="P1206" s="214">
        <f>(P1205-O1205)/O1205</f>
        <v>-7.1060579143720018E-4</v>
      </c>
      <c r="Q1206" s="214">
        <f>(Q1205-P1205)/P1205</f>
        <v>0</v>
      </c>
      <c r="R1206" s="214">
        <v>0</v>
      </c>
      <c r="S1206" s="214">
        <v>0</v>
      </c>
      <c r="T1206" s="214">
        <v>0</v>
      </c>
    </row>
    <row r="1207" spans="1:20" s="89" customFormat="1" ht="24" customHeight="1">
      <c r="F1207" s="131"/>
      <c r="G1207" s="131"/>
      <c r="H1207" s="131"/>
      <c r="I1207" s="131"/>
      <c r="J1207" s="131"/>
      <c r="K1207" s="132"/>
      <c r="L1207" s="248"/>
      <c r="M1207" s="248"/>
      <c r="N1207" s="249"/>
      <c r="O1207" s="249"/>
      <c r="P1207" s="248"/>
      <c r="Q1207" s="248"/>
      <c r="R1207" s="248"/>
      <c r="S1207" s="248"/>
      <c r="T1207" s="248"/>
    </row>
    <row r="1208" spans="1:20" s="89" customFormat="1" ht="24" customHeight="1">
      <c r="F1208" s="131"/>
      <c r="G1208" s="131"/>
      <c r="H1208" s="131"/>
      <c r="I1208" s="131"/>
      <c r="J1208" s="131"/>
      <c r="K1208" s="141" t="s">
        <v>924</v>
      </c>
      <c r="L1208" s="323">
        <f t="shared" ref="L1208:T1208" si="199">L1066+L1088+L1109</f>
        <v>425925</v>
      </c>
      <c r="M1208" s="323">
        <f t="shared" si="199"/>
        <v>430630</v>
      </c>
      <c r="N1208" s="337">
        <f t="shared" si="199"/>
        <v>496000</v>
      </c>
      <c r="O1208" s="337">
        <f t="shared" si="199"/>
        <v>493718</v>
      </c>
      <c r="P1208" s="323">
        <f t="shared" si="199"/>
        <v>506061</v>
      </c>
      <c r="Q1208" s="323">
        <f t="shared" si="199"/>
        <v>518713</v>
      </c>
      <c r="R1208" s="323">
        <f t="shared" si="199"/>
        <v>531681</v>
      </c>
      <c r="S1208" s="323">
        <f t="shared" si="199"/>
        <v>544973</v>
      </c>
      <c r="T1208" s="323">
        <f t="shared" si="199"/>
        <v>558598</v>
      </c>
    </row>
    <row r="1209" spans="1:20" s="89" customFormat="1" ht="24" customHeight="1">
      <c r="F1209" s="131"/>
      <c r="G1209" s="131"/>
      <c r="H1209" s="131"/>
      <c r="I1209" s="131"/>
      <c r="J1209" s="131"/>
      <c r="K1209" s="132"/>
      <c r="L1209" s="280">
        <f>(L1208-269441)/269441</f>
        <v>0.58077278513663477</v>
      </c>
      <c r="M1209" s="214">
        <f>(M1208-L1208)/L1208</f>
        <v>1.1046545753360334E-2</v>
      </c>
      <c r="N1209" s="250">
        <f>(N1208-M1208)/M1208</f>
        <v>0.15180084991756265</v>
      </c>
      <c r="O1209" s="250">
        <f>(O1208-M1208)/M1208</f>
        <v>0.14650163713628869</v>
      </c>
      <c r="P1209" s="214">
        <f>(P1208-O1208)/O1208</f>
        <v>2.500010127238626E-2</v>
      </c>
      <c r="Q1209" s="214">
        <f>(Q1208-P1208)/P1208</f>
        <v>2.5000938622023829E-2</v>
      </c>
      <c r="R1209" s="214">
        <v>0</v>
      </c>
      <c r="S1209" s="214">
        <v>0</v>
      </c>
      <c r="T1209" s="214">
        <v>0</v>
      </c>
    </row>
    <row r="1210" spans="1:20" s="89" customFormat="1" ht="24" customHeight="1">
      <c r="F1210" s="131"/>
      <c r="G1210" s="131"/>
      <c r="H1210" s="131"/>
      <c r="I1210" s="131"/>
      <c r="J1210" s="131"/>
      <c r="K1210" s="132"/>
      <c r="L1210" s="248"/>
      <c r="M1210" s="248"/>
      <c r="N1210" s="249"/>
      <c r="O1210" s="249"/>
      <c r="P1210" s="248"/>
      <c r="Q1210" s="248"/>
      <c r="R1210" s="248"/>
      <c r="S1210" s="248"/>
      <c r="T1210" s="248"/>
    </row>
    <row r="1211" spans="1:20" s="89" customFormat="1" ht="24" customHeight="1">
      <c r="F1211" s="131"/>
      <c r="G1211" s="131"/>
      <c r="H1211" s="131"/>
      <c r="I1211" s="131"/>
      <c r="J1211" s="131"/>
      <c r="K1211" s="132" t="s">
        <v>925</v>
      </c>
      <c r="L1211" s="323">
        <f t="shared" ref="L1211:T1211" si="200">L26</f>
        <v>54872</v>
      </c>
      <c r="M1211" s="323">
        <f t="shared" si="200"/>
        <v>115949</v>
      </c>
      <c r="N1211" s="337">
        <f t="shared" si="200"/>
        <v>120000</v>
      </c>
      <c r="O1211" s="337">
        <f t="shared" si="200"/>
        <v>120588</v>
      </c>
      <c r="P1211" s="323">
        <f t="shared" si="200"/>
        <v>120000</v>
      </c>
      <c r="Q1211" s="323">
        <f t="shared" si="200"/>
        <v>120000</v>
      </c>
      <c r="R1211" s="323">
        <f t="shared" si="200"/>
        <v>120000</v>
      </c>
      <c r="S1211" s="323">
        <f t="shared" si="200"/>
        <v>120000</v>
      </c>
      <c r="T1211" s="323">
        <f t="shared" si="200"/>
        <v>120000</v>
      </c>
    </row>
    <row r="1212" spans="1:20" s="89" customFormat="1" ht="24" customHeight="1">
      <c r="F1212" s="131"/>
      <c r="G1212" s="131"/>
      <c r="H1212" s="131"/>
      <c r="I1212" s="131"/>
      <c r="J1212" s="131"/>
      <c r="K1212" s="132"/>
      <c r="L1212" s="280">
        <f>(L1211-52363)/52363</f>
        <v>4.7915512862135475E-2</v>
      </c>
      <c r="M1212" s="214">
        <f>(M1211-L1211)/L1211</f>
        <v>1.1130813529669048</v>
      </c>
      <c r="N1212" s="250">
        <f>(N1211-M1211)/M1211</f>
        <v>3.4937774366316225E-2</v>
      </c>
      <c r="O1212" s="250">
        <f>(O1211-M1211)/M1211</f>
        <v>4.0008969460711176E-2</v>
      </c>
      <c r="P1212" s="214">
        <f>(P1211-O1211)/O1211</f>
        <v>-4.8761070753308789E-3</v>
      </c>
      <c r="Q1212" s="214">
        <f>(Q1211-P1211)/P1211</f>
        <v>0</v>
      </c>
      <c r="R1212" s="214">
        <v>0</v>
      </c>
      <c r="S1212" s="214">
        <v>0</v>
      </c>
      <c r="T1212" s="214">
        <v>0</v>
      </c>
    </row>
    <row r="1213" spans="1:20" s="89" customFormat="1" ht="24" customHeight="1">
      <c r="F1213" s="397"/>
      <c r="G1213" s="397"/>
      <c r="H1213" s="397"/>
      <c r="I1213" s="397"/>
      <c r="J1213" s="397"/>
      <c r="K1213" s="397"/>
      <c r="L1213" s="199"/>
      <c r="M1213" s="199"/>
      <c r="N1213" s="148"/>
      <c r="O1213" s="148"/>
      <c r="P1213" s="199"/>
      <c r="Q1213" s="199"/>
      <c r="R1213" s="199"/>
      <c r="S1213" s="199"/>
      <c r="T1213" s="199"/>
    </row>
    <row r="1214" spans="1:20" s="89" customFormat="1" ht="24" customHeight="1">
      <c r="A1214" s="92"/>
      <c r="F1214" s="397"/>
      <c r="G1214" s="397"/>
      <c r="H1214" s="397"/>
      <c r="I1214" s="397"/>
      <c r="J1214" s="397"/>
      <c r="K1214" s="397" t="s">
        <v>917</v>
      </c>
      <c r="L1214" s="324">
        <f t="shared" ref="L1214:T1214" si="201">L1198+L1203+L1205+L1208+L1211</f>
        <v>5544463</v>
      </c>
      <c r="M1214" s="324">
        <f t="shared" si="201"/>
        <v>5807378</v>
      </c>
      <c r="N1214" s="338">
        <f t="shared" si="201"/>
        <v>6145870</v>
      </c>
      <c r="O1214" s="338">
        <f t="shared" si="201"/>
        <v>6128807</v>
      </c>
      <c r="P1214" s="324">
        <f t="shared" si="201"/>
        <v>6428129</v>
      </c>
      <c r="Q1214" s="324">
        <f t="shared" si="201"/>
        <v>5733299</v>
      </c>
      <c r="R1214" s="324">
        <f t="shared" si="201"/>
        <v>5893297</v>
      </c>
      <c r="S1214" s="324">
        <f t="shared" si="201"/>
        <v>6050275</v>
      </c>
      <c r="T1214" s="324">
        <f t="shared" si="201"/>
        <v>6203654</v>
      </c>
    </row>
    <row r="1215" spans="1:20" s="89" customFormat="1" ht="24" customHeight="1">
      <c r="F1215" s="397"/>
      <c r="G1215" s="397"/>
      <c r="H1215" s="397"/>
      <c r="I1215" s="397"/>
      <c r="J1215" s="397"/>
      <c r="K1215" s="397"/>
      <c r="L1215" s="444">
        <f>(L1214-5247637)/5247637</f>
        <v>5.6563744786462936E-2</v>
      </c>
      <c r="M1215" s="213">
        <f>(M1214-L1214)/L1214</f>
        <v>4.7419380380029588E-2</v>
      </c>
      <c r="N1215" s="158">
        <f>(N1214-M1214)/M1214</f>
        <v>5.8286545149979906E-2</v>
      </c>
      <c r="O1215" s="158">
        <f>(O1214-M1214)/M1214</f>
        <v>5.5348386139149199E-2</v>
      </c>
      <c r="P1215" s="213">
        <f>(P1214-O1214)/O1214</f>
        <v>4.8838542313373548E-2</v>
      </c>
      <c r="Q1215" s="213">
        <f>(Q1214-P1214)/P1214</f>
        <v>-0.10809210580559289</v>
      </c>
      <c r="R1215" s="213">
        <f>(R1214-Q1214)/Q1214</f>
        <v>2.7906795023249269E-2</v>
      </c>
      <c r="S1215" s="213">
        <f>(S1214-R1214)/R1214</f>
        <v>2.6636702681028971E-2</v>
      </c>
      <c r="T1215" s="213">
        <f>(T1214-S1214)/S1214</f>
        <v>2.5350748519695387E-2</v>
      </c>
    </row>
    <row r="1216" spans="1:20" s="89" customFormat="1" ht="24" customHeight="1">
      <c r="F1216" s="397"/>
      <c r="G1216" s="397"/>
      <c r="H1216" s="397"/>
      <c r="I1216" s="397"/>
      <c r="J1216" s="397"/>
      <c r="K1216" s="397"/>
      <c r="L1216" s="213"/>
      <c r="M1216" s="213"/>
      <c r="N1216" s="158"/>
      <c r="O1216" s="244"/>
      <c r="P1216" s="213"/>
      <c r="Q1216" s="213"/>
      <c r="R1216" s="213"/>
      <c r="S1216" s="213"/>
      <c r="T1216" s="213"/>
    </row>
    <row r="1217" spans="1:129" s="89" customFormat="1" ht="24" customHeight="1">
      <c r="F1217" s="482" t="s">
        <v>1047</v>
      </c>
      <c r="G1217" s="482"/>
      <c r="H1217" s="482"/>
      <c r="I1217" s="482"/>
      <c r="J1217" s="482"/>
      <c r="K1217" s="482"/>
      <c r="L1217" s="325">
        <f t="shared" ref="L1217" si="202">L1218+L1219</f>
        <v>4380291</v>
      </c>
      <c r="M1217" s="325">
        <f t="shared" ref="M1217:T1217" si="203">M1218+M1219</f>
        <v>4618420</v>
      </c>
      <c r="N1217" s="339">
        <f t="shared" si="203"/>
        <v>3434959</v>
      </c>
      <c r="O1217" s="339">
        <f t="shared" si="203"/>
        <v>3359799</v>
      </c>
      <c r="P1217" s="325">
        <f>P1218+P1219</f>
        <v>5027967</v>
      </c>
      <c r="Q1217" s="325">
        <f t="shared" si="203"/>
        <v>8686380</v>
      </c>
      <c r="R1217" s="325">
        <f>R1218+R1219</f>
        <v>7502410</v>
      </c>
      <c r="S1217" s="325">
        <f t="shared" si="203"/>
        <v>8348721</v>
      </c>
      <c r="T1217" s="325">
        <f t="shared" si="203"/>
        <v>8203635</v>
      </c>
    </row>
    <row r="1218" spans="1:129" s="89" customFormat="1" ht="24" customHeight="1">
      <c r="F1218" s="483" t="s">
        <v>844</v>
      </c>
      <c r="G1218" s="483"/>
      <c r="H1218" s="483"/>
      <c r="I1218" s="483"/>
      <c r="J1218" s="483"/>
      <c r="K1218" s="483"/>
      <c r="L1218" s="5">
        <f t="shared" ref="L1218:T1218" si="204">L395+L553+L566+L733+L727+L823+L826+L1077+L712+L604+L1098+L1074+L718+L459+L462+L465+L829+L392+L715+L721+L724+L730</f>
        <v>3549600</v>
      </c>
      <c r="M1218" s="5">
        <f t="shared" si="204"/>
        <v>3934753</v>
      </c>
      <c r="N1218" s="251">
        <f t="shared" si="204"/>
        <v>2594680</v>
      </c>
      <c r="O1218" s="251">
        <f t="shared" si="204"/>
        <v>2594680</v>
      </c>
      <c r="P1218" s="5">
        <f t="shared" si="204"/>
        <v>2804816</v>
      </c>
      <c r="Q1218" s="5">
        <f t="shared" si="204"/>
        <v>3610076</v>
      </c>
      <c r="R1218" s="5">
        <f t="shared" si="204"/>
        <v>2592981</v>
      </c>
      <c r="S1218" s="5">
        <f t="shared" si="204"/>
        <v>2653691</v>
      </c>
      <c r="T1218" s="5">
        <f t="shared" si="204"/>
        <v>2741245</v>
      </c>
    </row>
    <row r="1219" spans="1:129" s="89" customFormat="1" ht="24" customHeight="1">
      <c r="F1219" s="483" t="s">
        <v>845</v>
      </c>
      <c r="G1219" s="483"/>
      <c r="H1219" s="483"/>
      <c r="I1219" s="483"/>
      <c r="J1219" s="483"/>
      <c r="K1219" s="483"/>
      <c r="L1219" s="5">
        <f t="shared" ref="L1219:T1219" si="205">L396+L554+L567+L734+L728+L824+L827+L1078+L713+L605+L1099+L1075+L719+L460+L463+L466+L830+L393+L716+L722+L725+L731</f>
        <v>830691</v>
      </c>
      <c r="M1219" s="5">
        <f t="shared" si="205"/>
        <v>683667</v>
      </c>
      <c r="N1219" s="251">
        <f t="shared" si="205"/>
        <v>840279</v>
      </c>
      <c r="O1219" s="251">
        <f t="shared" si="205"/>
        <v>765119</v>
      </c>
      <c r="P1219" s="5">
        <f t="shared" si="205"/>
        <v>2223151</v>
      </c>
      <c r="Q1219" s="5">
        <f t="shared" si="205"/>
        <v>5076304</v>
      </c>
      <c r="R1219" s="5">
        <f t="shared" si="205"/>
        <v>4909429</v>
      </c>
      <c r="S1219" s="5">
        <f t="shared" si="205"/>
        <v>5695030</v>
      </c>
      <c r="T1219" s="5">
        <f t="shared" si="205"/>
        <v>5462390</v>
      </c>
    </row>
    <row r="1220" spans="1:129" s="89" customFormat="1" ht="24" customHeight="1">
      <c r="F1220" s="398"/>
      <c r="G1220" s="398"/>
      <c r="H1220" s="398"/>
      <c r="I1220" s="398"/>
      <c r="J1220" s="398"/>
      <c r="K1220" s="398"/>
      <c r="L1220" s="5"/>
      <c r="M1220" s="5"/>
      <c r="N1220" s="251"/>
      <c r="O1220" s="251"/>
      <c r="P1220" s="5"/>
      <c r="Q1220" s="5"/>
      <c r="R1220" s="5"/>
      <c r="S1220" s="5"/>
      <c r="T1220" s="5"/>
    </row>
    <row r="1221" spans="1:129" s="89" customFormat="1" ht="24" customHeight="1">
      <c r="L1221" s="198"/>
      <c r="M1221" s="198"/>
      <c r="N1221" s="165"/>
      <c r="O1221" s="165"/>
      <c r="P1221" s="198"/>
      <c r="Q1221" s="198"/>
      <c r="R1221" s="198"/>
      <c r="S1221" s="198"/>
      <c r="T1221" s="198"/>
    </row>
    <row r="1222" spans="1:129" s="1" customFormat="1" ht="24" customHeight="1">
      <c r="G1222" s="6" t="s">
        <v>804</v>
      </c>
      <c r="H1222" s="122"/>
      <c r="I1222" s="122"/>
      <c r="J1222" s="122"/>
      <c r="L1222" s="291">
        <f t="shared" ref="L1222:T1222" si="206">L34+L332</f>
        <v>949459</v>
      </c>
      <c r="M1222" s="291">
        <f t="shared" si="206"/>
        <v>1012856</v>
      </c>
      <c r="N1222" s="288">
        <f t="shared" si="206"/>
        <v>500000</v>
      </c>
      <c r="O1222" s="288">
        <f t="shared" si="206"/>
        <v>1050000</v>
      </c>
      <c r="P1222" s="291">
        <f t="shared" si="206"/>
        <v>600000</v>
      </c>
      <c r="Q1222" s="291">
        <f t="shared" si="206"/>
        <v>500000</v>
      </c>
      <c r="R1222" s="291">
        <f t="shared" si="206"/>
        <v>500000</v>
      </c>
      <c r="S1222" s="291">
        <f t="shared" si="206"/>
        <v>450000</v>
      </c>
      <c r="T1222" s="291">
        <f t="shared" si="206"/>
        <v>450000</v>
      </c>
    </row>
    <row r="1223" spans="1:129" s="1" customFormat="1" ht="24" customHeight="1">
      <c r="G1223" s="6"/>
      <c r="H1223" s="122"/>
      <c r="I1223" s="122"/>
      <c r="J1223" s="122"/>
      <c r="L1223" s="203"/>
      <c r="M1223" s="203"/>
      <c r="N1223" s="150"/>
      <c r="O1223" s="150"/>
      <c r="P1223" s="203"/>
      <c r="Q1223" s="203"/>
      <c r="R1223" s="203"/>
      <c r="S1223" s="203"/>
      <c r="T1223" s="203"/>
    </row>
    <row r="1224" spans="1:129" s="110" customFormat="1" ht="24" customHeight="1">
      <c r="A1224" s="476" t="s">
        <v>863</v>
      </c>
      <c r="B1224" s="476"/>
      <c r="C1224" s="476"/>
      <c r="D1224" s="476"/>
      <c r="E1224" s="476"/>
      <c r="F1224" s="476"/>
      <c r="G1224" s="476"/>
      <c r="H1224" s="476"/>
      <c r="I1224" s="476"/>
      <c r="J1224" s="476"/>
      <c r="K1224" s="476"/>
      <c r="L1224" s="242"/>
      <c r="M1224" s="242"/>
      <c r="N1224" s="242"/>
      <c r="O1224" s="242"/>
      <c r="P1224" s="242"/>
      <c r="Q1224" s="179"/>
      <c r="R1224" s="179"/>
      <c r="S1224" s="179"/>
      <c r="T1224" s="179"/>
      <c r="U1224" s="111"/>
      <c r="V1224" s="111"/>
      <c r="W1224" s="111"/>
      <c r="X1224" s="111"/>
      <c r="Y1224" s="111"/>
      <c r="Z1224" s="111"/>
      <c r="AA1224" s="111"/>
      <c r="AB1224" s="111"/>
      <c r="AC1224" s="111"/>
      <c r="AD1224" s="111"/>
      <c r="AE1224" s="111"/>
      <c r="AF1224" s="111"/>
      <c r="AG1224" s="111"/>
      <c r="AH1224" s="111"/>
      <c r="AI1224" s="111"/>
      <c r="AJ1224" s="111"/>
      <c r="AK1224" s="111"/>
      <c r="AL1224" s="111"/>
      <c r="AM1224" s="111"/>
      <c r="AN1224" s="111"/>
      <c r="AO1224" s="111"/>
      <c r="AP1224" s="111"/>
      <c r="AQ1224" s="111"/>
      <c r="AR1224" s="111"/>
      <c r="AS1224" s="111"/>
      <c r="AT1224" s="111"/>
      <c r="AU1224" s="111"/>
      <c r="AV1224" s="111"/>
      <c r="AW1224" s="111"/>
      <c r="AX1224" s="111"/>
      <c r="AY1224" s="111"/>
      <c r="AZ1224" s="111"/>
      <c r="BA1224" s="111"/>
      <c r="BB1224" s="111"/>
      <c r="BC1224" s="111"/>
      <c r="BD1224" s="111"/>
      <c r="BE1224" s="111"/>
      <c r="BF1224" s="111"/>
      <c r="BG1224" s="111"/>
      <c r="BH1224" s="111"/>
      <c r="BI1224" s="111"/>
      <c r="BJ1224" s="111"/>
      <c r="BK1224" s="111"/>
      <c r="BL1224" s="111"/>
      <c r="BM1224" s="111"/>
      <c r="BN1224" s="111"/>
      <c r="BO1224" s="111"/>
      <c r="BP1224" s="111"/>
      <c r="BQ1224" s="111"/>
      <c r="BR1224" s="111"/>
      <c r="BS1224" s="111"/>
      <c r="BT1224" s="111"/>
      <c r="BU1224" s="111"/>
      <c r="BV1224" s="111"/>
      <c r="BW1224" s="111"/>
      <c r="BX1224" s="111"/>
      <c r="BY1224" s="111"/>
      <c r="BZ1224" s="111"/>
      <c r="CA1224" s="111"/>
      <c r="CB1224" s="111"/>
      <c r="CC1224" s="111"/>
      <c r="CD1224" s="111"/>
      <c r="CE1224" s="111"/>
      <c r="CF1224" s="111"/>
      <c r="CG1224" s="111"/>
      <c r="CH1224" s="111"/>
      <c r="CI1224" s="111"/>
      <c r="CJ1224" s="111"/>
      <c r="CK1224" s="111"/>
      <c r="CL1224" s="111"/>
      <c r="CM1224" s="111"/>
      <c r="CN1224" s="111"/>
      <c r="CO1224" s="111"/>
      <c r="CP1224" s="111"/>
      <c r="CQ1224" s="111"/>
      <c r="CR1224" s="111"/>
      <c r="CS1224" s="111"/>
      <c r="CT1224" s="111"/>
      <c r="CU1224" s="111"/>
      <c r="CV1224" s="111"/>
      <c r="CW1224" s="111"/>
      <c r="CX1224" s="111"/>
      <c r="CY1224" s="111"/>
      <c r="CZ1224" s="111"/>
      <c r="DA1224" s="111"/>
      <c r="DB1224" s="111"/>
      <c r="DC1224" s="111"/>
      <c r="DD1224" s="111"/>
      <c r="DE1224" s="111"/>
      <c r="DF1224" s="111"/>
      <c r="DG1224" s="111"/>
      <c r="DH1224" s="111"/>
      <c r="DI1224" s="111"/>
      <c r="DJ1224" s="111"/>
      <c r="DK1224" s="111"/>
      <c r="DL1224" s="111"/>
      <c r="DM1224" s="111"/>
      <c r="DN1224" s="111"/>
      <c r="DO1224" s="111"/>
      <c r="DP1224" s="111"/>
      <c r="DQ1224" s="111"/>
      <c r="DR1224" s="111"/>
      <c r="DS1224" s="111"/>
      <c r="DT1224" s="111"/>
      <c r="DU1224" s="111"/>
      <c r="DV1224" s="111"/>
      <c r="DW1224" s="111"/>
      <c r="DX1224" s="111"/>
      <c r="DY1224" s="111"/>
    </row>
    <row r="1225" spans="1:129" s="89" customFormat="1" ht="24" customHeight="1">
      <c r="I1225" s="480" t="s">
        <v>557</v>
      </c>
      <c r="J1225" s="480"/>
      <c r="K1225" s="95" t="s">
        <v>578</v>
      </c>
      <c r="L1225" s="198"/>
      <c r="M1225" s="198"/>
      <c r="N1225" s="165"/>
      <c r="O1225" s="165"/>
      <c r="P1225" s="198"/>
      <c r="Q1225" s="198"/>
      <c r="R1225" s="198"/>
      <c r="S1225" s="198"/>
      <c r="T1225" s="198"/>
    </row>
    <row r="1226" spans="1:129" s="89" customFormat="1" ht="24" customHeight="1">
      <c r="K1226" s="89" t="s">
        <v>674</v>
      </c>
      <c r="L1226" s="319">
        <f t="shared" ref="L1226:T1226" si="207">L62+L88+L110+L111+L112+L113+L153+L181+L645+L772+L892+L920+L434+L525</f>
        <v>6854604</v>
      </c>
      <c r="M1226" s="319">
        <f t="shared" si="207"/>
        <v>7390119</v>
      </c>
      <c r="N1226" s="309">
        <f t="shared" si="207"/>
        <v>8310476</v>
      </c>
      <c r="O1226" s="309">
        <f t="shared" si="207"/>
        <v>7865691</v>
      </c>
      <c r="P1226" s="319">
        <f t="shared" si="207"/>
        <v>9307417</v>
      </c>
      <c r="Q1226" s="319">
        <f t="shared" si="207"/>
        <v>9752718</v>
      </c>
      <c r="R1226" s="319">
        <f t="shared" si="207"/>
        <v>10334117</v>
      </c>
      <c r="S1226" s="319">
        <f t="shared" si="207"/>
        <v>10690490</v>
      </c>
      <c r="T1226" s="319">
        <f t="shared" si="207"/>
        <v>11011205</v>
      </c>
    </row>
    <row r="1227" spans="1:129" s="89" customFormat="1" ht="24" customHeight="1">
      <c r="K1227" s="89" t="s">
        <v>675</v>
      </c>
      <c r="L1227" s="198">
        <f t="shared" ref="L1227:T1227" si="208">L116+L183+L647+L894+L222+L435</f>
        <v>122024</v>
      </c>
      <c r="M1227" s="198">
        <f t="shared" si="208"/>
        <v>140265</v>
      </c>
      <c r="N1227" s="165">
        <f t="shared" si="208"/>
        <v>186000</v>
      </c>
      <c r="O1227" s="165">
        <f t="shared" si="208"/>
        <v>172500</v>
      </c>
      <c r="P1227" s="198">
        <f t="shared" si="208"/>
        <v>190000</v>
      </c>
      <c r="Q1227" s="198">
        <f t="shared" si="208"/>
        <v>190000</v>
      </c>
      <c r="R1227" s="198">
        <f t="shared" si="208"/>
        <v>182000</v>
      </c>
      <c r="S1227" s="198">
        <f t="shared" si="208"/>
        <v>182000</v>
      </c>
      <c r="T1227" s="198">
        <f t="shared" si="208"/>
        <v>182000</v>
      </c>
    </row>
    <row r="1228" spans="1:129" s="89" customFormat="1" ht="24" customHeight="1">
      <c r="K1228" s="89" t="s">
        <v>676</v>
      </c>
      <c r="L1228" s="241">
        <f t="shared" ref="L1228:T1228" si="209">L59+L60+L61+L114+L115+L893+L922+L923+L924+L646+L921+L182+L773+L63</f>
        <v>270630</v>
      </c>
      <c r="M1228" s="241">
        <f t="shared" si="209"/>
        <v>307348</v>
      </c>
      <c r="N1228" s="252">
        <f t="shared" si="209"/>
        <v>516800</v>
      </c>
      <c r="O1228" s="252">
        <f t="shared" si="209"/>
        <v>425950</v>
      </c>
      <c r="P1228" s="241">
        <f t="shared" si="209"/>
        <v>532968</v>
      </c>
      <c r="Q1228" s="241">
        <f t="shared" si="209"/>
        <v>504160</v>
      </c>
      <c r="R1228" s="241">
        <f t="shared" si="209"/>
        <v>505374</v>
      </c>
      <c r="S1228" s="241">
        <f t="shared" si="209"/>
        <v>506614</v>
      </c>
      <c r="T1228" s="241">
        <f t="shared" si="209"/>
        <v>507879</v>
      </c>
    </row>
    <row r="1229" spans="1:129" s="95" customFormat="1" ht="24" customHeight="1">
      <c r="K1229" s="95" t="s">
        <v>653</v>
      </c>
      <c r="L1229" s="289">
        <f t="shared" ref="L1229" si="210">SUM(L1226:L1228)</f>
        <v>7247258</v>
      </c>
      <c r="M1229" s="289">
        <f t="shared" ref="M1229:T1229" si="211">SUM(M1226:M1228)</f>
        <v>7837732</v>
      </c>
      <c r="N1229" s="290">
        <f t="shared" si="211"/>
        <v>9013276</v>
      </c>
      <c r="O1229" s="290">
        <f t="shared" si="211"/>
        <v>8464141</v>
      </c>
      <c r="P1229" s="289">
        <f t="shared" si="211"/>
        <v>10030385</v>
      </c>
      <c r="Q1229" s="289">
        <f t="shared" si="211"/>
        <v>10446878</v>
      </c>
      <c r="R1229" s="289">
        <f t="shared" si="211"/>
        <v>11021491</v>
      </c>
      <c r="S1229" s="289">
        <f t="shared" si="211"/>
        <v>11379104</v>
      </c>
      <c r="T1229" s="289">
        <f t="shared" si="211"/>
        <v>11701084</v>
      </c>
    </row>
    <row r="1230" spans="1:129" s="89" customFormat="1" ht="24" customHeight="1">
      <c r="L1230" s="198"/>
      <c r="M1230" s="198"/>
      <c r="N1230" s="165"/>
      <c r="O1230" s="165"/>
      <c r="P1230" s="198"/>
      <c r="Q1230" s="198"/>
      <c r="R1230" s="198"/>
      <c r="S1230" s="198"/>
      <c r="T1230" s="198"/>
    </row>
    <row r="1231" spans="1:129" s="89" customFormat="1" ht="24" customHeight="1">
      <c r="I1231" s="465" t="s">
        <v>558</v>
      </c>
      <c r="J1231" s="465"/>
      <c r="K1231" s="95" t="s">
        <v>578</v>
      </c>
      <c r="L1231" s="198"/>
      <c r="M1231" s="198"/>
      <c r="N1231" s="165"/>
      <c r="O1231" s="165"/>
      <c r="P1231" s="198"/>
      <c r="Q1231" s="198"/>
      <c r="R1231" s="198"/>
      <c r="S1231" s="198"/>
      <c r="T1231" s="198"/>
    </row>
    <row r="1232" spans="1:129" s="89" customFormat="1" ht="24" customHeight="1">
      <c r="K1232" s="89" t="s">
        <v>674</v>
      </c>
      <c r="L1232" s="319">
        <f t="shared" ref="L1232:T1232" si="212">L987</f>
        <v>269386</v>
      </c>
      <c r="M1232" s="319">
        <f t="shared" si="212"/>
        <v>307963</v>
      </c>
      <c r="N1232" s="309">
        <f t="shared" si="212"/>
        <v>288307</v>
      </c>
      <c r="O1232" s="309">
        <f t="shared" si="212"/>
        <v>285000</v>
      </c>
      <c r="P1232" s="319">
        <f t="shared" si="212"/>
        <v>305573</v>
      </c>
      <c r="Q1232" s="319">
        <f t="shared" si="212"/>
        <v>314740</v>
      </c>
      <c r="R1232" s="319">
        <f t="shared" si="212"/>
        <v>324182</v>
      </c>
      <c r="S1232" s="319">
        <f t="shared" si="212"/>
        <v>333907</v>
      </c>
      <c r="T1232" s="319">
        <f t="shared" si="212"/>
        <v>343924</v>
      </c>
    </row>
    <row r="1233" spans="1:129" s="89" customFormat="1" ht="24" customHeight="1">
      <c r="K1233" s="89" t="s">
        <v>676</v>
      </c>
      <c r="L1233" s="241">
        <f t="shared" ref="L1233:T1233" si="213">L988</f>
        <v>170202</v>
      </c>
      <c r="M1233" s="241">
        <f t="shared" si="213"/>
        <v>161256</v>
      </c>
      <c r="N1233" s="253">
        <f t="shared" si="213"/>
        <v>168000</v>
      </c>
      <c r="O1233" s="253">
        <f t="shared" si="213"/>
        <v>155000</v>
      </c>
      <c r="P1233" s="254">
        <f t="shared" si="213"/>
        <v>186000</v>
      </c>
      <c r="Q1233" s="254">
        <f t="shared" si="213"/>
        <v>194000</v>
      </c>
      <c r="R1233" s="254">
        <f t="shared" si="213"/>
        <v>199500</v>
      </c>
      <c r="S1233" s="254">
        <f t="shared" si="213"/>
        <v>205000</v>
      </c>
      <c r="T1233" s="254">
        <f t="shared" si="213"/>
        <v>212000</v>
      </c>
    </row>
    <row r="1234" spans="1:129" s="95" customFormat="1" ht="24" customHeight="1">
      <c r="K1234" s="95" t="s">
        <v>653</v>
      </c>
      <c r="L1234" s="289">
        <f t="shared" ref="L1234" si="214">SUM(L1232:L1233)</f>
        <v>439588</v>
      </c>
      <c r="M1234" s="289">
        <f t="shared" ref="M1234:T1234" si="215">SUM(M1232:M1233)</f>
        <v>469219</v>
      </c>
      <c r="N1234" s="290">
        <f t="shared" si="215"/>
        <v>456307</v>
      </c>
      <c r="O1234" s="290">
        <f t="shared" si="215"/>
        <v>440000</v>
      </c>
      <c r="P1234" s="289">
        <f t="shared" si="215"/>
        <v>491573</v>
      </c>
      <c r="Q1234" s="289">
        <f t="shared" si="215"/>
        <v>508740</v>
      </c>
      <c r="R1234" s="289">
        <f t="shared" si="215"/>
        <v>523682</v>
      </c>
      <c r="S1234" s="289">
        <f t="shared" si="215"/>
        <v>538907</v>
      </c>
      <c r="T1234" s="289">
        <f t="shared" si="215"/>
        <v>555924</v>
      </c>
    </row>
    <row r="1235" spans="1:129" s="89" customFormat="1" ht="24" customHeight="1">
      <c r="L1235" s="198"/>
      <c r="M1235" s="198"/>
      <c r="N1235" s="165"/>
      <c r="O1235" s="165"/>
      <c r="P1235" s="198"/>
      <c r="Q1235" s="198"/>
      <c r="R1235" s="198"/>
      <c r="S1235" s="198"/>
      <c r="T1235" s="198"/>
    </row>
    <row r="1236" spans="1:129" s="89" customFormat="1" ht="24" customHeight="1">
      <c r="I1236" s="465" t="s">
        <v>653</v>
      </c>
      <c r="J1236" s="465"/>
      <c r="K1236" s="95" t="s">
        <v>578</v>
      </c>
      <c r="L1236" s="198"/>
      <c r="M1236" s="198"/>
      <c r="N1236" s="165"/>
      <c r="O1236" s="165"/>
      <c r="P1236" s="198"/>
      <c r="Q1236" s="198"/>
      <c r="R1236" s="198"/>
      <c r="S1236" s="198"/>
      <c r="T1236" s="198"/>
    </row>
    <row r="1237" spans="1:129" s="89" customFormat="1" ht="24" customHeight="1">
      <c r="K1237" s="89" t="s">
        <v>674</v>
      </c>
      <c r="L1237" s="319">
        <f t="shared" ref="L1237:T1237" si="216">L1226+L1232</f>
        <v>7123990</v>
      </c>
      <c r="M1237" s="319">
        <f t="shared" si="216"/>
        <v>7698082</v>
      </c>
      <c r="N1237" s="309">
        <f t="shared" si="216"/>
        <v>8598783</v>
      </c>
      <c r="O1237" s="309">
        <f t="shared" si="216"/>
        <v>8150691</v>
      </c>
      <c r="P1237" s="319">
        <f t="shared" si="216"/>
        <v>9612990</v>
      </c>
      <c r="Q1237" s="319">
        <f t="shared" si="216"/>
        <v>10067458</v>
      </c>
      <c r="R1237" s="319">
        <f t="shared" si="216"/>
        <v>10658299</v>
      </c>
      <c r="S1237" s="319">
        <f t="shared" si="216"/>
        <v>11024397</v>
      </c>
      <c r="T1237" s="319">
        <f t="shared" si="216"/>
        <v>11355129</v>
      </c>
    </row>
    <row r="1238" spans="1:129" s="89" customFormat="1" ht="24" customHeight="1">
      <c r="K1238" s="89" t="s">
        <v>675</v>
      </c>
      <c r="L1238" s="198">
        <f t="shared" ref="L1238:T1238" si="217">L1227</f>
        <v>122024</v>
      </c>
      <c r="M1238" s="198">
        <f t="shared" si="217"/>
        <v>140265</v>
      </c>
      <c r="N1238" s="165">
        <f t="shared" si="217"/>
        <v>186000</v>
      </c>
      <c r="O1238" s="165">
        <f t="shared" si="217"/>
        <v>172500</v>
      </c>
      <c r="P1238" s="198">
        <f t="shared" si="217"/>
        <v>190000</v>
      </c>
      <c r="Q1238" s="198">
        <f t="shared" si="217"/>
        <v>190000</v>
      </c>
      <c r="R1238" s="198">
        <f t="shared" si="217"/>
        <v>182000</v>
      </c>
      <c r="S1238" s="198">
        <f t="shared" si="217"/>
        <v>182000</v>
      </c>
      <c r="T1238" s="198">
        <f t="shared" si="217"/>
        <v>182000</v>
      </c>
    </row>
    <row r="1239" spans="1:129" s="89" customFormat="1" ht="24" customHeight="1">
      <c r="K1239" s="89" t="s">
        <v>676</v>
      </c>
      <c r="L1239" s="241">
        <f t="shared" ref="L1239:T1239" si="218">L1228+L1233</f>
        <v>440832</v>
      </c>
      <c r="M1239" s="241">
        <f t="shared" si="218"/>
        <v>468604</v>
      </c>
      <c r="N1239" s="252">
        <f t="shared" si="218"/>
        <v>684800</v>
      </c>
      <c r="O1239" s="252">
        <f t="shared" si="218"/>
        <v>580950</v>
      </c>
      <c r="P1239" s="241">
        <f t="shared" si="218"/>
        <v>718968</v>
      </c>
      <c r="Q1239" s="241">
        <f t="shared" si="218"/>
        <v>698160</v>
      </c>
      <c r="R1239" s="241">
        <f t="shared" si="218"/>
        <v>704874</v>
      </c>
      <c r="S1239" s="241">
        <f t="shared" si="218"/>
        <v>711614</v>
      </c>
      <c r="T1239" s="241">
        <f t="shared" si="218"/>
        <v>719879</v>
      </c>
    </row>
    <row r="1240" spans="1:129" s="95" customFormat="1" ht="24" customHeight="1">
      <c r="K1240" s="95" t="s">
        <v>653</v>
      </c>
      <c r="L1240" s="289">
        <f t="shared" ref="L1240" si="219">SUM(L1237:L1239)</f>
        <v>7686846</v>
      </c>
      <c r="M1240" s="289">
        <f t="shared" ref="M1240:T1240" si="220">SUM(M1237:M1239)</f>
        <v>8306951</v>
      </c>
      <c r="N1240" s="290">
        <f t="shared" si="220"/>
        <v>9469583</v>
      </c>
      <c r="O1240" s="290">
        <f t="shared" si="220"/>
        <v>8904141</v>
      </c>
      <c r="P1240" s="289">
        <f t="shared" si="220"/>
        <v>10521958</v>
      </c>
      <c r="Q1240" s="289">
        <f t="shared" si="220"/>
        <v>10955618</v>
      </c>
      <c r="R1240" s="289">
        <f t="shared" si="220"/>
        <v>11545173</v>
      </c>
      <c r="S1240" s="289">
        <f t="shared" si="220"/>
        <v>11918011</v>
      </c>
      <c r="T1240" s="289">
        <f t="shared" si="220"/>
        <v>12257008</v>
      </c>
    </row>
    <row r="1241" spans="1:129" s="111" customFormat="1" ht="24" customHeight="1">
      <c r="L1241" s="255"/>
      <c r="M1241" s="255"/>
      <c r="N1241" s="256"/>
      <c r="O1241" s="256"/>
      <c r="P1241" s="255"/>
      <c r="Q1241" s="255"/>
      <c r="R1241" s="255"/>
      <c r="S1241" s="255"/>
      <c r="T1241" s="255"/>
    </row>
    <row r="1242" spans="1:129" s="110" customFormat="1" ht="24" customHeight="1">
      <c r="A1242" s="476" t="s">
        <v>908</v>
      </c>
      <c r="B1242" s="476"/>
      <c r="C1242" s="476"/>
      <c r="D1242" s="476"/>
      <c r="E1242" s="476"/>
      <c r="F1242" s="476"/>
      <c r="G1242" s="476"/>
      <c r="H1242" s="476"/>
      <c r="I1242" s="476"/>
      <c r="J1242" s="476"/>
      <c r="K1242" s="476"/>
      <c r="L1242" s="242"/>
      <c r="M1242" s="242"/>
      <c r="N1242" s="242"/>
      <c r="O1242" s="242"/>
      <c r="P1242" s="242"/>
      <c r="Q1242" s="179"/>
      <c r="R1242" s="179"/>
      <c r="S1242" s="179"/>
      <c r="T1242" s="179"/>
      <c r="U1242" s="111"/>
      <c r="V1242" s="111"/>
      <c r="W1242" s="111"/>
      <c r="X1242" s="111"/>
      <c r="Y1242" s="111"/>
      <c r="Z1242" s="111"/>
      <c r="AA1242" s="111"/>
      <c r="AB1242" s="111"/>
      <c r="AC1242" s="111"/>
      <c r="AD1242" s="111"/>
      <c r="AE1242" s="111"/>
      <c r="AF1242" s="111"/>
      <c r="AG1242" s="111"/>
      <c r="AH1242" s="111"/>
      <c r="AI1242" s="111"/>
      <c r="AJ1242" s="111"/>
      <c r="AK1242" s="111"/>
      <c r="AL1242" s="111"/>
      <c r="AM1242" s="111"/>
      <c r="AN1242" s="111"/>
      <c r="AO1242" s="111"/>
      <c r="AP1242" s="111"/>
      <c r="AQ1242" s="111"/>
      <c r="AR1242" s="111"/>
      <c r="AS1242" s="111"/>
      <c r="AT1242" s="111"/>
      <c r="AU1242" s="111"/>
      <c r="AV1242" s="111"/>
      <c r="AW1242" s="111"/>
      <c r="AX1242" s="111"/>
      <c r="AY1242" s="111"/>
      <c r="AZ1242" s="111"/>
      <c r="BA1242" s="111"/>
      <c r="BB1242" s="111"/>
      <c r="BC1242" s="111"/>
      <c r="BD1242" s="111"/>
      <c r="BE1242" s="111"/>
      <c r="BF1242" s="111"/>
      <c r="BG1242" s="111"/>
      <c r="BH1242" s="111"/>
      <c r="BI1242" s="111"/>
      <c r="BJ1242" s="111"/>
      <c r="BK1242" s="111"/>
      <c r="BL1242" s="111"/>
      <c r="BM1242" s="111"/>
      <c r="BN1242" s="111"/>
      <c r="BO1242" s="111"/>
      <c r="BP1242" s="111"/>
      <c r="BQ1242" s="111"/>
      <c r="BR1242" s="111"/>
      <c r="BS1242" s="111"/>
      <c r="BT1242" s="111"/>
      <c r="BU1242" s="111"/>
      <c r="BV1242" s="111"/>
      <c r="BW1242" s="111"/>
      <c r="BX1242" s="111"/>
      <c r="BY1242" s="111"/>
      <c r="BZ1242" s="111"/>
      <c r="CA1242" s="111"/>
      <c r="CB1242" s="111"/>
      <c r="CC1242" s="111"/>
      <c r="CD1242" s="111"/>
      <c r="CE1242" s="111"/>
      <c r="CF1242" s="111"/>
      <c r="CG1242" s="111"/>
      <c r="CH1242" s="111"/>
      <c r="CI1242" s="111"/>
      <c r="CJ1242" s="111"/>
      <c r="CK1242" s="111"/>
      <c r="CL1242" s="111"/>
      <c r="CM1242" s="111"/>
      <c r="CN1242" s="111"/>
      <c r="CO1242" s="111"/>
      <c r="CP1242" s="111"/>
      <c r="CQ1242" s="111"/>
      <c r="CR1242" s="111"/>
      <c r="CS1242" s="111"/>
      <c r="CT1242" s="111"/>
      <c r="CU1242" s="111"/>
      <c r="CV1242" s="111"/>
      <c r="CW1242" s="111"/>
      <c r="CX1242" s="111"/>
      <c r="CY1242" s="111"/>
      <c r="CZ1242" s="111"/>
      <c r="DA1242" s="111"/>
      <c r="DB1242" s="111"/>
      <c r="DC1242" s="111"/>
      <c r="DD1242" s="111"/>
      <c r="DE1242" s="111"/>
      <c r="DF1242" s="111"/>
      <c r="DG1242" s="111"/>
      <c r="DH1242" s="111"/>
      <c r="DI1242" s="111"/>
      <c r="DJ1242" s="111"/>
      <c r="DK1242" s="111"/>
      <c r="DL1242" s="111"/>
      <c r="DM1242" s="111"/>
      <c r="DN1242" s="111"/>
      <c r="DO1242" s="111"/>
      <c r="DP1242" s="111"/>
      <c r="DQ1242" s="111"/>
      <c r="DR1242" s="111"/>
      <c r="DS1242" s="111"/>
      <c r="DT1242" s="111"/>
      <c r="DU1242" s="111"/>
      <c r="DV1242" s="111"/>
      <c r="DW1242" s="111"/>
      <c r="DX1242" s="111"/>
      <c r="DY1242" s="111"/>
    </row>
    <row r="1243" spans="1:129" s="111" customFormat="1" ht="24" customHeight="1">
      <c r="I1243" s="480" t="s">
        <v>557</v>
      </c>
      <c r="J1243" s="480"/>
      <c r="K1243" s="95" t="s">
        <v>579</v>
      </c>
      <c r="L1243" s="255"/>
      <c r="M1243" s="255"/>
      <c r="N1243" s="256"/>
      <c r="O1243" s="256"/>
      <c r="P1243" s="255"/>
      <c r="Q1243" s="255"/>
      <c r="R1243" s="255"/>
      <c r="S1243" s="255"/>
      <c r="T1243" s="255"/>
    </row>
    <row r="1244" spans="1:129" s="111" customFormat="1" ht="24" customHeight="1">
      <c r="I1244" s="89"/>
      <c r="J1244" s="89"/>
      <c r="K1244" s="89" t="s">
        <v>909</v>
      </c>
      <c r="L1244" s="284">
        <f t="shared" ref="L1244:T1244" si="221">L64+L89+L117+L154+L184+L648+L774+L895+L925+L436+L526</f>
        <v>397570</v>
      </c>
      <c r="M1244" s="284">
        <f t="shared" si="221"/>
        <v>349205</v>
      </c>
      <c r="N1244" s="340">
        <f t="shared" si="221"/>
        <v>340864</v>
      </c>
      <c r="O1244" s="340">
        <f t="shared" si="221"/>
        <v>302000</v>
      </c>
      <c r="P1244" s="284">
        <f t="shared" si="221"/>
        <v>338689</v>
      </c>
      <c r="Q1244" s="284">
        <f t="shared" si="221"/>
        <v>351875</v>
      </c>
      <c r="R1244" s="284">
        <f t="shared" si="221"/>
        <v>383516</v>
      </c>
      <c r="S1244" s="284">
        <f t="shared" si="221"/>
        <v>410005</v>
      </c>
      <c r="T1244" s="284">
        <f t="shared" si="221"/>
        <v>434254</v>
      </c>
    </row>
    <row r="1245" spans="1:129" s="111" customFormat="1" ht="24" customHeight="1">
      <c r="I1245" s="89"/>
      <c r="J1245" s="89"/>
      <c r="K1245" s="89" t="s">
        <v>803</v>
      </c>
      <c r="L1245" s="5">
        <f t="shared" ref="L1245:T1245" si="222">L118</f>
        <v>1334771</v>
      </c>
      <c r="M1245" s="5">
        <f t="shared" si="222"/>
        <v>1334771</v>
      </c>
      <c r="N1245" s="251">
        <f t="shared" si="222"/>
        <v>1378837</v>
      </c>
      <c r="O1245" s="251">
        <f t="shared" si="222"/>
        <v>1378837</v>
      </c>
      <c r="P1245" s="5">
        <f t="shared" si="222"/>
        <v>1386265</v>
      </c>
      <c r="Q1245" s="5">
        <f t="shared" si="222"/>
        <v>1436265</v>
      </c>
      <c r="R1245" s="5">
        <f t="shared" si="222"/>
        <v>1486265</v>
      </c>
      <c r="S1245" s="5">
        <f t="shared" si="222"/>
        <v>1536265</v>
      </c>
      <c r="T1245" s="5">
        <f t="shared" si="222"/>
        <v>1586265</v>
      </c>
    </row>
    <row r="1246" spans="1:129" s="111" customFormat="1" ht="24" customHeight="1">
      <c r="I1246" s="89"/>
      <c r="J1246" s="89"/>
      <c r="K1246" s="89" t="s">
        <v>910</v>
      </c>
      <c r="L1246" s="200">
        <f t="shared" ref="L1246:T1246" si="223">L65+L90+L119+L155+L185+L649+L775+L896+L926+L437+L527</f>
        <v>533527</v>
      </c>
      <c r="M1246" s="200">
        <f t="shared" si="223"/>
        <v>581744</v>
      </c>
      <c r="N1246" s="257">
        <f t="shared" si="223"/>
        <v>667859</v>
      </c>
      <c r="O1246" s="257">
        <f t="shared" si="223"/>
        <v>636500</v>
      </c>
      <c r="P1246" s="200">
        <f t="shared" si="223"/>
        <v>742779</v>
      </c>
      <c r="Q1246" s="200">
        <f t="shared" si="223"/>
        <v>779304</v>
      </c>
      <c r="R1246" s="200">
        <f t="shared" si="223"/>
        <v>825608</v>
      </c>
      <c r="S1246" s="200">
        <f t="shared" si="223"/>
        <v>853923</v>
      </c>
      <c r="T1246" s="200">
        <f t="shared" si="223"/>
        <v>879540</v>
      </c>
    </row>
    <row r="1247" spans="1:129" s="111" customFormat="1" ht="24" customHeight="1">
      <c r="I1247" s="95"/>
      <c r="J1247" s="95"/>
      <c r="K1247" s="95" t="s">
        <v>653</v>
      </c>
      <c r="L1247" s="291">
        <f t="shared" ref="L1247" si="224">SUM(L1244:L1246)</f>
        <v>2265868</v>
      </c>
      <c r="M1247" s="291">
        <f t="shared" ref="M1247:T1247" si="225">SUM(M1244:M1246)</f>
        <v>2265720</v>
      </c>
      <c r="N1247" s="288">
        <f t="shared" si="225"/>
        <v>2387560</v>
      </c>
      <c r="O1247" s="288">
        <f t="shared" si="225"/>
        <v>2317337</v>
      </c>
      <c r="P1247" s="291">
        <f t="shared" si="225"/>
        <v>2467733</v>
      </c>
      <c r="Q1247" s="291">
        <f t="shared" si="225"/>
        <v>2567444</v>
      </c>
      <c r="R1247" s="291">
        <f t="shared" si="225"/>
        <v>2695389</v>
      </c>
      <c r="S1247" s="291">
        <f t="shared" si="225"/>
        <v>2800193</v>
      </c>
      <c r="T1247" s="291">
        <f t="shared" si="225"/>
        <v>2900059</v>
      </c>
    </row>
    <row r="1248" spans="1:129" s="111" customFormat="1" ht="24" customHeight="1">
      <c r="I1248" s="89"/>
      <c r="J1248" s="89"/>
      <c r="K1248" s="89"/>
      <c r="L1248" s="5"/>
      <c r="M1248" s="5"/>
      <c r="N1248" s="251"/>
      <c r="O1248" s="251"/>
      <c r="P1248" s="5"/>
      <c r="Q1248" s="5"/>
      <c r="R1248" s="5"/>
      <c r="S1248" s="5"/>
      <c r="T1248" s="5"/>
    </row>
    <row r="1249" spans="1:20" s="111" customFormat="1" ht="24" customHeight="1">
      <c r="I1249" s="480" t="s">
        <v>558</v>
      </c>
      <c r="J1249" s="480"/>
      <c r="K1249" s="95" t="s">
        <v>579</v>
      </c>
      <c r="L1249" s="5"/>
      <c r="M1249" s="5"/>
      <c r="N1249" s="251"/>
      <c r="O1249" s="251"/>
      <c r="P1249" s="5"/>
      <c r="Q1249" s="5"/>
      <c r="R1249" s="5"/>
      <c r="S1249" s="5"/>
      <c r="T1249" s="5"/>
    </row>
    <row r="1250" spans="1:20" s="111" customFormat="1" ht="24" customHeight="1">
      <c r="I1250" s="89"/>
      <c r="J1250" s="89"/>
      <c r="K1250" s="89" t="s">
        <v>909</v>
      </c>
      <c r="L1250" s="284">
        <f t="shared" ref="L1250:T1250" si="226">L989</f>
        <v>27675</v>
      </c>
      <c r="M1250" s="284">
        <f t="shared" si="226"/>
        <v>24289</v>
      </c>
      <c r="N1250" s="340">
        <f t="shared" si="226"/>
        <v>21201</v>
      </c>
      <c r="O1250" s="340">
        <f t="shared" si="226"/>
        <v>19000</v>
      </c>
      <c r="P1250" s="284">
        <f t="shared" si="226"/>
        <v>19635</v>
      </c>
      <c r="Q1250" s="284">
        <f t="shared" si="226"/>
        <v>18538</v>
      </c>
      <c r="R1250" s="284">
        <f t="shared" si="226"/>
        <v>19645</v>
      </c>
      <c r="S1250" s="284">
        <f t="shared" si="226"/>
        <v>20869</v>
      </c>
      <c r="T1250" s="284">
        <f t="shared" si="226"/>
        <v>22114</v>
      </c>
    </row>
    <row r="1251" spans="1:20" s="111" customFormat="1" ht="24" customHeight="1">
      <c r="I1251" s="89"/>
      <c r="J1251" s="89"/>
      <c r="K1251" s="89" t="s">
        <v>910</v>
      </c>
      <c r="L1251" s="200">
        <f t="shared" ref="L1251:T1251" si="227">L990</f>
        <v>32700</v>
      </c>
      <c r="M1251" s="200">
        <f t="shared" si="227"/>
        <v>34436</v>
      </c>
      <c r="N1251" s="257">
        <f t="shared" si="227"/>
        <v>33917</v>
      </c>
      <c r="O1251" s="257">
        <f t="shared" si="227"/>
        <v>33917</v>
      </c>
      <c r="P1251" s="200">
        <f t="shared" si="227"/>
        <v>36497</v>
      </c>
      <c r="Q1251" s="200">
        <f t="shared" si="227"/>
        <v>38919</v>
      </c>
      <c r="R1251" s="200">
        <f t="shared" si="227"/>
        <v>40062</v>
      </c>
      <c r="S1251" s="200">
        <f t="shared" si="227"/>
        <v>41226</v>
      </c>
      <c r="T1251" s="200">
        <f t="shared" si="227"/>
        <v>42528</v>
      </c>
    </row>
    <row r="1252" spans="1:20" s="111" customFormat="1" ht="24" customHeight="1">
      <c r="I1252" s="95"/>
      <c r="J1252" s="95"/>
      <c r="K1252" s="95" t="s">
        <v>653</v>
      </c>
      <c r="L1252" s="291">
        <f t="shared" ref="L1252" si="228">SUM(L1250:L1251)</f>
        <v>60375</v>
      </c>
      <c r="M1252" s="291">
        <f t="shared" ref="M1252:T1252" si="229">SUM(M1250:M1251)</f>
        <v>58725</v>
      </c>
      <c r="N1252" s="288">
        <f t="shared" si="229"/>
        <v>55118</v>
      </c>
      <c r="O1252" s="288">
        <f t="shared" si="229"/>
        <v>52917</v>
      </c>
      <c r="P1252" s="291">
        <f t="shared" si="229"/>
        <v>56132</v>
      </c>
      <c r="Q1252" s="291">
        <f t="shared" si="229"/>
        <v>57457</v>
      </c>
      <c r="R1252" s="291">
        <f t="shared" si="229"/>
        <v>59707</v>
      </c>
      <c r="S1252" s="291">
        <f t="shared" si="229"/>
        <v>62095</v>
      </c>
      <c r="T1252" s="291">
        <f t="shared" si="229"/>
        <v>64642</v>
      </c>
    </row>
    <row r="1253" spans="1:20" s="111" customFormat="1" ht="24" customHeight="1">
      <c r="I1253" s="89"/>
      <c r="J1253" s="89"/>
      <c r="K1253" s="89"/>
      <c r="L1253" s="5"/>
      <c r="M1253" s="5"/>
      <c r="N1253" s="251"/>
      <c r="O1253" s="251"/>
      <c r="P1253" s="5"/>
      <c r="Q1253" s="5"/>
      <c r="R1253" s="5"/>
      <c r="S1253" s="5"/>
      <c r="T1253" s="5"/>
    </row>
    <row r="1254" spans="1:20" s="111" customFormat="1" ht="24" customHeight="1">
      <c r="I1254" s="480" t="s">
        <v>653</v>
      </c>
      <c r="J1254" s="480"/>
      <c r="K1254" s="95" t="s">
        <v>579</v>
      </c>
      <c r="L1254" s="5"/>
      <c r="M1254" s="5"/>
      <c r="N1254" s="251"/>
      <c r="O1254" s="251"/>
      <c r="P1254" s="5"/>
      <c r="Q1254" s="5"/>
      <c r="R1254" s="5"/>
      <c r="S1254" s="5"/>
      <c r="T1254" s="5"/>
    </row>
    <row r="1255" spans="1:20" s="111" customFormat="1" ht="24" customHeight="1">
      <c r="I1255" s="89"/>
      <c r="J1255" s="89"/>
      <c r="K1255" s="89" t="s">
        <v>909</v>
      </c>
      <c r="L1255" s="284">
        <f t="shared" ref="L1255:T1255" si="230">L1244+L1250</f>
        <v>425245</v>
      </c>
      <c r="M1255" s="284">
        <f t="shared" si="230"/>
        <v>373494</v>
      </c>
      <c r="N1255" s="340">
        <f t="shared" si="230"/>
        <v>362065</v>
      </c>
      <c r="O1255" s="340">
        <f t="shared" si="230"/>
        <v>321000</v>
      </c>
      <c r="P1255" s="284">
        <f t="shared" si="230"/>
        <v>358324</v>
      </c>
      <c r="Q1255" s="284">
        <f t="shared" si="230"/>
        <v>370413</v>
      </c>
      <c r="R1255" s="284">
        <f t="shared" si="230"/>
        <v>403161</v>
      </c>
      <c r="S1255" s="284">
        <f t="shared" si="230"/>
        <v>430874</v>
      </c>
      <c r="T1255" s="284">
        <f t="shared" si="230"/>
        <v>456368</v>
      </c>
    </row>
    <row r="1256" spans="1:20" s="111" customFormat="1" ht="24" customHeight="1">
      <c r="I1256" s="89"/>
      <c r="J1256" s="89"/>
      <c r="K1256" s="89" t="s">
        <v>803</v>
      </c>
      <c r="L1256" s="5">
        <f t="shared" ref="L1256:T1256" si="231">L1245</f>
        <v>1334771</v>
      </c>
      <c r="M1256" s="5">
        <f t="shared" si="231"/>
        <v>1334771</v>
      </c>
      <c r="N1256" s="251">
        <f t="shared" si="231"/>
        <v>1378837</v>
      </c>
      <c r="O1256" s="251">
        <f t="shared" si="231"/>
        <v>1378837</v>
      </c>
      <c r="P1256" s="5">
        <f t="shared" si="231"/>
        <v>1386265</v>
      </c>
      <c r="Q1256" s="5">
        <f t="shared" si="231"/>
        <v>1436265</v>
      </c>
      <c r="R1256" s="5">
        <f t="shared" si="231"/>
        <v>1486265</v>
      </c>
      <c r="S1256" s="5">
        <f t="shared" si="231"/>
        <v>1536265</v>
      </c>
      <c r="T1256" s="5">
        <f t="shared" si="231"/>
        <v>1586265</v>
      </c>
    </row>
    <row r="1257" spans="1:20" s="111" customFormat="1" ht="24" customHeight="1">
      <c r="I1257" s="89"/>
      <c r="J1257" s="89"/>
      <c r="K1257" s="89" t="s">
        <v>910</v>
      </c>
      <c r="L1257" s="200">
        <f t="shared" ref="L1257:T1257" si="232">L1246+L1251</f>
        <v>566227</v>
      </c>
      <c r="M1257" s="200">
        <f t="shared" si="232"/>
        <v>616180</v>
      </c>
      <c r="N1257" s="257">
        <f t="shared" si="232"/>
        <v>701776</v>
      </c>
      <c r="O1257" s="257">
        <f t="shared" si="232"/>
        <v>670417</v>
      </c>
      <c r="P1257" s="200">
        <f t="shared" si="232"/>
        <v>779276</v>
      </c>
      <c r="Q1257" s="200">
        <f t="shared" si="232"/>
        <v>818223</v>
      </c>
      <c r="R1257" s="200">
        <f t="shared" si="232"/>
        <v>865670</v>
      </c>
      <c r="S1257" s="200">
        <f t="shared" si="232"/>
        <v>895149</v>
      </c>
      <c r="T1257" s="200">
        <f t="shared" si="232"/>
        <v>922068</v>
      </c>
    </row>
    <row r="1258" spans="1:20" s="111" customFormat="1" ht="24" customHeight="1">
      <c r="I1258" s="95"/>
      <c r="J1258" s="95"/>
      <c r="K1258" s="95" t="s">
        <v>653</v>
      </c>
      <c r="L1258" s="291">
        <f t="shared" ref="L1258" si="233">SUM(L1255:L1257)</f>
        <v>2326243</v>
      </c>
      <c r="M1258" s="291">
        <f t="shared" ref="M1258:T1258" si="234">SUM(M1255:M1257)</f>
        <v>2324445</v>
      </c>
      <c r="N1258" s="288">
        <f t="shared" si="234"/>
        <v>2442678</v>
      </c>
      <c r="O1258" s="288">
        <f t="shared" si="234"/>
        <v>2370254</v>
      </c>
      <c r="P1258" s="291">
        <f t="shared" si="234"/>
        <v>2523865</v>
      </c>
      <c r="Q1258" s="291">
        <f t="shared" si="234"/>
        <v>2624901</v>
      </c>
      <c r="R1258" s="291">
        <f t="shared" si="234"/>
        <v>2755096</v>
      </c>
      <c r="S1258" s="291">
        <f t="shared" si="234"/>
        <v>2862288</v>
      </c>
      <c r="T1258" s="291">
        <f t="shared" si="234"/>
        <v>2964701</v>
      </c>
    </row>
    <row r="1259" spans="1:20" s="110" customFormat="1" ht="24" customHeight="1">
      <c r="A1259" s="476" t="s">
        <v>1470</v>
      </c>
      <c r="B1259" s="476"/>
      <c r="C1259" s="476"/>
      <c r="D1259" s="476"/>
      <c r="E1259" s="476"/>
      <c r="F1259" s="476"/>
      <c r="G1259" s="476"/>
      <c r="H1259" s="476"/>
      <c r="I1259" s="476"/>
      <c r="J1259" s="476"/>
      <c r="K1259" s="476"/>
      <c r="L1259" s="179"/>
      <c r="M1259" s="179"/>
      <c r="N1259" s="179"/>
      <c r="O1259" s="179"/>
      <c r="P1259" s="179"/>
      <c r="Q1259" s="179"/>
      <c r="R1259" s="179"/>
      <c r="S1259" s="179"/>
      <c r="T1259" s="179"/>
    </row>
    <row r="1260" spans="1:20" s="89" customFormat="1" ht="24" customHeight="1">
      <c r="G1260" s="475" t="s">
        <v>852</v>
      </c>
      <c r="H1260" s="475"/>
      <c r="I1260" s="475"/>
      <c r="J1260" s="475"/>
      <c r="K1260" s="475"/>
      <c r="L1260" s="326">
        <f>SUM(L1261:L1262)</f>
        <v>1602846</v>
      </c>
      <c r="M1260" s="326">
        <f>SUM(M1261:M1262)</f>
        <v>1650514</v>
      </c>
      <c r="N1260" s="341">
        <f t="shared" ref="N1260:O1260" si="235">SUM(N1261:N1262)</f>
        <v>2154360</v>
      </c>
      <c r="O1260" s="341">
        <f t="shared" si="235"/>
        <v>1736632</v>
      </c>
      <c r="P1260" s="326">
        <f>SUM(P1261:P1262)</f>
        <v>1872000</v>
      </c>
      <c r="Q1260" s="326">
        <f t="shared" ref="Q1260:T1260" si="236">SUM(Q1261:Q1262)</f>
        <v>1672000</v>
      </c>
      <c r="R1260" s="326">
        <f t="shared" si="236"/>
        <v>1672000</v>
      </c>
      <c r="S1260" s="326">
        <f t="shared" si="236"/>
        <v>1622000</v>
      </c>
      <c r="T1260" s="326">
        <f t="shared" si="236"/>
        <v>1622000</v>
      </c>
    </row>
    <row r="1261" spans="1:20" s="89" customFormat="1" ht="24" customHeight="1">
      <c r="K1261" s="89" t="s">
        <v>554</v>
      </c>
      <c r="L1261" s="206">
        <f t="shared" ref="L1261:T1261" si="237">L317</f>
        <v>789901</v>
      </c>
      <c r="M1261" s="206">
        <f t="shared" si="237"/>
        <v>1000000</v>
      </c>
      <c r="N1261" s="170">
        <f t="shared" si="237"/>
        <v>1000000</v>
      </c>
      <c r="O1261" s="170">
        <f t="shared" si="237"/>
        <v>952369</v>
      </c>
      <c r="P1261" s="206">
        <f t="shared" si="237"/>
        <v>1000000</v>
      </c>
      <c r="Q1261" s="206">
        <f t="shared" si="237"/>
        <v>1020000</v>
      </c>
      <c r="R1261" s="206">
        <f t="shared" si="237"/>
        <v>1050000</v>
      </c>
      <c r="S1261" s="206">
        <f t="shared" si="237"/>
        <v>1075000</v>
      </c>
      <c r="T1261" s="206">
        <f t="shared" si="237"/>
        <v>1100000</v>
      </c>
    </row>
    <row r="1262" spans="1:20" s="89" customFormat="1" ht="24" customHeight="1">
      <c r="K1262" s="89" t="s">
        <v>631</v>
      </c>
      <c r="L1262" s="206">
        <f t="shared" ref="L1262:T1262" si="238">L369</f>
        <v>812945</v>
      </c>
      <c r="M1262" s="206">
        <f t="shared" si="238"/>
        <v>650514</v>
      </c>
      <c r="N1262" s="170">
        <f t="shared" si="238"/>
        <v>1154360</v>
      </c>
      <c r="O1262" s="170">
        <f t="shared" si="238"/>
        <v>784263</v>
      </c>
      <c r="P1262" s="206">
        <f t="shared" si="238"/>
        <v>872000</v>
      </c>
      <c r="Q1262" s="206">
        <f t="shared" si="238"/>
        <v>652000</v>
      </c>
      <c r="R1262" s="206">
        <f t="shared" si="238"/>
        <v>622000</v>
      </c>
      <c r="S1262" s="206">
        <f t="shared" si="238"/>
        <v>547000</v>
      </c>
      <c r="T1262" s="206">
        <f t="shared" si="238"/>
        <v>522000</v>
      </c>
    </row>
    <row r="1263" spans="1:20" s="89" customFormat="1" ht="24" customHeight="1">
      <c r="L1263" s="206"/>
      <c r="M1263" s="206"/>
      <c r="N1263" s="170"/>
      <c r="O1263" s="170"/>
      <c r="P1263" s="206"/>
      <c r="Q1263" s="206"/>
      <c r="R1263" s="206"/>
      <c r="S1263" s="206"/>
      <c r="T1263" s="206"/>
    </row>
    <row r="1264" spans="1:20" s="89" customFormat="1" ht="24" customHeight="1">
      <c r="G1264" s="481" t="s">
        <v>1471</v>
      </c>
      <c r="H1264" s="481"/>
      <c r="I1264" s="481"/>
      <c r="J1264" s="481"/>
      <c r="K1264" s="481"/>
      <c r="L1264" s="326">
        <f>L1265+L1266</f>
        <v>0</v>
      </c>
      <c r="M1264" s="326">
        <f>M1265+M1266</f>
        <v>0</v>
      </c>
      <c r="N1264" s="341">
        <f t="shared" ref="N1264:O1264" si="239">N1265+N1266</f>
        <v>0</v>
      </c>
      <c r="O1264" s="341">
        <f t="shared" si="239"/>
        <v>0</v>
      </c>
      <c r="P1264" s="326">
        <f>P1265+P1266</f>
        <v>3750000</v>
      </c>
      <c r="Q1264" s="413">
        <f t="shared" ref="Q1264:T1264" si="240">Q1265+Q1266</f>
        <v>-4299000</v>
      </c>
      <c r="R1264" s="326">
        <f t="shared" si="240"/>
        <v>2201000</v>
      </c>
      <c r="S1264" s="326">
        <f t="shared" si="240"/>
        <v>528000</v>
      </c>
      <c r="T1264" s="326">
        <f t="shared" si="240"/>
        <v>0</v>
      </c>
    </row>
    <row r="1265" spans="7:20" s="89" customFormat="1" ht="24" customHeight="1">
      <c r="G1265" s="418"/>
      <c r="H1265" s="418"/>
      <c r="I1265" s="418"/>
      <c r="J1265" s="418"/>
      <c r="K1265" s="89" t="s">
        <v>631</v>
      </c>
      <c r="L1265" s="226">
        <f t="shared" ref="L1265:T1265" si="241">L370</f>
        <v>0</v>
      </c>
      <c r="M1265" s="226">
        <f t="shared" si="241"/>
        <v>0</v>
      </c>
      <c r="N1265" s="409">
        <f t="shared" si="241"/>
        <v>0</v>
      </c>
      <c r="O1265" s="409">
        <f t="shared" si="241"/>
        <v>0</v>
      </c>
      <c r="P1265" s="226">
        <f t="shared" si="241"/>
        <v>3750000</v>
      </c>
      <c r="Q1265" s="226">
        <f t="shared" si="241"/>
        <v>2201000</v>
      </c>
      <c r="R1265" s="226">
        <f t="shared" si="241"/>
        <v>2201000</v>
      </c>
      <c r="S1265" s="226">
        <f t="shared" si="241"/>
        <v>528000</v>
      </c>
      <c r="T1265" s="226">
        <f t="shared" si="241"/>
        <v>0</v>
      </c>
    </row>
    <row r="1266" spans="7:20" s="89" customFormat="1" ht="24" customHeight="1">
      <c r="G1266" s="418"/>
      <c r="H1266" s="418"/>
      <c r="I1266" s="418"/>
      <c r="J1266" s="418"/>
      <c r="K1266" s="387" t="s">
        <v>1318</v>
      </c>
      <c r="L1266" s="410">
        <v>0</v>
      </c>
      <c r="M1266" s="410">
        <v>0</v>
      </c>
      <c r="N1266" s="411">
        <v>0</v>
      </c>
      <c r="O1266" s="411">
        <v>0</v>
      </c>
      <c r="P1266" s="410">
        <v>0</v>
      </c>
      <c r="Q1266" s="410">
        <f>-Q347+-Q348+Q356</f>
        <v>-6500000</v>
      </c>
      <c r="R1266" s="410">
        <f>-R347+-R348+R356</f>
        <v>0</v>
      </c>
      <c r="S1266" s="410">
        <f>-S347+-S348+S356</f>
        <v>0</v>
      </c>
      <c r="T1266" s="410">
        <f>-T347+-T348+T356</f>
        <v>0</v>
      </c>
    </row>
    <row r="1267" spans="7:20" s="89" customFormat="1" ht="24" customHeight="1">
      <c r="L1267" s="206"/>
      <c r="M1267" s="206"/>
      <c r="N1267" s="170"/>
      <c r="O1267" s="170"/>
      <c r="P1267" s="206"/>
      <c r="Q1267" s="206"/>
      <c r="R1267" s="206"/>
      <c r="S1267" s="206"/>
      <c r="T1267" s="206"/>
    </row>
    <row r="1268" spans="7:20" s="89" customFormat="1" ht="24" customHeight="1">
      <c r="G1268" s="475" t="s">
        <v>1478</v>
      </c>
      <c r="H1268" s="475"/>
      <c r="I1268" s="475"/>
      <c r="J1268" s="475"/>
      <c r="K1268" s="475"/>
      <c r="L1268" s="326">
        <f>L1269+L1270</f>
        <v>0</v>
      </c>
      <c r="M1268" s="326">
        <f>M1269+M1270</f>
        <v>0</v>
      </c>
      <c r="N1268" s="341">
        <f t="shared" ref="N1268:O1268" si="242">N1269+N1270</f>
        <v>0</v>
      </c>
      <c r="O1268" s="341">
        <f t="shared" si="242"/>
        <v>0</v>
      </c>
      <c r="P1268" s="326">
        <f>P1269+P1270</f>
        <v>52000</v>
      </c>
      <c r="Q1268" s="326">
        <f>Q1269+Q1270</f>
        <v>487900</v>
      </c>
      <c r="R1268" s="326">
        <f t="shared" ref="R1268:T1268" si="243">R1269+R1270</f>
        <v>0</v>
      </c>
      <c r="S1268" s="326">
        <f t="shared" si="243"/>
        <v>0</v>
      </c>
      <c r="T1268" s="326">
        <f t="shared" si="243"/>
        <v>0</v>
      </c>
    </row>
    <row r="1269" spans="7:20" s="89" customFormat="1" ht="24" customHeight="1">
      <c r="G1269" s="418"/>
      <c r="H1269" s="418"/>
      <c r="I1269" s="418"/>
      <c r="J1269" s="418"/>
      <c r="K1269" s="89" t="s">
        <v>631</v>
      </c>
      <c r="L1269" s="226">
        <f t="shared" ref="L1269:T1269" si="244">L390</f>
        <v>0</v>
      </c>
      <c r="M1269" s="226">
        <f t="shared" si="244"/>
        <v>0</v>
      </c>
      <c r="N1269" s="409">
        <f t="shared" si="244"/>
        <v>0</v>
      </c>
      <c r="O1269" s="409">
        <f t="shared" si="244"/>
        <v>0</v>
      </c>
      <c r="P1269" s="226">
        <f t="shared" si="244"/>
        <v>52000</v>
      </c>
      <c r="Q1269" s="226">
        <f t="shared" si="244"/>
        <v>659500</v>
      </c>
      <c r="R1269" s="226">
        <f t="shared" si="244"/>
        <v>0</v>
      </c>
      <c r="S1269" s="226">
        <f t="shared" si="244"/>
        <v>0</v>
      </c>
      <c r="T1269" s="226">
        <f t="shared" si="244"/>
        <v>0</v>
      </c>
    </row>
    <row r="1270" spans="7:20" s="89" customFormat="1" ht="24" customHeight="1">
      <c r="G1270" s="418"/>
      <c r="H1270" s="418"/>
      <c r="I1270" s="418"/>
      <c r="J1270" s="418"/>
      <c r="K1270" s="387" t="s">
        <v>574</v>
      </c>
      <c r="L1270" s="410">
        <f t="shared" ref="L1270:T1270" si="245">-L339</f>
        <v>0</v>
      </c>
      <c r="M1270" s="410">
        <f t="shared" si="245"/>
        <v>0</v>
      </c>
      <c r="N1270" s="411">
        <f t="shared" si="245"/>
        <v>0</v>
      </c>
      <c r="O1270" s="411">
        <f t="shared" si="245"/>
        <v>0</v>
      </c>
      <c r="P1270" s="412">
        <f t="shared" si="245"/>
        <v>0</v>
      </c>
      <c r="Q1270" s="410">
        <f t="shared" si="245"/>
        <v>-171600</v>
      </c>
      <c r="R1270" s="410">
        <f t="shared" si="245"/>
        <v>0</v>
      </c>
      <c r="S1270" s="410">
        <f t="shared" si="245"/>
        <v>0</v>
      </c>
      <c r="T1270" s="410">
        <f t="shared" si="245"/>
        <v>0</v>
      </c>
    </row>
    <row r="1271" spans="7:20" s="89" customFormat="1" ht="24" customHeight="1">
      <c r="G1271" s="418"/>
      <c r="H1271" s="418"/>
      <c r="I1271" s="418"/>
      <c r="J1271" s="418"/>
      <c r="K1271" s="387"/>
      <c r="L1271" s="410"/>
      <c r="M1271" s="410"/>
      <c r="N1271" s="411"/>
      <c r="O1271" s="411"/>
      <c r="P1271" s="412"/>
      <c r="Q1271" s="410"/>
      <c r="R1271" s="410"/>
      <c r="S1271" s="410"/>
      <c r="T1271" s="410"/>
    </row>
    <row r="1272" spans="7:20" s="89" customFormat="1" ht="24" customHeight="1">
      <c r="G1272" s="475" t="s">
        <v>1316</v>
      </c>
      <c r="H1272" s="475"/>
      <c r="I1272" s="475"/>
      <c r="J1272" s="475"/>
      <c r="K1272" s="475"/>
      <c r="L1272" s="326">
        <f>SUM(L1273:L1277)</f>
        <v>17467</v>
      </c>
      <c r="M1272" s="413">
        <f>SUM(M1273:M1277)</f>
        <v>-5554</v>
      </c>
      <c r="N1272" s="341">
        <f>SUM(N1273:N1277)</f>
        <v>0</v>
      </c>
      <c r="O1272" s="388">
        <f t="shared" ref="O1272" si="246">SUM(O1273:O1277)</f>
        <v>-5555</v>
      </c>
      <c r="P1272" s="326">
        <f>SUM(P1273:P1277)</f>
        <v>0</v>
      </c>
      <c r="Q1272" s="326">
        <f t="shared" ref="Q1272:T1272" si="247">SUM(Q1273:Q1277)</f>
        <v>0</v>
      </c>
      <c r="R1272" s="326">
        <f t="shared" si="247"/>
        <v>0</v>
      </c>
      <c r="S1272" s="326">
        <f>SUM(S1273:S1277)</f>
        <v>411651</v>
      </c>
      <c r="T1272" s="326">
        <f t="shared" si="247"/>
        <v>0</v>
      </c>
    </row>
    <row r="1273" spans="7:20" s="89" customFormat="1" ht="24" customHeight="1">
      <c r="I1273" s="89" t="s">
        <v>1046</v>
      </c>
      <c r="L1273" s="206">
        <f t="shared" ref="L1273:T1273" si="248">L367</f>
        <v>1560439</v>
      </c>
      <c r="M1273" s="206">
        <f t="shared" si="248"/>
        <v>448532</v>
      </c>
      <c r="N1273" s="170">
        <f t="shared" si="248"/>
        <v>0</v>
      </c>
      <c r="O1273" s="170">
        <f t="shared" si="248"/>
        <v>0</v>
      </c>
      <c r="P1273" s="206">
        <f t="shared" si="248"/>
        <v>0</v>
      </c>
      <c r="Q1273" s="206">
        <f t="shared" si="248"/>
        <v>0</v>
      </c>
      <c r="R1273" s="206">
        <f t="shared" si="248"/>
        <v>0</v>
      </c>
      <c r="S1273" s="206">
        <f t="shared" si="248"/>
        <v>0</v>
      </c>
      <c r="T1273" s="206">
        <f t="shared" si="248"/>
        <v>0</v>
      </c>
    </row>
    <row r="1274" spans="7:20" s="89" customFormat="1" ht="24" customHeight="1">
      <c r="I1274" s="89" t="s">
        <v>1240</v>
      </c>
      <c r="K1274" s="1"/>
      <c r="L1274" s="206">
        <f t="shared" ref="L1274:T1274" si="249">L386</f>
        <v>0</v>
      </c>
      <c r="M1274" s="206">
        <f t="shared" si="249"/>
        <v>101671</v>
      </c>
      <c r="N1274" s="170">
        <f t="shared" si="249"/>
        <v>1100000</v>
      </c>
      <c r="O1274" s="170">
        <f t="shared" si="249"/>
        <v>30000</v>
      </c>
      <c r="P1274" s="206">
        <f t="shared" si="249"/>
        <v>835000</v>
      </c>
      <c r="Q1274" s="206">
        <f t="shared" si="249"/>
        <v>0</v>
      </c>
      <c r="R1274" s="206">
        <f t="shared" si="249"/>
        <v>0</v>
      </c>
      <c r="S1274" s="206">
        <f t="shared" si="249"/>
        <v>0</v>
      </c>
      <c r="T1274" s="206">
        <f t="shared" si="249"/>
        <v>0</v>
      </c>
    </row>
    <row r="1275" spans="7:20" s="89" customFormat="1" ht="24" customHeight="1">
      <c r="I1275" s="89" t="s">
        <v>1239</v>
      </c>
      <c r="K1275" s="1"/>
      <c r="L1275" s="206">
        <f t="shared" ref="L1275:T1275" si="250">L387</f>
        <v>58440</v>
      </c>
      <c r="M1275" s="206">
        <f t="shared" si="250"/>
        <v>420836</v>
      </c>
      <c r="N1275" s="170">
        <f t="shared" si="250"/>
        <v>15000</v>
      </c>
      <c r="O1275" s="170">
        <f t="shared" si="250"/>
        <v>546</v>
      </c>
      <c r="P1275" s="206">
        <f t="shared" si="250"/>
        <v>0</v>
      </c>
      <c r="Q1275" s="206">
        <f t="shared" si="250"/>
        <v>0</v>
      </c>
      <c r="R1275" s="206">
        <f t="shared" si="250"/>
        <v>0</v>
      </c>
      <c r="S1275" s="206">
        <f t="shared" si="250"/>
        <v>0</v>
      </c>
      <c r="T1275" s="206">
        <f t="shared" si="250"/>
        <v>0</v>
      </c>
    </row>
    <row r="1276" spans="7:20" s="89" customFormat="1" ht="24" customHeight="1">
      <c r="I1276" s="94" t="s">
        <v>1467</v>
      </c>
      <c r="K1276" s="1"/>
      <c r="L1276" s="206">
        <f t="shared" ref="L1276:T1276" si="251">L376</f>
        <v>0</v>
      </c>
      <c r="M1276" s="206">
        <f t="shared" si="251"/>
        <v>0</v>
      </c>
      <c r="N1276" s="170">
        <f t="shared" si="251"/>
        <v>0</v>
      </c>
      <c r="O1276" s="170">
        <f t="shared" si="251"/>
        <v>0</v>
      </c>
      <c r="P1276" s="206">
        <f t="shared" si="251"/>
        <v>125000</v>
      </c>
      <c r="Q1276" s="206">
        <f t="shared" si="251"/>
        <v>125000</v>
      </c>
      <c r="R1276" s="206">
        <f t="shared" si="251"/>
        <v>150000</v>
      </c>
      <c r="S1276" s="206">
        <f t="shared" si="251"/>
        <v>2750000</v>
      </c>
      <c r="T1276" s="206">
        <f t="shared" si="251"/>
        <v>0</v>
      </c>
    </row>
    <row r="1277" spans="7:20" s="89" customFormat="1" ht="24" customHeight="1">
      <c r="I1277" s="387" t="s">
        <v>574</v>
      </c>
      <c r="L1277" s="258">
        <f t="shared" ref="L1277:T1277" si="252">-L338</f>
        <v>-1601412</v>
      </c>
      <c r="M1277" s="258">
        <f t="shared" si="252"/>
        <v>-976593</v>
      </c>
      <c r="N1277" s="259">
        <f t="shared" si="252"/>
        <v>-1115000</v>
      </c>
      <c r="O1277" s="259">
        <f t="shared" si="252"/>
        <v>-36101</v>
      </c>
      <c r="P1277" s="258">
        <f t="shared" si="252"/>
        <v>-960000</v>
      </c>
      <c r="Q1277" s="258">
        <f t="shared" si="252"/>
        <v>-125000</v>
      </c>
      <c r="R1277" s="258">
        <f t="shared" si="252"/>
        <v>-150000</v>
      </c>
      <c r="S1277" s="258">
        <f t="shared" si="252"/>
        <v>-2338349</v>
      </c>
      <c r="T1277" s="258">
        <f t="shared" si="252"/>
        <v>0</v>
      </c>
    </row>
    <row r="1278" spans="7:20" s="89" customFormat="1" ht="24" customHeight="1">
      <c r="K1278" s="258"/>
      <c r="L1278" s="258"/>
      <c r="M1278" s="258"/>
      <c r="N1278" s="259"/>
      <c r="O1278" s="259"/>
      <c r="P1278" s="258"/>
      <c r="Q1278" s="258"/>
      <c r="R1278" s="258"/>
      <c r="S1278" s="258"/>
      <c r="T1278" s="258"/>
    </row>
    <row r="1279" spans="7:20" s="89" customFormat="1" ht="24" customHeight="1">
      <c r="G1279" s="475" t="s">
        <v>1468</v>
      </c>
      <c r="H1279" s="475"/>
      <c r="I1279" s="475"/>
      <c r="J1279" s="475"/>
      <c r="K1279" s="475"/>
      <c r="L1279" s="326">
        <f>L1280+L1281+L1282</f>
        <v>0</v>
      </c>
      <c r="M1279" s="326">
        <f>M1280+M1281+M1282</f>
        <v>0</v>
      </c>
      <c r="N1279" s="341">
        <f t="shared" ref="N1279:O1279" si="253">N1280+N1281+N1282</f>
        <v>0</v>
      </c>
      <c r="O1279" s="341">
        <f t="shared" si="253"/>
        <v>0</v>
      </c>
      <c r="P1279" s="326">
        <f>P1280+P1281+P1282</f>
        <v>0</v>
      </c>
      <c r="Q1279" s="326">
        <f t="shared" ref="Q1279:T1279" si="254">Q1280+Q1281+Q1282</f>
        <v>180000</v>
      </c>
      <c r="R1279" s="326">
        <f t="shared" si="254"/>
        <v>180000</v>
      </c>
      <c r="S1279" s="326">
        <f t="shared" si="254"/>
        <v>180000</v>
      </c>
      <c r="T1279" s="326">
        <f t="shared" si="254"/>
        <v>0</v>
      </c>
    </row>
    <row r="1280" spans="7:20" s="89" customFormat="1" ht="24" customHeight="1">
      <c r="G1280" s="418"/>
      <c r="H1280" s="418"/>
      <c r="I1280" s="418"/>
      <c r="J1280" s="418"/>
      <c r="K1280" s="89" t="s">
        <v>631</v>
      </c>
      <c r="L1280" s="226">
        <f t="shared" ref="L1280:T1280" si="255">L373</f>
        <v>0</v>
      </c>
      <c r="M1280" s="226">
        <f t="shared" si="255"/>
        <v>0</v>
      </c>
      <c r="N1280" s="409">
        <f t="shared" si="255"/>
        <v>0</v>
      </c>
      <c r="O1280" s="409">
        <f t="shared" si="255"/>
        <v>0</v>
      </c>
      <c r="P1280" s="226">
        <f t="shared" si="255"/>
        <v>0</v>
      </c>
      <c r="Q1280" s="226">
        <f t="shared" si="255"/>
        <v>180000</v>
      </c>
      <c r="R1280" s="226">
        <f t="shared" si="255"/>
        <v>180000</v>
      </c>
      <c r="S1280" s="226">
        <f t="shared" si="255"/>
        <v>180000</v>
      </c>
      <c r="T1280" s="226">
        <f t="shared" si="255"/>
        <v>0</v>
      </c>
    </row>
    <row r="1281" spans="1:20" s="89" customFormat="1" ht="24" customHeight="1">
      <c r="G1281" s="418"/>
      <c r="H1281" s="418"/>
      <c r="I1281" s="418"/>
      <c r="J1281" s="418"/>
      <c r="K1281" s="89" t="s">
        <v>465</v>
      </c>
      <c r="L1281" s="226">
        <f t="shared" ref="L1281:T1281" si="256">L699</f>
        <v>0</v>
      </c>
      <c r="M1281" s="226">
        <f t="shared" si="256"/>
        <v>0</v>
      </c>
      <c r="N1281" s="409">
        <f t="shared" si="256"/>
        <v>0</v>
      </c>
      <c r="O1281" s="409">
        <f t="shared" si="256"/>
        <v>0</v>
      </c>
      <c r="P1281" s="226">
        <f t="shared" si="256"/>
        <v>1090000</v>
      </c>
      <c r="Q1281" s="226">
        <f t="shared" si="256"/>
        <v>0</v>
      </c>
      <c r="R1281" s="226">
        <f t="shared" si="256"/>
        <v>0</v>
      </c>
      <c r="S1281" s="226">
        <f t="shared" si="256"/>
        <v>0</v>
      </c>
      <c r="T1281" s="226">
        <f t="shared" si="256"/>
        <v>0</v>
      </c>
    </row>
    <row r="1282" spans="1:20" s="89" customFormat="1" ht="24" customHeight="1">
      <c r="G1282" s="418"/>
      <c r="H1282" s="418"/>
      <c r="I1282" s="418"/>
      <c r="J1282" s="418"/>
      <c r="K1282" s="387" t="s">
        <v>574</v>
      </c>
      <c r="L1282" s="410">
        <f t="shared" ref="L1282:T1282" si="257">-L626</f>
        <v>0</v>
      </c>
      <c r="M1282" s="410">
        <f t="shared" si="257"/>
        <v>0</v>
      </c>
      <c r="N1282" s="411">
        <f t="shared" si="257"/>
        <v>0</v>
      </c>
      <c r="O1282" s="411">
        <f t="shared" si="257"/>
        <v>0</v>
      </c>
      <c r="P1282" s="410">
        <f t="shared" si="257"/>
        <v>-1090000</v>
      </c>
      <c r="Q1282" s="410">
        <f t="shared" si="257"/>
        <v>0</v>
      </c>
      <c r="R1282" s="410">
        <f t="shared" si="257"/>
        <v>0</v>
      </c>
      <c r="S1282" s="410">
        <f t="shared" si="257"/>
        <v>0</v>
      </c>
      <c r="T1282" s="410">
        <f t="shared" si="257"/>
        <v>0</v>
      </c>
    </row>
    <row r="1283" spans="1:20" s="89" customFormat="1" ht="24" customHeight="1">
      <c r="K1283" s="258"/>
      <c r="L1283" s="258"/>
      <c r="M1283" s="258"/>
      <c r="N1283" s="259"/>
      <c r="O1283" s="259"/>
      <c r="P1283" s="258"/>
      <c r="Q1283" s="258"/>
      <c r="R1283" s="258"/>
      <c r="S1283" s="258"/>
      <c r="T1283" s="258"/>
    </row>
    <row r="1284" spans="1:20" s="89" customFormat="1" ht="24" customHeight="1">
      <c r="G1284" s="475" t="s">
        <v>1469</v>
      </c>
      <c r="H1284" s="475"/>
      <c r="I1284" s="475"/>
      <c r="J1284" s="475"/>
      <c r="K1284" s="475"/>
      <c r="L1284" s="326">
        <f>L1285+L1286+L1287</f>
        <v>0</v>
      </c>
      <c r="M1284" s="326">
        <f>M1285+M1286+M1287</f>
        <v>0</v>
      </c>
      <c r="N1284" s="341">
        <f t="shared" ref="N1284:O1284" si="258">N1285+N1286+N1287</f>
        <v>0</v>
      </c>
      <c r="O1284" s="341">
        <f t="shared" si="258"/>
        <v>0</v>
      </c>
      <c r="P1284" s="326">
        <f>P1285+P1286+P1287</f>
        <v>2042000</v>
      </c>
      <c r="Q1284" s="326">
        <f t="shared" ref="Q1284:T1284" si="259">Q1285+Q1286+Q1287</f>
        <v>180000</v>
      </c>
      <c r="R1284" s="326">
        <f t="shared" si="259"/>
        <v>180000</v>
      </c>
      <c r="S1284" s="326">
        <f t="shared" si="259"/>
        <v>0</v>
      </c>
      <c r="T1284" s="326">
        <f t="shared" si="259"/>
        <v>0</v>
      </c>
    </row>
    <row r="1285" spans="1:20" s="89" customFormat="1" ht="24" customHeight="1">
      <c r="G1285" s="418"/>
      <c r="H1285" s="418"/>
      <c r="I1285" s="418"/>
      <c r="J1285" s="418"/>
      <c r="K1285" s="89" t="s">
        <v>631</v>
      </c>
      <c r="L1285" s="226">
        <f t="shared" ref="L1285:T1285" si="260">L375</f>
        <v>0</v>
      </c>
      <c r="M1285" s="226">
        <f t="shared" si="260"/>
        <v>0</v>
      </c>
      <c r="N1285" s="409">
        <f t="shared" si="260"/>
        <v>0</v>
      </c>
      <c r="O1285" s="409">
        <f t="shared" si="260"/>
        <v>0</v>
      </c>
      <c r="P1285" s="226">
        <f t="shared" si="260"/>
        <v>180000</v>
      </c>
      <c r="Q1285" s="226">
        <f t="shared" si="260"/>
        <v>180000</v>
      </c>
      <c r="R1285" s="226">
        <f t="shared" si="260"/>
        <v>180000</v>
      </c>
      <c r="S1285" s="226">
        <f t="shared" si="260"/>
        <v>0</v>
      </c>
      <c r="T1285" s="226">
        <f t="shared" si="260"/>
        <v>0</v>
      </c>
    </row>
    <row r="1286" spans="1:20" s="89" customFormat="1" ht="24" customHeight="1">
      <c r="G1286" s="418"/>
      <c r="H1286" s="418"/>
      <c r="I1286" s="418"/>
      <c r="J1286" s="418"/>
      <c r="K1286" s="89" t="s">
        <v>465</v>
      </c>
      <c r="L1286" s="226">
        <f t="shared" ref="L1286:T1286" si="261">L700</f>
        <v>0</v>
      </c>
      <c r="M1286" s="226">
        <f t="shared" si="261"/>
        <v>0</v>
      </c>
      <c r="N1286" s="409">
        <f t="shared" si="261"/>
        <v>0</v>
      </c>
      <c r="O1286" s="409">
        <f t="shared" si="261"/>
        <v>0</v>
      </c>
      <c r="P1286" s="226">
        <f t="shared" si="261"/>
        <v>931000</v>
      </c>
      <c r="Q1286" s="226">
        <f t="shared" si="261"/>
        <v>0</v>
      </c>
      <c r="R1286" s="226">
        <f t="shared" si="261"/>
        <v>0</v>
      </c>
      <c r="S1286" s="226">
        <f t="shared" si="261"/>
        <v>0</v>
      </c>
      <c r="T1286" s="226">
        <f t="shared" si="261"/>
        <v>0</v>
      </c>
    </row>
    <row r="1287" spans="1:20" s="89" customFormat="1" ht="24" customHeight="1">
      <c r="G1287" s="418"/>
      <c r="H1287" s="418"/>
      <c r="I1287" s="418"/>
      <c r="J1287" s="418"/>
      <c r="K1287" s="89" t="s">
        <v>466</v>
      </c>
      <c r="L1287" s="226">
        <f t="shared" ref="L1287:T1287" si="262">L814</f>
        <v>0</v>
      </c>
      <c r="M1287" s="226">
        <f t="shared" si="262"/>
        <v>0</v>
      </c>
      <c r="N1287" s="409">
        <f t="shared" si="262"/>
        <v>0</v>
      </c>
      <c r="O1287" s="409">
        <f t="shared" si="262"/>
        <v>0</v>
      </c>
      <c r="P1287" s="226">
        <f t="shared" si="262"/>
        <v>931000</v>
      </c>
      <c r="Q1287" s="226">
        <f t="shared" si="262"/>
        <v>0</v>
      </c>
      <c r="R1287" s="226">
        <f t="shared" si="262"/>
        <v>0</v>
      </c>
      <c r="S1287" s="226">
        <f t="shared" si="262"/>
        <v>0</v>
      </c>
      <c r="T1287" s="226">
        <f t="shared" si="262"/>
        <v>0</v>
      </c>
    </row>
    <row r="1288" spans="1:20" s="89" customFormat="1" ht="24" customHeight="1">
      <c r="K1288" s="258"/>
      <c r="L1288" s="258"/>
      <c r="M1288" s="258"/>
      <c r="N1288" s="259"/>
      <c r="O1288" s="259"/>
      <c r="P1288" s="258"/>
      <c r="Q1288" s="258"/>
      <c r="R1288" s="258"/>
      <c r="S1288" s="258"/>
      <c r="T1288" s="258"/>
    </row>
    <row r="1289" spans="1:20" s="89" customFormat="1" ht="24" customHeight="1">
      <c r="G1289" s="475" t="s">
        <v>1474</v>
      </c>
      <c r="H1289" s="475"/>
      <c r="I1289" s="475"/>
      <c r="J1289" s="475"/>
      <c r="K1289" s="475"/>
      <c r="L1289" s="326">
        <f t="shared" ref="L1289:T1289" si="263">SUM(L1290:L1290)</f>
        <v>0</v>
      </c>
      <c r="M1289" s="326">
        <f t="shared" si="263"/>
        <v>0</v>
      </c>
      <c r="N1289" s="341">
        <f t="shared" si="263"/>
        <v>900000</v>
      </c>
      <c r="O1289" s="341">
        <f t="shared" si="263"/>
        <v>0</v>
      </c>
      <c r="P1289" s="326">
        <f>SUM(P1290:P1290)</f>
        <v>800000</v>
      </c>
      <c r="Q1289" s="326">
        <f t="shared" si="263"/>
        <v>1000000</v>
      </c>
      <c r="R1289" s="326">
        <f t="shared" si="263"/>
        <v>1000000</v>
      </c>
      <c r="S1289" s="326">
        <f t="shared" si="263"/>
        <v>0</v>
      </c>
      <c r="T1289" s="326">
        <f t="shared" si="263"/>
        <v>0</v>
      </c>
    </row>
    <row r="1290" spans="1:20" s="89" customFormat="1" ht="24" customHeight="1">
      <c r="G1290" s="418"/>
      <c r="H1290" s="418"/>
      <c r="I1290" s="418"/>
      <c r="J1290" s="418"/>
      <c r="K1290" s="89" t="s">
        <v>465</v>
      </c>
      <c r="L1290" s="206">
        <f t="shared" ref="L1290:T1290" si="264">L658</f>
        <v>0</v>
      </c>
      <c r="M1290" s="206">
        <f t="shared" si="264"/>
        <v>0</v>
      </c>
      <c r="N1290" s="170">
        <f t="shared" si="264"/>
        <v>900000</v>
      </c>
      <c r="O1290" s="170">
        <f t="shared" si="264"/>
        <v>0</v>
      </c>
      <c r="P1290" s="206">
        <f t="shared" si="264"/>
        <v>800000</v>
      </c>
      <c r="Q1290" s="206">
        <f t="shared" si="264"/>
        <v>1000000</v>
      </c>
      <c r="R1290" s="206">
        <f t="shared" si="264"/>
        <v>1000000</v>
      </c>
      <c r="S1290" s="206">
        <f t="shared" si="264"/>
        <v>0</v>
      </c>
      <c r="T1290" s="206">
        <f t="shared" si="264"/>
        <v>0</v>
      </c>
    </row>
    <row r="1291" spans="1:20" s="89" customFormat="1" ht="24" customHeight="1">
      <c r="K1291" s="120"/>
      <c r="L1291" s="258"/>
      <c r="M1291" s="258"/>
      <c r="N1291" s="259"/>
      <c r="O1291" s="259"/>
      <c r="P1291" s="258"/>
      <c r="Q1291" s="258"/>
      <c r="R1291" s="258"/>
      <c r="S1291" s="258"/>
      <c r="T1291" s="258"/>
    </row>
    <row r="1292" spans="1:20" s="89" customFormat="1" ht="24" customHeight="1">
      <c r="A1292" s="475" t="s">
        <v>1479</v>
      </c>
      <c r="B1292" s="475"/>
      <c r="C1292" s="475"/>
      <c r="D1292" s="475"/>
      <c r="E1292" s="475"/>
      <c r="F1292" s="475"/>
      <c r="G1292" s="475"/>
      <c r="H1292" s="475"/>
      <c r="I1292" s="475"/>
      <c r="J1292" s="475"/>
      <c r="K1292" s="475"/>
      <c r="L1292" s="326">
        <f>SUM(L1293:L1296)</f>
        <v>807678</v>
      </c>
      <c r="M1292" s="326">
        <f>SUM(M1293:M1296)</f>
        <v>1541715</v>
      </c>
      <c r="N1292" s="388">
        <f t="shared" ref="N1292:O1292" si="265">SUM(N1293:N1296)</f>
        <v>328500</v>
      </c>
      <c r="O1292" s="388">
        <f t="shared" si="265"/>
        <v>-2958567</v>
      </c>
      <c r="P1292" s="413">
        <f>SUM(P1293:P1296)</f>
        <v>-6654708</v>
      </c>
      <c r="Q1292" s="326">
        <f>SUM(Q1293:Q1296)</f>
        <v>5451200</v>
      </c>
      <c r="R1292" s="326">
        <f t="shared" ref="R1292:T1292" si="266">SUM(R1293:R1296)</f>
        <v>1732835</v>
      </c>
      <c r="S1292" s="326">
        <f t="shared" si="266"/>
        <v>7892600</v>
      </c>
      <c r="T1292" s="413">
        <f t="shared" si="266"/>
        <v>-857400</v>
      </c>
    </row>
    <row r="1293" spans="1:20" s="89" customFormat="1" ht="24" customHeight="1">
      <c r="G1293" s="418"/>
      <c r="H1293" s="418"/>
      <c r="I1293" s="418"/>
      <c r="J1293" s="418"/>
      <c r="K1293" s="89" t="s">
        <v>465</v>
      </c>
      <c r="L1293" s="206">
        <f t="shared" ref="L1293:T1293" si="267">L697+L692+L698</f>
        <v>807678</v>
      </c>
      <c r="M1293" s="206">
        <f t="shared" si="267"/>
        <v>1541715</v>
      </c>
      <c r="N1293" s="170">
        <f t="shared" si="267"/>
        <v>9883500</v>
      </c>
      <c r="O1293" s="170">
        <f t="shared" si="267"/>
        <v>7371139</v>
      </c>
      <c r="P1293" s="206">
        <f t="shared" si="267"/>
        <v>21969127</v>
      </c>
      <c r="Q1293" s="206">
        <f t="shared" si="267"/>
        <v>53664000</v>
      </c>
      <c r="R1293" s="206">
        <f t="shared" si="267"/>
        <v>50464000</v>
      </c>
      <c r="S1293" s="206">
        <f t="shared" si="267"/>
        <v>36170200</v>
      </c>
      <c r="T1293" s="206">
        <f t="shared" si="267"/>
        <v>2744200</v>
      </c>
    </row>
    <row r="1294" spans="1:20" s="89" customFormat="1" ht="24" customHeight="1">
      <c r="G1294" s="418"/>
      <c r="H1294" s="418"/>
      <c r="I1294" s="418"/>
      <c r="J1294" s="418"/>
      <c r="K1294" s="387" t="s">
        <v>1473</v>
      </c>
      <c r="L1294" s="258">
        <f t="shared" ref="L1294:T1294" si="268">-L615+-L616</f>
        <v>0</v>
      </c>
      <c r="M1294" s="258">
        <f t="shared" si="268"/>
        <v>0</v>
      </c>
      <c r="N1294" s="259">
        <f t="shared" si="268"/>
        <v>0</v>
      </c>
      <c r="O1294" s="259">
        <f t="shared" si="268"/>
        <v>-325000</v>
      </c>
      <c r="P1294" s="258">
        <f t="shared" si="268"/>
        <v>-300000</v>
      </c>
      <c r="Q1294" s="258">
        <f t="shared" si="268"/>
        <v>-300000</v>
      </c>
      <c r="R1294" s="258">
        <f t="shared" si="268"/>
        <v>0</v>
      </c>
      <c r="S1294" s="258">
        <f t="shared" si="268"/>
        <v>0</v>
      </c>
      <c r="T1294" s="258">
        <f t="shared" si="268"/>
        <v>0</v>
      </c>
    </row>
    <row r="1295" spans="1:20" s="89" customFormat="1" ht="24" customHeight="1">
      <c r="G1295" s="418"/>
      <c r="H1295" s="418"/>
      <c r="I1295" s="418"/>
      <c r="J1295" s="418"/>
      <c r="K1295" s="387" t="s">
        <v>1403</v>
      </c>
      <c r="L1295" s="258">
        <f t="shared" ref="L1295:T1295" si="269">-L636</f>
        <v>0</v>
      </c>
      <c r="M1295" s="258">
        <f t="shared" si="269"/>
        <v>0</v>
      </c>
      <c r="N1295" s="259">
        <f t="shared" si="269"/>
        <v>0</v>
      </c>
      <c r="O1295" s="259">
        <f t="shared" si="269"/>
        <v>0</v>
      </c>
      <c r="P1295" s="258">
        <f t="shared" si="269"/>
        <v>-5500000</v>
      </c>
      <c r="Q1295" s="258">
        <f t="shared" si="269"/>
        <v>-47912800</v>
      </c>
      <c r="R1295" s="258">
        <f t="shared" si="269"/>
        <v>-40185600</v>
      </c>
      <c r="S1295" s="258">
        <f t="shared" si="269"/>
        <v>-28277600</v>
      </c>
      <c r="T1295" s="258">
        <f t="shared" si="269"/>
        <v>-3601600</v>
      </c>
    </row>
    <row r="1296" spans="1:20" s="89" customFormat="1" ht="24" customHeight="1">
      <c r="G1296" s="418"/>
      <c r="H1296" s="418"/>
      <c r="I1296" s="418"/>
      <c r="J1296" s="418"/>
      <c r="K1296" s="387" t="s">
        <v>1318</v>
      </c>
      <c r="L1296" s="258">
        <f t="shared" ref="L1296:T1296" si="270">-L633+-L634+L657</f>
        <v>0</v>
      </c>
      <c r="M1296" s="258">
        <f t="shared" si="270"/>
        <v>0</v>
      </c>
      <c r="N1296" s="259">
        <f t="shared" si="270"/>
        <v>-9555000</v>
      </c>
      <c r="O1296" s="259">
        <f t="shared" si="270"/>
        <v>-10004706</v>
      </c>
      <c r="P1296" s="258">
        <f t="shared" si="270"/>
        <v>-22823835</v>
      </c>
      <c r="Q1296" s="258">
        <f t="shared" si="270"/>
        <v>0</v>
      </c>
      <c r="R1296" s="258">
        <f t="shared" si="270"/>
        <v>-8545565</v>
      </c>
      <c r="S1296" s="258">
        <f t="shared" si="270"/>
        <v>0</v>
      </c>
      <c r="T1296" s="258">
        <f t="shared" si="270"/>
        <v>0</v>
      </c>
    </row>
    <row r="1297" spans="1:20" s="446" customFormat="1" ht="24" customHeight="1">
      <c r="G1297" s="445"/>
      <c r="H1297" s="445"/>
      <c r="I1297" s="445"/>
      <c r="J1297" s="445"/>
      <c r="K1297" s="387"/>
      <c r="L1297" s="258"/>
      <c r="M1297" s="258"/>
      <c r="N1297" s="259"/>
      <c r="O1297" s="259"/>
      <c r="P1297" s="258"/>
      <c r="Q1297" s="258"/>
      <c r="R1297" s="258"/>
      <c r="S1297" s="258"/>
      <c r="T1297" s="258"/>
    </row>
    <row r="1298" spans="1:20" s="110" customFormat="1" ht="24" customHeight="1">
      <c r="A1298" s="476" t="s">
        <v>1483</v>
      </c>
      <c r="B1298" s="476"/>
      <c r="C1298" s="476"/>
      <c r="D1298" s="476"/>
      <c r="E1298" s="476"/>
      <c r="F1298" s="476"/>
      <c r="G1298" s="476"/>
      <c r="H1298" s="476"/>
      <c r="I1298" s="476"/>
      <c r="J1298" s="476"/>
      <c r="K1298" s="476"/>
      <c r="L1298" s="179"/>
      <c r="M1298" s="179"/>
      <c r="N1298" s="179"/>
      <c r="O1298" s="179"/>
      <c r="P1298" s="179"/>
      <c r="Q1298" s="179"/>
      <c r="R1298" s="179"/>
      <c r="S1298" s="179"/>
      <c r="T1298" s="179"/>
    </row>
    <row r="1299" spans="1:20" s="89" customFormat="1" ht="24" customHeight="1">
      <c r="G1299" s="475" t="s">
        <v>1475</v>
      </c>
      <c r="H1299" s="475"/>
      <c r="I1299" s="475"/>
      <c r="J1299" s="475"/>
      <c r="K1299" s="475"/>
      <c r="L1299" s="326">
        <f>SUM(L1300:L1302)</f>
        <v>0</v>
      </c>
      <c r="M1299" s="326">
        <f>SUM(M1300:M1302)</f>
        <v>0</v>
      </c>
      <c r="N1299" s="341">
        <f t="shared" ref="N1299:O1299" si="271">SUM(N1300:N1302)</f>
        <v>0</v>
      </c>
      <c r="O1299" s="341">
        <f t="shared" si="271"/>
        <v>0</v>
      </c>
      <c r="P1299" s="326">
        <f>SUM(P1300:P1302)</f>
        <v>0</v>
      </c>
      <c r="Q1299" s="326">
        <f t="shared" ref="Q1299:T1299" si="272">SUM(Q1300:Q1302)</f>
        <v>0</v>
      </c>
      <c r="R1299" s="326">
        <f t="shared" si="272"/>
        <v>0</v>
      </c>
      <c r="S1299" s="326">
        <f t="shared" si="272"/>
        <v>0</v>
      </c>
      <c r="T1299" s="326">
        <f t="shared" si="272"/>
        <v>0</v>
      </c>
    </row>
    <row r="1300" spans="1:20" s="89" customFormat="1" ht="24" customHeight="1">
      <c r="K1300" s="89" t="s">
        <v>465</v>
      </c>
      <c r="L1300" s="206">
        <f t="shared" ref="L1300:T1300" si="273">L696</f>
        <v>0</v>
      </c>
      <c r="M1300" s="206">
        <f t="shared" si="273"/>
        <v>0</v>
      </c>
      <c r="N1300" s="170">
        <f t="shared" si="273"/>
        <v>0</v>
      </c>
      <c r="O1300" s="170">
        <f t="shared" si="273"/>
        <v>140000</v>
      </c>
      <c r="P1300" s="206">
        <f t="shared" si="273"/>
        <v>9295000</v>
      </c>
      <c r="Q1300" s="206">
        <f t="shared" si="273"/>
        <v>0</v>
      </c>
      <c r="R1300" s="206">
        <f t="shared" si="273"/>
        <v>0</v>
      </c>
      <c r="S1300" s="206">
        <f t="shared" si="273"/>
        <v>0</v>
      </c>
      <c r="T1300" s="206">
        <f t="shared" si="273"/>
        <v>0</v>
      </c>
    </row>
    <row r="1301" spans="1:20" s="89" customFormat="1" ht="24" customHeight="1">
      <c r="K1301" s="89" t="s">
        <v>466</v>
      </c>
      <c r="L1301" s="206">
        <f t="shared" ref="L1301:T1301" si="274">L812</f>
        <v>0</v>
      </c>
      <c r="M1301" s="206">
        <f t="shared" si="274"/>
        <v>0</v>
      </c>
      <c r="N1301" s="170">
        <f t="shared" si="274"/>
        <v>0</v>
      </c>
      <c r="O1301" s="170">
        <f t="shared" si="274"/>
        <v>77551</v>
      </c>
      <c r="P1301" s="206">
        <f t="shared" si="274"/>
        <v>2380500</v>
      </c>
      <c r="Q1301" s="206">
        <f t="shared" si="274"/>
        <v>0</v>
      </c>
      <c r="R1301" s="206">
        <f t="shared" si="274"/>
        <v>0</v>
      </c>
      <c r="S1301" s="206">
        <f t="shared" si="274"/>
        <v>0</v>
      </c>
      <c r="T1301" s="206">
        <f t="shared" si="274"/>
        <v>0</v>
      </c>
    </row>
    <row r="1302" spans="1:20" s="89" customFormat="1" ht="24" customHeight="1">
      <c r="K1302" s="387" t="s">
        <v>574</v>
      </c>
      <c r="L1302" s="258">
        <f t="shared" ref="L1302:T1302" si="275">-L696+-L812</f>
        <v>0</v>
      </c>
      <c r="M1302" s="258">
        <f t="shared" si="275"/>
        <v>0</v>
      </c>
      <c r="N1302" s="259">
        <f t="shared" si="275"/>
        <v>0</v>
      </c>
      <c r="O1302" s="259">
        <f t="shared" si="275"/>
        <v>-217551</v>
      </c>
      <c r="P1302" s="258">
        <f t="shared" si="275"/>
        <v>-11675500</v>
      </c>
      <c r="Q1302" s="258">
        <f t="shared" si="275"/>
        <v>0</v>
      </c>
      <c r="R1302" s="258">
        <f t="shared" si="275"/>
        <v>0</v>
      </c>
      <c r="S1302" s="258">
        <f t="shared" si="275"/>
        <v>0</v>
      </c>
      <c r="T1302" s="258">
        <f t="shared" si="275"/>
        <v>0</v>
      </c>
    </row>
    <row r="1303" spans="1:20" s="89" customFormat="1" ht="24" customHeight="1">
      <c r="G1303" s="418"/>
      <c r="H1303" s="418"/>
      <c r="I1303" s="418"/>
      <c r="J1303" s="418"/>
      <c r="L1303" s="206"/>
      <c r="M1303" s="206"/>
      <c r="N1303" s="170"/>
      <c r="O1303" s="170"/>
      <c r="P1303" s="206"/>
      <c r="Q1303" s="206"/>
      <c r="R1303" s="206"/>
      <c r="S1303" s="206"/>
      <c r="T1303" s="206"/>
    </row>
    <row r="1304" spans="1:20" s="89" customFormat="1" ht="24" customHeight="1">
      <c r="G1304" s="475" t="s">
        <v>1477</v>
      </c>
      <c r="H1304" s="475"/>
      <c r="I1304" s="475"/>
      <c r="J1304" s="475"/>
      <c r="K1304" s="475"/>
      <c r="L1304" s="326">
        <f>L1305</f>
        <v>0</v>
      </c>
      <c r="M1304" s="326">
        <f>M1305</f>
        <v>0</v>
      </c>
      <c r="N1304" s="341">
        <f t="shared" ref="N1304:O1304" si="276">N1305</f>
        <v>35000</v>
      </c>
      <c r="O1304" s="341">
        <f t="shared" si="276"/>
        <v>53000</v>
      </c>
      <c r="P1304" s="326">
        <f>P1305</f>
        <v>560000</v>
      </c>
      <c r="Q1304" s="326">
        <f>Q1305</f>
        <v>0</v>
      </c>
      <c r="R1304" s="326">
        <f t="shared" ref="R1304:T1304" si="277">R1305</f>
        <v>0</v>
      </c>
      <c r="S1304" s="326">
        <f t="shared" si="277"/>
        <v>0</v>
      </c>
      <c r="T1304" s="326">
        <f t="shared" si="277"/>
        <v>0</v>
      </c>
    </row>
    <row r="1305" spans="1:20" s="89" customFormat="1" ht="24" customHeight="1">
      <c r="G1305" s="418"/>
      <c r="H1305" s="418"/>
      <c r="I1305" s="418"/>
      <c r="J1305" s="418"/>
      <c r="K1305" s="89" t="s">
        <v>465</v>
      </c>
      <c r="L1305" s="226">
        <f t="shared" ref="L1305:T1305" si="278">L706</f>
        <v>0</v>
      </c>
      <c r="M1305" s="226">
        <f t="shared" si="278"/>
        <v>0</v>
      </c>
      <c r="N1305" s="409">
        <f t="shared" si="278"/>
        <v>35000</v>
      </c>
      <c r="O1305" s="409">
        <f t="shared" si="278"/>
        <v>53000</v>
      </c>
      <c r="P1305" s="226">
        <f t="shared" si="278"/>
        <v>560000</v>
      </c>
      <c r="Q1305" s="226">
        <f t="shared" si="278"/>
        <v>0</v>
      </c>
      <c r="R1305" s="226">
        <f t="shared" si="278"/>
        <v>0</v>
      </c>
      <c r="S1305" s="226">
        <f t="shared" si="278"/>
        <v>0</v>
      </c>
      <c r="T1305" s="226">
        <f t="shared" si="278"/>
        <v>0</v>
      </c>
    </row>
    <row r="1306" spans="1:20" s="89" customFormat="1" ht="24" customHeight="1">
      <c r="G1306" s="418"/>
      <c r="H1306" s="418"/>
      <c r="I1306" s="418"/>
      <c r="J1306" s="418"/>
      <c r="L1306" s="206"/>
      <c r="M1306" s="206"/>
      <c r="N1306" s="170"/>
      <c r="O1306" s="170"/>
      <c r="P1306" s="206"/>
      <c r="Q1306" s="206"/>
      <c r="R1306" s="206"/>
      <c r="S1306" s="206"/>
      <c r="T1306" s="206"/>
    </row>
    <row r="1307" spans="1:20" s="89" customFormat="1" ht="24" customHeight="1">
      <c r="G1307" s="475" t="s">
        <v>1315</v>
      </c>
      <c r="H1307" s="475"/>
      <c r="I1307" s="475"/>
      <c r="J1307" s="475"/>
      <c r="K1307" s="475"/>
      <c r="L1307" s="326">
        <f>L1308</f>
        <v>0</v>
      </c>
      <c r="M1307" s="326">
        <f>M1308</f>
        <v>70379</v>
      </c>
      <c r="N1307" s="341">
        <f t="shared" ref="N1307:O1307" si="279">N1308</f>
        <v>440000</v>
      </c>
      <c r="O1307" s="341">
        <f t="shared" si="279"/>
        <v>298635</v>
      </c>
      <c r="P1307" s="326">
        <f>P1308</f>
        <v>440000</v>
      </c>
      <c r="Q1307" s="326">
        <f>Q1308</f>
        <v>455000</v>
      </c>
      <c r="R1307" s="326">
        <f t="shared" ref="R1307:T1307" si="280">R1308</f>
        <v>605000</v>
      </c>
      <c r="S1307" s="326">
        <f t="shared" si="280"/>
        <v>440000</v>
      </c>
      <c r="T1307" s="326">
        <f t="shared" si="280"/>
        <v>440000</v>
      </c>
    </row>
    <row r="1308" spans="1:20" s="89" customFormat="1" ht="24" customHeight="1">
      <c r="G1308" s="418"/>
      <c r="H1308" s="418"/>
      <c r="I1308" s="418"/>
      <c r="J1308" s="418"/>
      <c r="K1308" s="89" t="s">
        <v>466</v>
      </c>
      <c r="L1308" s="226">
        <f t="shared" ref="L1308:T1308" si="281">L813</f>
        <v>0</v>
      </c>
      <c r="M1308" s="226">
        <f t="shared" si="281"/>
        <v>70379</v>
      </c>
      <c r="N1308" s="409">
        <f t="shared" si="281"/>
        <v>440000</v>
      </c>
      <c r="O1308" s="409">
        <f t="shared" si="281"/>
        <v>298635</v>
      </c>
      <c r="P1308" s="226">
        <f t="shared" si="281"/>
        <v>440000</v>
      </c>
      <c r="Q1308" s="226">
        <f t="shared" si="281"/>
        <v>455000</v>
      </c>
      <c r="R1308" s="226">
        <f t="shared" si="281"/>
        <v>605000</v>
      </c>
      <c r="S1308" s="226">
        <f t="shared" si="281"/>
        <v>440000</v>
      </c>
      <c r="T1308" s="226">
        <f t="shared" si="281"/>
        <v>440000</v>
      </c>
    </row>
    <row r="1309" spans="1:20" s="89" customFormat="1" ht="24" customHeight="1">
      <c r="G1309" s="418"/>
      <c r="H1309" s="418"/>
      <c r="I1309" s="418"/>
      <c r="J1309" s="418"/>
      <c r="L1309" s="206"/>
      <c r="M1309" s="206"/>
      <c r="N1309" s="170"/>
      <c r="O1309" s="170"/>
      <c r="P1309" s="206"/>
      <c r="Q1309" s="206"/>
      <c r="R1309" s="206"/>
      <c r="S1309" s="206"/>
      <c r="T1309" s="206"/>
    </row>
    <row r="1310" spans="1:20" s="89" customFormat="1" ht="24" customHeight="1">
      <c r="G1310" s="475" t="s">
        <v>1480</v>
      </c>
      <c r="H1310" s="475"/>
      <c r="I1310" s="475"/>
      <c r="J1310" s="475"/>
      <c r="K1310" s="475"/>
      <c r="L1310" s="326">
        <f>SUM(L1311:L1312)</f>
        <v>0</v>
      </c>
      <c r="M1310" s="326">
        <f>SUM(M1311:M1312)</f>
        <v>1396685</v>
      </c>
      <c r="N1310" s="341">
        <f t="shared" ref="N1310" si="282">SUM(N1311:N1312)</f>
        <v>3010000</v>
      </c>
      <c r="O1310" s="341">
        <f t="shared" ref="O1310" si="283">SUM(O1311:O1312)</f>
        <v>300000</v>
      </c>
      <c r="P1310" s="413">
        <f>SUM(P1311:P1312)</f>
        <v>-32895983</v>
      </c>
      <c r="Q1310" s="433">
        <f t="shared" ref="Q1310" si="284">SUM(Q1311:Q1312)</f>
        <v>26080000</v>
      </c>
      <c r="R1310" s="326">
        <f t="shared" ref="R1310" si="285">SUM(R1311:R1312)</f>
        <v>5530000</v>
      </c>
      <c r="S1310" s="326">
        <f t="shared" ref="S1310" si="286">SUM(S1311:S1312)</f>
        <v>0</v>
      </c>
      <c r="T1310" s="326">
        <f>SUM(T1311:T1312)</f>
        <v>0</v>
      </c>
    </row>
    <row r="1311" spans="1:20" s="89" customFormat="1" ht="24" customHeight="1">
      <c r="G1311" s="418"/>
      <c r="H1311" s="418"/>
      <c r="I1311" s="418"/>
      <c r="J1311" s="418"/>
      <c r="K1311" s="89" t="s">
        <v>1317</v>
      </c>
      <c r="L1311" s="206">
        <f>L457</f>
        <v>0</v>
      </c>
      <c r="M1311" s="206">
        <f>M457</f>
        <v>1396685</v>
      </c>
      <c r="N1311" s="170">
        <f>N457</f>
        <v>3010000</v>
      </c>
      <c r="O1311" s="170">
        <f>O457</f>
        <v>300000</v>
      </c>
      <c r="P1311" s="206">
        <f>P457+P442</f>
        <v>7104017</v>
      </c>
      <c r="Q1311" s="206">
        <f>Q457</f>
        <v>26080000</v>
      </c>
      <c r="R1311" s="206">
        <f>R457</f>
        <v>5530000</v>
      </c>
      <c r="S1311" s="206">
        <f>S457</f>
        <v>0</v>
      </c>
      <c r="T1311" s="206">
        <f>T457</f>
        <v>0</v>
      </c>
    </row>
    <row r="1312" spans="1:20" s="89" customFormat="1" ht="24" customHeight="1">
      <c r="G1312" s="418"/>
      <c r="H1312" s="418"/>
      <c r="I1312" s="418"/>
      <c r="J1312" s="418"/>
      <c r="K1312" s="387" t="s">
        <v>1318</v>
      </c>
      <c r="L1312" s="258">
        <v>0</v>
      </c>
      <c r="M1312" s="258">
        <v>0</v>
      </c>
      <c r="N1312" s="259">
        <v>0</v>
      </c>
      <c r="O1312" s="259">
        <v>0</v>
      </c>
      <c r="P1312" s="258">
        <f>-P422+-P424+P442</f>
        <v>-40000000</v>
      </c>
      <c r="Q1312" s="258">
        <f>-Q422+-Q424+Q442</f>
        <v>0</v>
      </c>
      <c r="R1312" s="258">
        <v>0</v>
      </c>
      <c r="S1312" s="258">
        <v>0</v>
      </c>
      <c r="T1312" s="258">
        <v>0</v>
      </c>
    </row>
    <row r="1313" spans="7:20" s="89" customFormat="1" ht="24" customHeight="1">
      <c r="G1313" s="418"/>
      <c r="H1313" s="418"/>
      <c r="I1313" s="418"/>
      <c r="J1313" s="418"/>
      <c r="K1313" s="387"/>
      <c r="L1313" s="258"/>
      <c r="M1313" s="258"/>
      <c r="N1313" s="259"/>
      <c r="O1313" s="259"/>
      <c r="P1313" s="258"/>
      <c r="Q1313" s="258"/>
      <c r="R1313" s="258"/>
      <c r="S1313" s="258"/>
      <c r="T1313" s="258"/>
    </row>
    <row r="1314" spans="7:20" s="89" customFormat="1" ht="24" customHeight="1">
      <c r="G1314" s="475" t="s">
        <v>555</v>
      </c>
      <c r="H1314" s="475"/>
      <c r="I1314" s="475"/>
      <c r="J1314" s="475"/>
      <c r="K1314" s="475"/>
      <c r="L1314" s="326">
        <f>SUM(L1315:L1317)</f>
        <v>120259</v>
      </c>
      <c r="M1314" s="326">
        <f>SUM(M1315:M1317)</f>
        <v>325510</v>
      </c>
      <c r="N1314" s="341">
        <f t="shared" ref="N1314:O1314" si="287">SUM(N1315:N1317)</f>
        <v>451553</v>
      </c>
      <c r="O1314" s="341">
        <f t="shared" si="287"/>
        <v>137309</v>
      </c>
      <c r="P1314" s="326">
        <f>SUM(P1315:P1317)</f>
        <v>222600</v>
      </c>
      <c r="Q1314" s="326">
        <f t="shared" ref="Q1314:T1314" si="288">SUM(Q1315:Q1317)</f>
        <v>157304</v>
      </c>
      <c r="R1314" s="326">
        <f t="shared" si="288"/>
        <v>166742</v>
      </c>
      <c r="S1314" s="326">
        <f t="shared" si="288"/>
        <v>290120</v>
      </c>
      <c r="T1314" s="326">
        <f t="shared" si="288"/>
        <v>187352</v>
      </c>
    </row>
    <row r="1315" spans="7:20" s="89" customFormat="1" ht="24" customHeight="1">
      <c r="K1315" s="89" t="s">
        <v>1319</v>
      </c>
      <c r="L1315" s="206">
        <f t="shared" ref="L1315:T1315" si="289">L539</f>
        <v>120259</v>
      </c>
      <c r="M1315" s="206">
        <f t="shared" si="289"/>
        <v>179701</v>
      </c>
      <c r="N1315" s="170">
        <f t="shared" si="289"/>
        <v>211000</v>
      </c>
      <c r="O1315" s="170">
        <f t="shared" si="289"/>
        <v>137309</v>
      </c>
      <c r="P1315" s="206">
        <f t="shared" si="289"/>
        <v>222600</v>
      </c>
      <c r="Q1315" s="206">
        <f t="shared" si="289"/>
        <v>157304</v>
      </c>
      <c r="R1315" s="206">
        <f t="shared" si="289"/>
        <v>166742</v>
      </c>
      <c r="S1315" s="206">
        <f t="shared" si="289"/>
        <v>265120</v>
      </c>
      <c r="T1315" s="206">
        <f t="shared" si="289"/>
        <v>187352</v>
      </c>
    </row>
    <row r="1316" spans="7:20" s="89" customFormat="1" ht="24" customHeight="1">
      <c r="K1316" s="1" t="s">
        <v>1320</v>
      </c>
      <c r="L1316" s="206">
        <f t="shared" ref="L1316:T1316" si="290">L538</f>
        <v>0</v>
      </c>
      <c r="M1316" s="206">
        <f t="shared" si="290"/>
        <v>145809</v>
      </c>
      <c r="N1316" s="170">
        <f t="shared" si="290"/>
        <v>240553</v>
      </c>
      <c r="O1316" s="170">
        <f t="shared" si="290"/>
        <v>340553</v>
      </c>
      <c r="P1316" s="206">
        <f t="shared" si="290"/>
        <v>0</v>
      </c>
      <c r="Q1316" s="206">
        <f t="shared" si="290"/>
        <v>0</v>
      </c>
      <c r="R1316" s="206">
        <f t="shared" si="290"/>
        <v>0</v>
      </c>
      <c r="S1316" s="206">
        <f t="shared" si="290"/>
        <v>25000</v>
      </c>
      <c r="T1316" s="206">
        <f t="shared" si="290"/>
        <v>0</v>
      </c>
    </row>
    <row r="1317" spans="7:20" s="89" customFormat="1" ht="24" customHeight="1">
      <c r="K1317" s="387" t="s">
        <v>1472</v>
      </c>
      <c r="L1317" s="258">
        <v>0</v>
      </c>
      <c r="M1317" s="258">
        <v>0</v>
      </c>
      <c r="N1317" s="259">
        <v>0</v>
      </c>
      <c r="O1317" s="259">
        <f>-O488+-O507</f>
        <v>-340553</v>
      </c>
      <c r="P1317" s="258">
        <v>0</v>
      </c>
      <c r="Q1317" s="258">
        <v>0</v>
      </c>
      <c r="R1317" s="258">
        <v>0</v>
      </c>
      <c r="S1317" s="258">
        <v>0</v>
      </c>
      <c r="T1317" s="258">
        <v>0</v>
      </c>
    </row>
    <row r="1318" spans="7:20" s="89" customFormat="1" ht="24" customHeight="1">
      <c r="I1318" s="387"/>
      <c r="K1318" s="387"/>
      <c r="L1318" s="258"/>
      <c r="M1318" s="258"/>
      <c r="N1318" s="259"/>
      <c r="O1318" s="259"/>
      <c r="P1318" s="258"/>
      <c r="Q1318" s="258"/>
      <c r="R1318" s="258"/>
      <c r="S1318" s="258"/>
      <c r="T1318" s="258"/>
    </row>
    <row r="1319" spans="7:20" s="89" customFormat="1" ht="24" customHeight="1">
      <c r="G1319" s="475" t="s">
        <v>630</v>
      </c>
      <c r="H1319" s="475"/>
      <c r="I1319" s="475"/>
      <c r="J1319" s="475"/>
      <c r="K1319" s="475"/>
      <c r="L1319" s="326">
        <f>SUM(L1320:L1321)</f>
        <v>239288</v>
      </c>
      <c r="M1319" s="326">
        <f>SUM(M1320:M1321)</f>
        <v>652630</v>
      </c>
      <c r="N1319" s="341">
        <f t="shared" ref="N1319" si="291">SUM(N1320:N1321)</f>
        <v>2180500</v>
      </c>
      <c r="O1319" s="341">
        <f t="shared" ref="O1319" si="292">SUM(O1320:O1321)</f>
        <v>844944</v>
      </c>
      <c r="P1319" s="326">
        <f>SUM(P1320:P1321)</f>
        <v>2543000</v>
      </c>
      <c r="Q1319" s="326">
        <f t="shared" ref="Q1319" si="293">SUM(Q1320:Q1321)</f>
        <v>917999</v>
      </c>
      <c r="R1319" s="326">
        <f t="shared" ref="R1319" si="294">SUM(R1320:R1321)</f>
        <v>954500</v>
      </c>
      <c r="S1319" s="326">
        <f t="shared" ref="S1319" si="295">SUM(S1320:S1321)</f>
        <v>1045000</v>
      </c>
      <c r="T1319" s="326">
        <f t="shared" ref="T1319" si="296">SUM(T1320:T1321)</f>
        <v>957000</v>
      </c>
    </row>
    <row r="1320" spans="7:20" s="89" customFormat="1" ht="24" customHeight="1">
      <c r="K1320" s="89" t="s">
        <v>1319</v>
      </c>
      <c r="L1320" s="206">
        <f t="shared" ref="L1320:T1320" si="297">L551+L707+L818</f>
        <v>147102</v>
      </c>
      <c r="M1320" s="206">
        <f t="shared" si="297"/>
        <v>269982</v>
      </c>
      <c r="N1320" s="170">
        <f t="shared" si="297"/>
        <v>1855000</v>
      </c>
      <c r="O1320" s="170">
        <f t="shared" si="297"/>
        <v>622576</v>
      </c>
      <c r="P1320" s="206">
        <f t="shared" si="297"/>
        <v>2236000</v>
      </c>
      <c r="Q1320" s="206">
        <f t="shared" si="297"/>
        <v>882999</v>
      </c>
      <c r="R1320" s="206">
        <f t="shared" si="297"/>
        <v>932500</v>
      </c>
      <c r="S1320" s="206">
        <f t="shared" si="297"/>
        <v>1045000</v>
      </c>
      <c r="T1320" s="206">
        <f t="shared" si="297"/>
        <v>675000</v>
      </c>
    </row>
    <row r="1321" spans="7:20" s="89" customFormat="1" ht="24" customHeight="1">
      <c r="K1321" s="1" t="s">
        <v>1320</v>
      </c>
      <c r="L1321" s="206">
        <f t="shared" ref="L1321:T1321" si="298">L550+L703+L816</f>
        <v>92186</v>
      </c>
      <c r="M1321" s="206">
        <f t="shared" si="298"/>
        <v>382648</v>
      </c>
      <c r="N1321" s="170">
        <f t="shared" si="298"/>
        <v>325500</v>
      </c>
      <c r="O1321" s="170">
        <f t="shared" si="298"/>
        <v>222368</v>
      </c>
      <c r="P1321" s="206">
        <f t="shared" si="298"/>
        <v>307000</v>
      </c>
      <c r="Q1321" s="206">
        <f t="shared" si="298"/>
        <v>35000</v>
      </c>
      <c r="R1321" s="206">
        <f t="shared" si="298"/>
        <v>22000</v>
      </c>
      <c r="S1321" s="206">
        <f t="shared" si="298"/>
        <v>0</v>
      </c>
      <c r="T1321" s="206">
        <f t="shared" si="298"/>
        <v>282000</v>
      </c>
    </row>
    <row r="1322" spans="7:20" s="89" customFormat="1" ht="24" customHeight="1">
      <c r="K1322" s="1"/>
      <c r="L1322" s="206"/>
      <c r="M1322" s="206"/>
      <c r="N1322" s="170"/>
      <c r="O1322" s="170"/>
      <c r="P1322" s="206"/>
      <c r="Q1322" s="206"/>
      <c r="R1322" s="206"/>
      <c r="S1322" s="206"/>
      <c r="T1322" s="206"/>
    </row>
    <row r="1323" spans="7:20" s="89" customFormat="1" ht="24" customHeight="1">
      <c r="G1323" s="475" t="s">
        <v>734</v>
      </c>
      <c r="H1323" s="475"/>
      <c r="I1323" s="475"/>
      <c r="J1323" s="475"/>
      <c r="K1323" s="475"/>
      <c r="L1323" s="326">
        <f>SUM(L1324:L1327)</f>
        <v>139622</v>
      </c>
      <c r="M1323" s="326">
        <f>SUM(M1324:M1327)</f>
        <v>297318</v>
      </c>
      <c r="N1323" s="341">
        <f t="shared" ref="N1323:O1323" si="299">SUM(N1324:N1327)</f>
        <v>610000</v>
      </c>
      <c r="O1323" s="341">
        <f t="shared" si="299"/>
        <v>512144</v>
      </c>
      <c r="P1323" s="326">
        <f>SUM(P1324:P1327)</f>
        <v>499000</v>
      </c>
      <c r="Q1323" s="326">
        <f t="shared" ref="Q1323:T1323" si="300">SUM(Q1324:Q1327)</f>
        <v>419000</v>
      </c>
      <c r="R1323" s="326">
        <f t="shared" si="300"/>
        <v>357000</v>
      </c>
      <c r="S1323" s="326">
        <f t="shared" si="300"/>
        <v>379000</v>
      </c>
      <c r="T1323" s="326">
        <f t="shared" si="300"/>
        <v>396000</v>
      </c>
    </row>
    <row r="1324" spans="7:20" s="89" customFormat="1" ht="24" customHeight="1">
      <c r="K1324" s="89" t="s">
        <v>1319</v>
      </c>
      <c r="L1324" s="206">
        <f t="shared" ref="L1324:T1324" si="301">L564</f>
        <v>0</v>
      </c>
      <c r="M1324" s="206">
        <f t="shared" si="301"/>
        <v>204704</v>
      </c>
      <c r="N1324" s="170">
        <f t="shared" si="301"/>
        <v>38000</v>
      </c>
      <c r="O1324" s="170">
        <f t="shared" si="301"/>
        <v>38995</v>
      </c>
      <c r="P1324" s="206">
        <f t="shared" si="301"/>
        <v>94000</v>
      </c>
      <c r="Q1324" s="206">
        <f t="shared" si="301"/>
        <v>184000</v>
      </c>
      <c r="R1324" s="206">
        <f t="shared" si="301"/>
        <v>52000</v>
      </c>
      <c r="S1324" s="206">
        <f t="shared" si="301"/>
        <v>117000</v>
      </c>
      <c r="T1324" s="206">
        <f t="shared" si="301"/>
        <v>155000</v>
      </c>
    </row>
    <row r="1325" spans="7:20" s="89" customFormat="1" ht="24" customHeight="1">
      <c r="K1325" s="1" t="s">
        <v>1320</v>
      </c>
      <c r="L1325" s="206">
        <f t="shared" ref="L1325:T1325" si="302">L563</f>
        <v>48732</v>
      </c>
      <c r="M1325" s="206">
        <f t="shared" si="302"/>
        <v>55481</v>
      </c>
      <c r="N1325" s="170">
        <f t="shared" si="302"/>
        <v>77000</v>
      </c>
      <c r="O1325" s="170">
        <f t="shared" si="302"/>
        <v>107913</v>
      </c>
      <c r="P1325" s="206">
        <f t="shared" si="302"/>
        <v>219000</v>
      </c>
      <c r="Q1325" s="206">
        <f t="shared" si="302"/>
        <v>115000</v>
      </c>
      <c r="R1325" s="206">
        <f t="shared" si="302"/>
        <v>135000</v>
      </c>
      <c r="S1325" s="206">
        <f t="shared" si="302"/>
        <v>77000</v>
      </c>
      <c r="T1325" s="206">
        <f t="shared" si="302"/>
        <v>41000</v>
      </c>
    </row>
    <row r="1326" spans="7:20" s="89" customFormat="1" ht="24" customHeight="1">
      <c r="K1326" s="1" t="s">
        <v>1321</v>
      </c>
      <c r="L1326" s="206">
        <f t="shared" ref="L1326:T1326" si="303">L561</f>
        <v>90890</v>
      </c>
      <c r="M1326" s="206">
        <f t="shared" si="303"/>
        <v>81645</v>
      </c>
      <c r="N1326" s="170">
        <f t="shared" si="303"/>
        <v>495000</v>
      </c>
      <c r="O1326" s="170">
        <f t="shared" si="303"/>
        <v>417332</v>
      </c>
      <c r="P1326" s="206">
        <f t="shared" si="303"/>
        <v>186000</v>
      </c>
      <c r="Q1326" s="206">
        <f t="shared" si="303"/>
        <v>160000</v>
      </c>
      <c r="R1326" s="206">
        <f t="shared" si="303"/>
        <v>220000</v>
      </c>
      <c r="S1326" s="206">
        <f t="shared" si="303"/>
        <v>185000</v>
      </c>
      <c r="T1326" s="206">
        <f t="shared" si="303"/>
        <v>560000</v>
      </c>
    </row>
    <row r="1327" spans="7:20" s="89" customFormat="1" ht="24" customHeight="1">
      <c r="K1327" s="387" t="s">
        <v>574</v>
      </c>
      <c r="L1327" s="258">
        <f t="shared" ref="L1327:T1327" si="304">-L508</f>
        <v>0</v>
      </c>
      <c r="M1327" s="258">
        <f t="shared" si="304"/>
        <v>-44512</v>
      </c>
      <c r="N1327" s="259">
        <f t="shared" si="304"/>
        <v>0</v>
      </c>
      <c r="O1327" s="259">
        <f t="shared" si="304"/>
        <v>-52096</v>
      </c>
      <c r="P1327" s="258">
        <f t="shared" si="304"/>
        <v>0</v>
      </c>
      <c r="Q1327" s="258">
        <f t="shared" si="304"/>
        <v>-40000</v>
      </c>
      <c r="R1327" s="258">
        <f t="shared" si="304"/>
        <v>-50000</v>
      </c>
      <c r="S1327" s="258">
        <f t="shared" si="304"/>
        <v>0</v>
      </c>
      <c r="T1327" s="258">
        <f t="shared" si="304"/>
        <v>-360000</v>
      </c>
    </row>
    <row r="1328" spans="7:20" s="89" customFormat="1" ht="24" customHeight="1">
      <c r="K1328" s="1"/>
      <c r="L1328" s="206"/>
      <c r="M1328" s="206"/>
      <c r="N1328" s="170"/>
      <c r="O1328" s="170"/>
      <c r="P1328" s="206"/>
      <c r="Q1328" s="206"/>
      <c r="R1328" s="206"/>
      <c r="S1328" s="206"/>
      <c r="T1328" s="206"/>
    </row>
    <row r="1329" spans="1:20" s="89" customFormat="1" ht="24" customHeight="1">
      <c r="G1329" s="487" t="s">
        <v>1476</v>
      </c>
      <c r="H1329" s="487"/>
      <c r="I1329" s="487"/>
      <c r="J1329" s="487"/>
      <c r="K1329" s="487"/>
      <c r="L1329" s="326">
        <f>SUM(L1330:L1331)</f>
        <v>0</v>
      </c>
      <c r="M1329" s="326">
        <f>SUM(M1330:M1331)</f>
        <v>0</v>
      </c>
      <c r="N1329" s="341">
        <f t="shared" ref="N1329:O1329" si="305">SUM(N1330:N1331)</f>
        <v>0</v>
      </c>
      <c r="O1329" s="341">
        <f t="shared" si="305"/>
        <v>0</v>
      </c>
      <c r="P1329" s="326">
        <f>SUM(P1330:P1331)</f>
        <v>398000</v>
      </c>
      <c r="Q1329" s="326">
        <f t="shared" ref="Q1329:T1329" si="306">SUM(Q1330:Q1331)</f>
        <v>3363000</v>
      </c>
      <c r="R1329" s="326">
        <f t="shared" si="306"/>
        <v>90000</v>
      </c>
      <c r="S1329" s="326">
        <f t="shared" si="306"/>
        <v>0</v>
      </c>
      <c r="T1329" s="326">
        <f t="shared" si="306"/>
        <v>0</v>
      </c>
    </row>
    <row r="1330" spans="1:20" s="89" customFormat="1" ht="24" customHeight="1">
      <c r="G1330" s="418"/>
      <c r="H1330" s="418"/>
      <c r="I1330" s="418"/>
      <c r="J1330" s="418"/>
      <c r="K1330" s="89" t="s">
        <v>465</v>
      </c>
      <c r="L1330" s="206">
        <f t="shared" ref="L1330:T1330" si="307">L701</f>
        <v>0</v>
      </c>
      <c r="M1330" s="206">
        <f t="shared" si="307"/>
        <v>0</v>
      </c>
      <c r="N1330" s="170">
        <f t="shared" si="307"/>
        <v>0</v>
      </c>
      <c r="O1330" s="170">
        <f t="shared" si="307"/>
        <v>0</v>
      </c>
      <c r="P1330" s="206">
        <f t="shared" si="307"/>
        <v>308000</v>
      </c>
      <c r="Q1330" s="206">
        <f t="shared" si="307"/>
        <v>3273000</v>
      </c>
      <c r="R1330" s="206">
        <f t="shared" si="307"/>
        <v>0</v>
      </c>
      <c r="S1330" s="206">
        <f t="shared" si="307"/>
        <v>0</v>
      </c>
      <c r="T1330" s="206">
        <f t="shared" si="307"/>
        <v>0</v>
      </c>
    </row>
    <row r="1331" spans="1:20" s="89" customFormat="1" ht="24" customHeight="1">
      <c r="G1331" s="418"/>
      <c r="H1331" s="418"/>
      <c r="I1331" s="418"/>
      <c r="J1331" s="418"/>
      <c r="K1331" s="89" t="s">
        <v>631</v>
      </c>
      <c r="L1331" s="206">
        <f t="shared" ref="L1331:T1331" si="308">L378</f>
        <v>0</v>
      </c>
      <c r="M1331" s="206">
        <f t="shared" si="308"/>
        <v>0</v>
      </c>
      <c r="N1331" s="170">
        <f t="shared" si="308"/>
        <v>0</v>
      </c>
      <c r="O1331" s="170">
        <f t="shared" si="308"/>
        <v>0</v>
      </c>
      <c r="P1331" s="206">
        <f t="shared" si="308"/>
        <v>90000</v>
      </c>
      <c r="Q1331" s="206">
        <f t="shared" si="308"/>
        <v>90000</v>
      </c>
      <c r="R1331" s="206">
        <f t="shared" si="308"/>
        <v>90000</v>
      </c>
      <c r="S1331" s="206">
        <f t="shared" si="308"/>
        <v>0</v>
      </c>
      <c r="T1331" s="206">
        <f t="shared" si="308"/>
        <v>0</v>
      </c>
    </row>
    <row r="1332" spans="1:20" s="89" customFormat="1" ht="24" customHeight="1">
      <c r="A1332" s="118"/>
      <c r="B1332" s="118"/>
      <c r="C1332" s="118"/>
      <c r="D1332" s="118"/>
      <c r="E1332" s="118"/>
      <c r="F1332" s="118"/>
      <c r="G1332" s="118"/>
      <c r="H1332" s="118"/>
      <c r="I1332" s="118"/>
      <c r="J1332" s="1"/>
      <c r="K1332" s="1"/>
      <c r="L1332" s="260"/>
      <c r="M1332" s="260"/>
      <c r="N1332" s="261"/>
      <c r="O1332" s="261"/>
      <c r="P1332" s="118"/>
      <c r="Q1332" s="118"/>
      <c r="R1332" s="118"/>
      <c r="S1332" s="118"/>
      <c r="T1332" s="118"/>
    </row>
    <row r="1333" spans="1:20" s="119" customFormat="1" ht="35.1" customHeight="1">
      <c r="A1333" s="485" t="s">
        <v>1415</v>
      </c>
      <c r="B1333" s="485"/>
      <c r="C1333" s="485"/>
      <c r="D1333" s="485"/>
      <c r="E1333" s="485"/>
      <c r="F1333" s="485"/>
      <c r="G1333" s="485"/>
      <c r="H1333" s="485"/>
      <c r="I1333" s="485"/>
      <c r="J1333" s="485"/>
      <c r="K1333" s="485"/>
      <c r="L1333" s="485"/>
      <c r="M1333" s="485"/>
      <c r="N1333" s="485"/>
      <c r="O1333" s="485"/>
      <c r="P1333" s="485"/>
      <c r="Q1333" s="485"/>
      <c r="R1333" s="485"/>
      <c r="S1333" s="485"/>
      <c r="T1333" s="485"/>
    </row>
    <row r="1334" spans="1:20" ht="24" customHeight="1"/>
    <row r="1335" spans="1:20" ht="24" customHeight="1"/>
    <row r="1336" spans="1:20" ht="24" customHeight="1"/>
    <row r="1337" spans="1:20" ht="24" customHeight="1"/>
    <row r="1338" spans="1:20" ht="24" customHeight="1"/>
    <row r="1339" spans="1:20" ht="24" customHeight="1"/>
    <row r="1340" spans="1:20" ht="24" customHeight="1"/>
    <row r="1341" spans="1:20" ht="24" customHeight="1"/>
    <row r="1342" spans="1:20" ht="24" customHeight="1"/>
    <row r="1343" spans="1:20" ht="24" customHeight="1"/>
    <row r="1344" spans="1:20" ht="24" customHeight="1"/>
    <row r="1345" ht="24" customHeight="1"/>
    <row r="1346" ht="24" customHeight="1"/>
    <row r="1347" ht="24" customHeight="1"/>
    <row r="1348" ht="24" customHeight="1"/>
    <row r="1349" ht="24" customHeight="1"/>
    <row r="1350" ht="24" customHeight="1"/>
    <row r="1351" ht="24" customHeight="1"/>
    <row r="1352" ht="24" customHeight="1"/>
    <row r="1353" ht="24" customHeight="1"/>
    <row r="1354" ht="24" customHeight="1"/>
    <row r="1355" ht="24" customHeight="1"/>
    <row r="1356" ht="24" customHeight="1"/>
    <row r="1357" ht="24" customHeight="1"/>
    <row r="1358" ht="24" customHeight="1"/>
    <row r="1359" ht="24" customHeight="1"/>
    <row r="1360" ht="24" customHeight="1"/>
    <row r="1361" ht="24" customHeight="1"/>
    <row r="1362" ht="24" customHeight="1"/>
    <row r="1363" ht="24" customHeight="1"/>
    <row r="1364" ht="24" customHeight="1"/>
    <row r="1365" ht="24" customHeight="1"/>
    <row r="1366" ht="24" customHeight="1"/>
    <row r="1367" ht="24" customHeight="1"/>
    <row r="1368" ht="24" customHeight="1"/>
    <row r="1369" ht="24" customHeight="1"/>
    <row r="1370" ht="24" customHeight="1"/>
    <row r="1371" ht="24" customHeight="1"/>
    <row r="1372" ht="24" customHeight="1"/>
    <row r="1373" ht="24" customHeight="1"/>
    <row r="1374" ht="24" customHeight="1"/>
    <row r="1375" ht="24" customHeight="1"/>
    <row r="1376" ht="24" customHeight="1"/>
    <row r="1377" ht="24" customHeight="1"/>
    <row r="1378" ht="24" customHeight="1"/>
    <row r="1379" ht="24" customHeight="1"/>
    <row r="1380" ht="24" customHeight="1"/>
    <row r="1381" ht="24" customHeight="1"/>
    <row r="1382" ht="24" customHeight="1"/>
    <row r="1383" ht="24" customHeight="1"/>
    <row r="1384" ht="24" customHeight="1"/>
    <row r="1385" ht="24" customHeight="1"/>
    <row r="1386" ht="24" customHeight="1"/>
    <row r="1387" ht="24" customHeight="1"/>
    <row r="1388" ht="24" customHeight="1"/>
    <row r="1389" ht="24" customHeight="1"/>
    <row r="1390" ht="24" customHeight="1"/>
    <row r="1391" ht="24" customHeight="1"/>
    <row r="1392" ht="24" customHeight="1"/>
    <row r="1393" ht="24" customHeight="1"/>
    <row r="1394" ht="24" customHeight="1"/>
    <row r="1395" ht="24" customHeight="1"/>
    <row r="1396" ht="24" customHeight="1"/>
    <row r="1397" ht="24" customHeight="1"/>
    <row r="1398" ht="24" customHeight="1"/>
    <row r="1399" ht="24" customHeight="1"/>
    <row r="1400" ht="24" customHeight="1"/>
    <row r="1401" ht="24" customHeight="1"/>
    <row r="1402" ht="24" customHeight="1"/>
    <row r="1403" ht="24" customHeight="1"/>
    <row r="1404" ht="24" customHeight="1"/>
    <row r="1405" ht="24" customHeight="1"/>
    <row r="1406" ht="24" customHeight="1"/>
    <row r="1407" ht="24" customHeight="1"/>
    <row r="1408" ht="24" customHeight="1"/>
    <row r="1409" ht="24" customHeight="1"/>
    <row r="1410" ht="24" customHeight="1"/>
    <row r="1411" ht="24" customHeight="1"/>
    <row r="1412" ht="24" customHeight="1"/>
    <row r="1413" ht="24" customHeight="1"/>
    <row r="1414" ht="24" customHeight="1"/>
    <row r="1415" ht="24" customHeight="1"/>
    <row r="1416" ht="24" customHeight="1"/>
    <row r="1417" ht="24" customHeight="1"/>
    <row r="1418" ht="24" customHeight="1"/>
    <row r="1419" ht="24" customHeight="1"/>
    <row r="1420" ht="24" customHeight="1"/>
    <row r="1421" ht="24" customHeight="1"/>
    <row r="1422" ht="24" customHeight="1"/>
    <row r="1423" ht="24" customHeight="1"/>
    <row r="1424" ht="24" customHeight="1"/>
    <row r="1425" ht="24" customHeight="1"/>
    <row r="1426" ht="24" customHeight="1"/>
    <row r="1427" ht="24" customHeight="1"/>
    <row r="1428" ht="24" customHeight="1"/>
    <row r="1429" ht="24" customHeight="1"/>
    <row r="1430" ht="24" customHeight="1"/>
    <row r="1431" ht="24" customHeight="1"/>
    <row r="1432" ht="24" customHeight="1"/>
    <row r="1433" ht="24" customHeight="1"/>
    <row r="1434" ht="24" customHeight="1"/>
    <row r="1435" ht="24" customHeight="1"/>
    <row r="1436" ht="24" customHeight="1"/>
    <row r="1437" ht="24" customHeight="1"/>
    <row r="1438" ht="24" customHeight="1"/>
    <row r="1439" ht="24" customHeight="1"/>
    <row r="1440" ht="24" customHeight="1"/>
    <row r="1441" ht="24" customHeight="1"/>
    <row r="1442" ht="24" customHeight="1"/>
    <row r="1443" ht="24" customHeight="1"/>
    <row r="1444" ht="24" customHeight="1"/>
    <row r="1445" ht="24" customHeight="1"/>
    <row r="1446" ht="24" customHeight="1"/>
    <row r="1447" ht="24" customHeight="1"/>
    <row r="1448" ht="24" customHeight="1"/>
    <row r="1449" ht="24" customHeight="1"/>
    <row r="1450" ht="24" customHeight="1"/>
    <row r="1451" ht="24" customHeight="1"/>
    <row r="1452" ht="24" customHeight="1"/>
    <row r="1453" ht="24" customHeight="1"/>
    <row r="1454" ht="24" customHeight="1"/>
    <row r="1455" ht="24" customHeight="1"/>
    <row r="1456" ht="24" customHeight="1"/>
    <row r="1457" ht="24" customHeight="1"/>
    <row r="1458" ht="24" customHeight="1"/>
    <row r="1459" ht="24" customHeight="1"/>
    <row r="1460" ht="24" customHeight="1"/>
    <row r="1461" ht="24" customHeight="1"/>
    <row r="1462" ht="24" customHeight="1"/>
    <row r="1463" ht="24" customHeight="1"/>
    <row r="1464" ht="24" customHeight="1"/>
    <row r="1465" ht="24" customHeight="1"/>
    <row r="1466" ht="24" customHeight="1"/>
    <row r="1467" ht="24" customHeight="1"/>
    <row r="1468" ht="24" customHeight="1"/>
    <row r="1469" ht="24" customHeight="1"/>
    <row r="1470" ht="24" customHeight="1"/>
    <row r="1471" ht="24" customHeight="1"/>
    <row r="1472" ht="24" customHeight="1"/>
    <row r="1473" ht="24" customHeight="1"/>
    <row r="1474" ht="24" customHeight="1"/>
    <row r="1475" ht="24" customHeight="1"/>
    <row r="1476" ht="24" customHeight="1"/>
    <row r="1477" ht="24" customHeight="1"/>
    <row r="1478" ht="24" customHeight="1"/>
    <row r="1479" ht="24" customHeight="1"/>
    <row r="1480" ht="24" customHeight="1"/>
    <row r="1481" ht="24" customHeight="1"/>
    <row r="1482" ht="24" customHeight="1"/>
    <row r="1483" ht="24" customHeight="1"/>
    <row r="1484" ht="24" customHeight="1"/>
    <row r="1485" ht="24" customHeight="1"/>
    <row r="1486" ht="24" customHeight="1"/>
    <row r="1487" ht="24" customHeight="1"/>
    <row r="1488" ht="24" customHeight="1"/>
    <row r="1489" ht="24" customHeight="1"/>
    <row r="1490" ht="24" customHeight="1"/>
    <row r="1491" ht="24" customHeight="1"/>
    <row r="1492" ht="24" customHeight="1"/>
    <row r="1493" ht="24" customHeight="1"/>
    <row r="1494" ht="24" customHeight="1"/>
    <row r="1495" ht="24" customHeight="1"/>
    <row r="1496" ht="24" customHeight="1"/>
    <row r="1497" ht="24" customHeight="1"/>
    <row r="1498" ht="24" customHeight="1"/>
    <row r="1499" ht="24" customHeight="1"/>
    <row r="1500" ht="24" customHeight="1"/>
    <row r="1501" ht="24" customHeight="1"/>
    <row r="1502" ht="24" customHeight="1"/>
    <row r="1503" ht="24" customHeight="1"/>
    <row r="1504" ht="24" customHeight="1"/>
    <row r="1505" ht="24" customHeight="1"/>
    <row r="1506" ht="24" customHeight="1"/>
    <row r="1507" ht="24" customHeight="1"/>
    <row r="1508" ht="24" customHeight="1"/>
    <row r="1509" ht="24" customHeight="1"/>
    <row r="1510" ht="24" customHeight="1"/>
    <row r="1511" ht="24" customHeight="1"/>
    <row r="1512" ht="24" customHeight="1"/>
    <row r="1513" ht="24" customHeight="1"/>
    <row r="1514" ht="24" customHeight="1"/>
    <row r="1515" ht="24" customHeight="1"/>
    <row r="1516" ht="24" customHeight="1"/>
    <row r="1517" ht="24" customHeight="1"/>
    <row r="1518" ht="24" customHeight="1"/>
    <row r="1519" ht="24" customHeight="1"/>
    <row r="1520" ht="24" customHeight="1"/>
    <row r="1521" ht="24" customHeight="1"/>
    <row r="1522" ht="24" customHeight="1"/>
    <row r="1523" ht="24" customHeight="1"/>
    <row r="1524" ht="24" customHeight="1"/>
    <row r="1525" ht="24" customHeight="1"/>
    <row r="1526" ht="24" customHeight="1"/>
    <row r="1527" ht="24" customHeight="1"/>
    <row r="1528" ht="24" customHeight="1"/>
    <row r="1529" ht="24" customHeight="1"/>
    <row r="1530" ht="24" customHeight="1"/>
    <row r="1531" ht="24" customHeight="1"/>
    <row r="1532" ht="24" customHeight="1"/>
    <row r="1533" ht="24" customHeight="1"/>
    <row r="1534" ht="24" customHeight="1"/>
    <row r="1535" ht="24" customHeight="1"/>
    <row r="1536" ht="24" customHeight="1"/>
    <row r="1537" ht="24" customHeight="1"/>
  </sheetData>
  <dataConsolidate link="1"/>
  <mergeCells count="180">
    <mergeCell ref="A4:K4"/>
    <mergeCell ref="A397:K397"/>
    <mergeCell ref="D877:K877"/>
    <mergeCell ref="B838:K838"/>
    <mergeCell ref="A522:K522"/>
    <mergeCell ref="A513:K513"/>
    <mergeCell ref="D506:K506"/>
    <mergeCell ref="A520:K520"/>
    <mergeCell ref="A533:K533"/>
    <mergeCell ref="B408:K408"/>
    <mergeCell ref="A403:K403"/>
    <mergeCell ref="A282:K282"/>
    <mergeCell ref="D330:K330"/>
    <mergeCell ref="B55:K55"/>
    <mergeCell ref="A555:K555"/>
    <mergeCell ref="D497:K497"/>
    <mergeCell ref="A572:K572"/>
    <mergeCell ref="A540:K540"/>
    <mergeCell ref="A545:K545"/>
    <mergeCell ref="A557:K557"/>
    <mergeCell ref="A568:K568"/>
    <mergeCell ref="A313:K313"/>
    <mergeCell ref="D29:K29"/>
    <mergeCell ref="A278:K278"/>
    <mergeCell ref="D2:F2"/>
    <mergeCell ref="A217:K217"/>
    <mergeCell ref="A1333:T1333"/>
    <mergeCell ref="I1182:J1182"/>
    <mergeCell ref="I1184:J1184"/>
    <mergeCell ref="I1186:J1186"/>
    <mergeCell ref="I1188:J1188"/>
    <mergeCell ref="I1192:J1192"/>
    <mergeCell ref="F1218:K1218"/>
    <mergeCell ref="A1259:K1259"/>
    <mergeCell ref="I1249:J1249"/>
    <mergeCell ref="I1236:J1236"/>
    <mergeCell ref="I1243:J1243"/>
    <mergeCell ref="G1323:K1323"/>
    <mergeCell ref="G1329:K1329"/>
    <mergeCell ref="A1224:K1224"/>
    <mergeCell ref="I1225:J1225"/>
    <mergeCell ref="G1304:K1304"/>
    <mergeCell ref="G1307:K1307"/>
    <mergeCell ref="I1190:J1190"/>
    <mergeCell ref="A1177:K1177"/>
    <mergeCell ref="D336:K336"/>
    <mergeCell ref="D118:K118"/>
    <mergeCell ref="B211:K211"/>
    <mergeCell ref="A1298:K1298"/>
    <mergeCell ref="J1126:J1136"/>
    <mergeCell ref="A1124:J1124"/>
    <mergeCell ref="J1145:J1155"/>
    <mergeCell ref="G1289:K1289"/>
    <mergeCell ref="A1163:K1163"/>
    <mergeCell ref="G1260:K1260"/>
    <mergeCell ref="I1254:J1254"/>
    <mergeCell ref="G1279:K1279"/>
    <mergeCell ref="G1284:K1284"/>
    <mergeCell ref="G1264:K1264"/>
    <mergeCell ref="G1268:K1268"/>
    <mergeCell ref="F1217:K1217"/>
    <mergeCell ref="F1219:K1219"/>
    <mergeCell ref="G1272:K1272"/>
    <mergeCell ref="A1117:K1117"/>
    <mergeCell ref="A979:K979"/>
    <mergeCell ref="A984:K984"/>
    <mergeCell ref="A982:K982"/>
    <mergeCell ref="B957:K957"/>
    <mergeCell ref="B956:K956"/>
    <mergeCell ref="A1080:K1080"/>
    <mergeCell ref="A1090:K1090"/>
    <mergeCell ref="F1040:K1040"/>
    <mergeCell ref="A1068:K1068"/>
    <mergeCell ref="A1110:K1110"/>
    <mergeCell ref="A1057:K1057"/>
    <mergeCell ref="D976:K976"/>
    <mergeCell ref="B1033:K1033"/>
    <mergeCell ref="B1031:K1031"/>
    <mergeCell ref="A1101:K1101"/>
    <mergeCell ref="G1314:K1314"/>
    <mergeCell ref="G1319:K1319"/>
    <mergeCell ref="A1194:K1194"/>
    <mergeCell ref="I1231:J1231"/>
    <mergeCell ref="G1310:K1310"/>
    <mergeCell ref="A1242:K1242"/>
    <mergeCell ref="A1292:K1292"/>
    <mergeCell ref="G1299:K1299"/>
    <mergeCell ref="B178:K178"/>
    <mergeCell ref="D496:K496"/>
    <mergeCell ref="A472:K472"/>
    <mergeCell ref="A474:K474"/>
    <mergeCell ref="D418:K418"/>
    <mergeCell ref="A431:K431"/>
    <mergeCell ref="B409:K409"/>
    <mergeCell ref="B253:K253"/>
    <mergeCell ref="B261:K261"/>
    <mergeCell ref="B266:K266"/>
    <mergeCell ref="B265:K265"/>
    <mergeCell ref="A345:K345"/>
    <mergeCell ref="A351:K351"/>
    <mergeCell ref="A401:K401"/>
    <mergeCell ref="A405:K405"/>
    <mergeCell ref="B407:K407"/>
    <mergeCell ref="D44:K44"/>
    <mergeCell ref="A321:K321"/>
    <mergeCell ref="B51:K51"/>
    <mergeCell ref="B57:K57"/>
    <mergeCell ref="B85:K85"/>
    <mergeCell ref="B107:K107"/>
    <mergeCell ref="B263:K263"/>
    <mergeCell ref="A293:K293"/>
    <mergeCell ref="A298:K298"/>
    <mergeCell ref="D311:K311"/>
    <mergeCell ref="A219:K219"/>
    <mergeCell ref="B267:K267"/>
    <mergeCell ref="B150:K150"/>
    <mergeCell ref="A887:K887"/>
    <mergeCell ref="B478:K478"/>
    <mergeCell ref="B479:K479"/>
    <mergeCell ref="B480:K480"/>
    <mergeCell ref="D329:K329"/>
    <mergeCell ref="A467:K467"/>
    <mergeCell ref="A476:K476"/>
    <mergeCell ref="A420:K420"/>
    <mergeCell ref="A429:K429"/>
    <mergeCell ref="A353:K353"/>
    <mergeCell ref="D551:K551"/>
    <mergeCell ref="D544:K544"/>
    <mergeCell ref="A570:K570"/>
    <mergeCell ref="B574:K574"/>
    <mergeCell ref="C585:K585"/>
    <mergeCell ref="D539:K539"/>
    <mergeCell ref="A642:K642"/>
    <mergeCell ref="A735:K735"/>
    <mergeCell ref="B575:K575"/>
    <mergeCell ref="C579:K579"/>
    <mergeCell ref="B863:K863"/>
    <mergeCell ref="B864:K864"/>
    <mergeCell ref="A868:K868"/>
    <mergeCell ref="A856:K856"/>
    <mergeCell ref="A859:K859"/>
    <mergeCell ref="B861:K861"/>
    <mergeCell ref="B742:K742"/>
    <mergeCell ref="A607:K607"/>
    <mergeCell ref="A738:K738"/>
    <mergeCell ref="A740:K740"/>
    <mergeCell ref="A831:K831"/>
    <mergeCell ref="A768:K768"/>
    <mergeCell ref="D760:K760"/>
    <mergeCell ref="A761:K761"/>
    <mergeCell ref="A853:K853"/>
    <mergeCell ref="A836:K836"/>
    <mergeCell ref="A846:K846"/>
    <mergeCell ref="B840:K840"/>
    <mergeCell ref="B841:K841"/>
    <mergeCell ref="B842:K842"/>
    <mergeCell ref="C583:K583"/>
    <mergeCell ref="A595:K595"/>
    <mergeCell ref="A598:K598"/>
    <mergeCell ref="A631:K631"/>
    <mergeCell ref="C581:K581"/>
    <mergeCell ref="A1048:K1048"/>
    <mergeCell ref="A766:K766"/>
    <mergeCell ref="A917:K917"/>
    <mergeCell ref="A952:K952"/>
    <mergeCell ref="A954:K954"/>
    <mergeCell ref="B958:K958"/>
    <mergeCell ref="A884:K884"/>
    <mergeCell ref="A640:K640"/>
    <mergeCell ref="C587:K587"/>
    <mergeCell ref="D623:K623"/>
    <mergeCell ref="A600:K600"/>
    <mergeCell ref="D1045:K1045"/>
    <mergeCell ref="A1029:K1029"/>
    <mergeCell ref="B1032:K1032"/>
    <mergeCell ref="D758:K758"/>
    <mergeCell ref="A748:K748"/>
    <mergeCell ref="B743:K743"/>
    <mergeCell ref="B744:K744"/>
    <mergeCell ref="A889:K889"/>
  </mergeCells>
  <phoneticPr fontId="55" type="noConversion"/>
  <printOptions horizontalCentered="1"/>
  <pageMargins left="0" right="0" top="0.25" bottom="0.25" header="0" footer="0"/>
  <pageSetup scale="56" fitToHeight="20" orientation="landscape" horizontalDpi="1200" verticalDpi="1200" r:id="rId1"/>
  <headerFooter alignWithMargins="0"/>
  <rowBreaks count="34" manualBreakCount="34">
    <brk id="57" max="19" man="1"/>
    <brk id="86" max="19" man="1"/>
    <brk id="108" max="19" man="1"/>
    <brk id="147" max="19" man="1"/>
    <brk id="151" max="19" man="1"/>
    <brk id="179" max="19" man="1"/>
    <brk id="212" max="19" man="1"/>
    <brk id="220" max="19" man="1"/>
    <brk id="258" max="19" man="1"/>
    <brk id="273" max="19" man="1"/>
    <brk id="288" max="19" man="1"/>
    <brk id="304" max="19" man="1"/>
    <brk id="326" max="19" man="1"/>
    <brk id="413" max="19" man="1"/>
    <brk id="485" max="19" man="1"/>
    <brk id="570" max="19" man="1"/>
    <brk id="591" max="19" man="1"/>
    <brk id="612" max="19" man="1"/>
    <brk id="736" max="19" man="1"/>
    <brk id="750" max="19" man="1"/>
    <brk id="834" max="19" man="1"/>
    <brk id="848" max="19" man="1"/>
    <brk id="869" max="19" man="1"/>
    <brk id="949" max="19" man="1"/>
    <brk id="964" max="19" man="1"/>
    <brk id="1041" max="19" man="1"/>
    <brk id="1063" max="19" man="1"/>
    <brk id="1085" max="19" man="1"/>
    <brk id="1106" max="19" man="1"/>
    <brk id="1123" max="19" man="1"/>
    <brk id="1162" max="19" man="1"/>
    <brk id="1176" max="19" man="1"/>
    <brk id="1216" max="19" man="1"/>
    <brk id="1297"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Budget Summary</vt:lpstr>
      <vt:lpstr>Budget Summary by Category</vt:lpstr>
      <vt:lpstr>Fund Balance History</vt:lpstr>
      <vt:lpstr>Fund Balance Summary</vt:lpstr>
      <vt:lpstr>Fund Cover Sheets</vt:lpstr>
      <vt:lpstr>Gen Fd Cover Sheets</vt:lpstr>
      <vt:lpstr>Budget Detail FY 2022-29</vt:lpstr>
      <vt:lpstr>'Budget Detail FY 2022-29'!Print_Area</vt:lpstr>
      <vt:lpstr>'Budget Summary'!Print_Area</vt:lpstr>
      <vt:lpstr>'Budget Summary by Category'!Print_Area</vt:lpstr>
      <vt:lpstr>'Fund Balance History'!Print_Area</vt:lpstr>
      <vt:lpstr>'Fund Balance Summary'!Print_Area</vt:lpstr>
      <vt:lpstr>'Fund Cover Sheets'!Print_Area</vt:lpstr>
      <vt:lpstr>'Gen Fd Cover Sheets'!Print_Area</vt:lpstr>
      <vt:lpstr>'Budget Detail FY 2022-29'!Print_Titles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Fredrickson</dc:creator>
  <cp:lastModifiedBy>Rob Fredrickson</cp:lastModifiedBy>
  <cp:lastPrinted>2024-04-03T03:32:01Z</cp:lastPrinted>
  <dcterms:created xsi:type="dcterms:W3CDTF">2010-07-13T03:18:21Z</dcterms:created>
  <dcterms:modified xsi:type="dcterms:W3CDTF">2024-04-03T03:34:35Z</dcterms:modified>
</cp:coreProperties>
</file>