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defaultThemeVersion="124226"/>
  <mc:AlternateContent xmlns:mc="http://schemas.openxmlformats.org/markup-compatibility/2006">
    <mc:Choice Requires="x15">
      <x15ac:absPath xmlns:x15ac="http://schemas.microsoft.com/office/spreadsheetml/2010/11/ac" url="\\COY-FILE-01\Finance\Budget\FY 2024\Budget Document\Published Budget Documents\Adopted Budget\"/>
    </mc:Choice>
  </mc:AlternateContent>
  <xr:revisionPtr revIDLastSave="0" documentId="13_ncr:1_{3173C976-694D-4F64-B0F0-C1479D45B78A}" xr6:coauthVersionLast="46" xr6:coauthVersionMax="47" xr10:uidLastSave="{00000000-0000-0000-0000-000000000000}"/>
  <bookViews>
    <workbookView xWindow="28680" yWindow="-15" windowWidth="29040" windowHeight="15840" tabRatio="911" activeTab="6" xr2:uid="{00000000-000D-0000-FFFF-FFFF00000000}"/>
  </bookViews>
  <sheets>
    <sheet name="Budget Summary" sheetId="42" r:id="rId1"/>
    <sheet name="Budget Summary by Category" sheetId="43" r:id="rId2"/>
    <sheet name="Fund Balance History" sheetId="45" r:id="rId3"/>
    <sheet name="Fund Balance Summary" sheetId="44" r:id="rId4"/>
    <sheet name="Fund Cover Sheets" sheetId="39" r:id="rId5"/>
    <sheet name="Gen Fd Cover Sheets" sheetId="40" r:id="rId6"/>
    <sheet name="Budget Detail FY 2021-28" sheetId="36" r:id="rId7"/>
  </sheets>
  <definedNames>
    <definedName name="_xlnm.Print_Area" localSheetId="6">'Budget Detail FY 2021-28'!$B$4:$U$1348</definedName>
    <definedName name="_xlnm.Print_Area" localSheetId="0">'Budget Summary'!$A$1:$K$36,'Budget Summary'!$A$39:$K$74</definedName>
    <definedName name="_xlnm.Print_Area" localSheetId="1">'Budget Summary by Category'!$A$1:$L$37,'Budget Summary by Category'!$A$40:$L$76</definedName>
    <definedName name="_xlnm.Print_Area" localSheetId="2">'Fund Balance History'!$A$1:$K$49</definedName>
    <definedName name="_xlnm.Print_Area" localSheetId="3">'Fund Balance Summary'!$A$1:$N$37</definedName>
    <definedName name="_xlnm.Print_Area" localSheetId="4">'Fund Cover Sheets'!$B$1:$K$862</definedName>
    <definedName name="_xlnm.Print_Area" localSheetId="5">'Gen Fd Cover Sheets'!$A$1:$K$187</definedName>
    <definedName name="_xlnm.Print_Titles" localSheetId="6">'Budget Detail FY 2021-28'!$3:$6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45" l="1"/>
  <c r="F44" i="42"/>
  <c r="F6" i="42"/>
  <c r="M1200" i="36"/>
  <c r="M1326" i="36"/>
  <c r="U1288" i="36"/>
  <c r="T1288" i="36"/>
  <c r="S1288" i="36"/>
  <c r="P1288" i="36"/>
  <c r="O1288" i="36"/>
  <c r="N1288" i="36"/>
  <c r="M1288" i="36"/>
  <c r="U1314" i="36"/>
  <c r="Q1314" i="36"/>
  <c r="P1314" i="36"/>
  <c r="O1314" i="36"/>
  <c r="N1314" i="36"/>
  <c r="M1314" i="36"/>
  <c r="U1313" i="36"/>
  <c r="S1313" i="36"/>
  <c r="Q1313" i="36"/>
  <c r="P1313" i="36"/>
  <c r="O1313" i="36"/>
  <c r="N1313" i="36"/>
  <c r="M1313" i="36"/>
  <c r="U1341" i="36"/>
  <c r="T1341" i="36"/>
  <c r="S1341" i="36"/>
  <c r="Q1341" i="36"/>
  <c r="P1341" i="36"/>
  <c r="O1341" i="36"/>
  <c r="N1341" i="36"/>
  <c r="M1341" i="36"/>
  <c r="M1335" i="36"/>
  <c r="O1334" i="36"/>
  <c r="N1334" i="36"/>
  <c r="M1334" i="36"/>
  <c r="N1323" i="36"/>
  <c r="M1322" i="36"/>
  <c r="M1261" i="36"/>
  <c r="P1236" i="36"/>
  <c r="O1236" i="36"/>
  <c r="M1236" i="36"/>
  <c r="O1235" i="36"/>
  <c r="N1235" i="36"/>
  <c r="M1235" i="36"/>
  <c r="M1204" i="36"/>
  <c r="E45" i="40"/>
  <c r="D45" i="40"/>
  <c r="C45" i="40"/>
  <c r="G45" i="40" l="1"/>
  <c r="H45" i="40" l="1"/>
  <c r="E541" i="39"/>
  <c r="D541" i="39"/>
  <c r="C541" i="39"/>
  <c r="I45" i="40" l="1"/>
  <c r="K45" i="40" l="1"/>
  <c r="J45" i="40"/>
  <c r="T1314" i="36" l="1"/>
  <c r="S1314" i="36" l="1"/>
  <c r="R1314" i="36"/>
  <c r="T1313" i="36"/>
  <c r="R1313" i="36"/>
  <c r="Q1288" i="36"/>
  <c r="O648" i="36" l="1"/>
  <c r="N648" i="36"/>
  <c r="M648" i="36"/>
  <c r="O416" i="36" l="1"/>
  <c r="N416" i="36"/>
  <c r="M416" i="36"/>
  <c r="Q1263" i="36"/>
  <c r="P1263" i="36"/>
  <c r="O1263" i="36"/>
  <c r="N1263" i="36"/>
  <c r="Q1261" i="36"/>
  <c r="P1261" i="36"/>
  <c r="O1261" i="36"/>
  <c r="N1261" i="36"/>
  <c r="M1263" i="36"/>
  <c r="O1245" i="36"/>
  <c r="N1245" i="36"/>
  <c r="M1245" i="36"/>
  <c r="U1244" i="36"/>
  <c r="T1244" i="36"/>
  <c r="S1244" i="36"/>
  <c r="R1244" i="36"/>
  <c r="Q1244" i="36"/>
  <c r="P1244" i="36"/>
  <c r="O1244" i="36"/>
  <c r="N1244" i="36"/>
  <c r="M1244" i="36"/>
  <c r="P1243" i="36"/>
  <c r="Q1204" i="36"/>
  <c r="O1204" i="36"/>
  <c r="N1204" i="36"/>
  <c r="Q1202" i="36"/>
  <c r="O1202" i="36"/>
  <c r="N1202" i="36"/>
  <c r="M1202" i="36"/>
  <c r="Q1200" i="36"/>
  <c r="O1200" i="36"/>
  <c r="N1200" i="36"/>
  <c r="Q1334" i="36" l="1"/>
  <c r="P1334" i="36" l="1"/>
  <c r="M527" i="36" l="1"/>
  <c r="G384" i="39"/>
  <c r="F384" i="39"/>
  <c r="E384" i="39"/>
  <c r="D384" i="39"/>
  <c r="C384" i="39"/>
  <c r="E315" i="39"/>
  <c r="I282" i="39"/>
  <c r="J282" i="39"/>
  <c r="H282" i="39"/>
  <c r="G282" i="39"/>
  <c r="F282" i="39"/>
  <c r="E282" i="39"/>
  <c r="D282" i="39"/>
  <c r="C282" i="39"/>
  <c r="I281" i="39"/>
  <c r="J281" i="39"/>
  <c r="H281" i="39"/>
  <c r="G281" i="39"/>
  <c r="F281" i="39"/>
  <c r="E281" i="39"/>
  <c r="D281" i="39"/>
  <c r="C281" i="39"/>
  <c r="E229" i="39"/>
  <c r="C229" i="39"/>
  <c r="I230" i="39"/>
  <c r="D230" i="39"/>
  <c r="I182" i="39"/>
  <c r="H182" i="39"/>
  <c r="G182" i="39"/>
  <c r="F182" i="39"/>
  <c r="E182" i="39"/>
  <c r="D182" i="39"/>
  <c r="C182" i="39"/>
  <c r="R1204" i="36" l="1"/>
  <c r="C30" i="43"/>
  <c r="I283" i="39"/>
  <c r="E283" i="39"/>
  <c r="C283" i="39"/>
  <c r="F283" i="39"/>
  <c r="H283" i="39"/>
  <c r="D283" i="39"/>
  <c r="J283" i="39"/>
  <c r="G283" i="39"/>
  <c r="P639" i="36" l="1"/>
  <c r="O639" i="36"/>
  <c r="M639" i="36"/>
  <c r="K182" i="39"/>
  <c r="J182" i="39"/>
  <c r="I384" i="39" l="1"/>
  <c r="H384" i="39"/>
  <c r="O545" i="36"/>
  <c r="T545" i="36"/>
  <c r="S545" i="36"/>
  <c r="R545" i="36"/>
  <c r="Q545" i="36"/>
  <c r="P545" i="36"/>
  <c r="N545" i="36"/>
  <c r="M545" i="36"/>
  <c r="J384" i="39" l="1"/>
  <c r="K282" i="39"/>
  <c r="K281" i="39"/>
  <c r="U545" i="36" l="1"/>
  <c r="K384" i="39"/>
  <c r="K283" i="39"/>
  <c r="P593" i="36" l="1"/>
  <c r="Q593" i="36" l="1"/>
  <c r="G315" i="39" s="1"/>
  <c r="F315" i="39"/>
  <c r="R593" i="36" l="1"/>
  <c r="H315" i="39" s="1"/>
  <c r="S593" i="36" l="1"/>
  <c r="I315" i="39" s="1"/>
  <c r="T593" i="36" l="1"/>
  <c r="J315" i="39" s="1"/>
  <c r="U593" i="36" l="1"/>
  <c r="K315" i="39" l="1"/>
  <c r="R1334" i="36" l="1"/>
  <c r="D229" i="39" l="1"/>
  <c r="Q1243" i="36" l="1"/>
  <c r="K576" i="39" l="1"/>
  <c r="J576" i="39"/>
  <c r="I576" i="39"/>
  <c r="H576" i="39"/>
  <c r="G576" i="39"/>
  <c r="F576" i="39"/>
  <c r="E576" i="39"/>
  <c r="C576" i="39"/>
  <c r="F442" i="39"/>
  <c r="E442" i="39"/>
  <c r="D442" i="39"/>
  <c r="C442" i="39"/>
  <c r="N774" i="36"/>
  <c r="G227" i="39"/>
  <c r="F227" i="39"/>
  <c r="E227" i="39"/>
  <c r="D227" i="39"/>
  <c r="C227" i="39"/>
  <c r="K175" i="39"/>
  <c r="J175" i="39"/>
  <c r="I175" i="39"/>
  <c r="H175" i="39"/>
  <c r="G175" i="39"/>
  <c r="F175" i="39"/>
  <c r="E175" i="39"/>
  <c r="D175" i="39"/>
  <c r="C175" i="39"/>
  <c r="C185" i="39"/>
  <c r="D185" i="39"/>
  <c r="R361" i="36"/>
  <c r="M361" i="36"/>
  <c r="F12" i="40"/>
  <c r="E12" i="40"/>
  <c r="D12" i="40"/>
  <c r="C12" i="40"/>
  <c r="U361" i="36"/>
  <c r="T361" i="36"/>
  <c r="S361" i="36"/>
  <c r="Q361" i="36"/>
  <c r="P361" i="36"/>
  <c r="O361" i="36"/>
  <c r="N361" i="36"/>
  <c r="P774" i="36" l="1"/>
  <c r="O774" i="36"/>
  <c r="M774" i="36"/>
  <c r="R1288" i="36" l="1"/>
  <c r="R1341" i="36" l="1"/>
  <c r="P1245" i="36" l="1"/>
  <c r="P1202" i="36" l="1"/>
  <c r="P1204" i="36"/>
  <c r="D576" i="39"/>
  <c r="Q1326" i="36" l="1"/>
  <c r="Q1327" i="36" l="1"/>
  <c r="T1334" i="36"/>
  <c r="S1334" i="36"/>
  <c r="U1334" i="36" l="1"/>
  <c r="Q639" i="36"/>
  <c r="K438" i="39" l="1"/>
  <c r="J438" i="39"/>
  <c r="I438" i="39"/>
  <c r="H438" i="39"/>
  <c r="G438" i="39"/>
  <c r="F438" i="39"/>
  <c r="E438" i="39"/>
  <c r="C438" i="39"/>
  <c r="E392" i="39"/>
  <c r="D392" i="39"/>
  <c r="C392" i="39"/>
  <c r="K387" i="39"/>
  <c r="J387" i="39"/>
  <c r="I387" i="39"/>
  <c r="H387" i="39"/>
  <c r="G387" i="39"/>
  <c r="F387" i="39"/>
  <c r="E387" i="39"/>
  <c r="C387" i="39"/>
  <c r="K170" i="39"/>
  <c r="J170" i="39"/>
  <c r="I170" i="39"/>
  <c r="H170" i="39"/>
  <c r="G170" i="39"/>
  <c r="F170" i="39"/>
  <c r="E170" i="39"/>
  <c r="C170" i="39"/>
  <c r="D170" i="39"/>
  <c r="N639" i="36"/>
  <c r="D438" i="39"/>
  <c r="D387" i="39" l="1"/>
  <c r="G439" i="39" l="1"/>
  <c r="U1347" i="36"/>
  <c r="T1347" i="36"/>
  <c r="S1347" i="36"/>
  <c r="Q1347" i="36"/>
  <c r="F268" i="39"/>
  <c r="F269" i="39"/>
  <c r="F270" i="39"/>
  <c r="F272" i="39"/>
  <c r="F273" i="39"/>
  <c r="F274" i="39"/>
  <c r="F286" i="39"/>
  <c r="F287" i="39"/>
  <c r="F292" i="39"/>
  <c r="F296" i="39"/>
  <c r="F298" i="39"/>
  <c r="F299" i="39"/>
  <c r="F304" i="39"/>
  <c r="F306" i="39"/>
  <c r="T306" i="36"/>
  <c r="I107" i="40"/>
  <c r="G572" i="39"/>
  <c r="F542" i="39"/>
  <c r="E542" i="39"/>
  <c r="D542" i="39"/>
  <c r="C542" i="39"/>
  <c r="K287" i="39"/>
  <c r="S1330" i="36"/>
  <c r="P1235" i="36"/>
  <c r="P1200" i="36"/>
  <c r="F229" i="39"/>
  <c r="P744" i="36"/>
  <c r="N650" i="36"/>
  <c r="D29" i="42" s="1"/>
  <c r="N744" i="36"/>
  <c r="N749" i="36" s="1"/>
  <c r="P610" i="36"/>
  <c r="P552" i="36"/>
  <c r="F297" i="39"/>
  <c r="N527" i="36"/>
  <c r="N552" i="36"/>
  <c r="N557" i="36"/>
  <c r="N567" i="36"/>
  <c r="N569" i="36" s="1"/>
  <c r="N580" i="36"/>
  <c r="N582" i="36" s="1"/>
  <c r="O580" i="36"/>
  <c r="O582" i="36" s="1"/>
  <c r="O567" i="36"/>
  <c r="O569" i="36" s="1"/>
  <c r="P370" i="36"/>
  <c r="P373" i="36"/>
  <c r="P418" i="36"/>
  <c r="P221" i="36"/>
  <c r="P1001" i="36"/>
  <c r="P286" i="36"/>
  <c r="P290" i="36"/>
  <c r="P329" i="36"/>
  <c r="P448" i="36"/>
  <c r="P769" i="36"/>
  <c r="P619" i="36"/>
  <c r="P607" i="36"/>
  <c r="P902" i="36"/>
  <c r="F541" i="39"/>
  <c r="P905" i="36"/>
  <c r="P1087" i="36"/>
  <c r="P1099" i="36"/>
  <c r="P301" i="36"/>
  <c r="F19" i="42" s="1"/>
  <c r="P306" i="36"/>
  <c r="P866" i="36"/>
  <c r="P874" i="36"/>
  <c r="P881" i="36"/>
  <c r="P882" i="36" s="1"/>
  <c r="P1109" i="36"/>
  <c r="P1120" i="36"/>
  <c r="P1130" i="36"/>
  <c r="P1136" i="36"/>
  <c r="N355" i="36"/>
  <c r="N370" i="36"/>
  <c r="N426" i="36"/>
  <c r="N373" i="36"/>
  <c r="N420" i="36"/>
  <c r="N89" i="36"/>
  <c r="N111" i="36"/>
  <c r="N154" i="36"/>
  <c r="N182" i="36"/>
  <c r="N215" i="36"/>
  <c r="N221" i="36"/>
  <c r="N261" i="36"/>
  <c r="N58" i="36"/>
  <c r="N273" i="36" s="1"/>
  <c r="N269" i="36"/>
  <c r="N274" i="36" s="1"/>
  <c r="N286" i="36"/>
  <c r="N290" i="36"/>
  <c r="N321" i="36"/>
  <c r="D12" i="42" s="1"/>
  <c r="N329" i="36"/>
  <c r="N440" i="36"/>
  <c r="N483" i="36"/>
  <c r="N492" i="36" s="1"/>
  <c r="N448" i="36"/>
  <c r="N494" i="36" s="1"/>
  <c r="N769" i="36"/>
  <c r="N1236" i="36"/>
  <c r="N847" i="36"/>
  <c r="N843" i="36"/>
  <c r="N848" i="36" s="1"/>
  <c r="N607" i="36"/>
  <c r="N610" i="36"/>
  <c r="N619" i="36"/>
  <c r="D59" i="42" s="1"/>
  <c r="N902" i="36"/>
  <c r="N936" i="36"/>
  <c r="N971" i="36"/>
  <c r="N905" i="36"/>
  <c r="N975" i="36" s="1"/>
  <c r="N977" i="36" s="1"/>
  <c r="N1087" i="36"/>
  <c r="D15" i="42" s="1"/>
  <c r="N1099" i="36"/>
  <c r="D53" i="42" s="1"/>
  <c r="N301" i="36"/>
  <c r="D19" i="42" s="1"/>
  <c r="N306" i="36"/>
  <c r="N866" i="36"/>
  <c r="D14" i="42" s="1"/>
  <c r="N874" i="36"/>
  <c r="N881" i="36"/>
  <c r="N882" i="36" s="1"/>
  <c r="N1109" i="36"/>
  <c r="N1120" i="36"/>
  <c r="D54" i="42" s="1"/>
  <c r="N1130" i="36"/>
  <c r="N1136" i="36"/>
  <c r="G17" i="39"/>
  <c r="G229" i="39"/>
  <c r="Q111" i="36"/>
  <c r="H17" i="39"/>
  <c r="H106" i="40"/>
  <c r="R426" i="36"/>
  <c r="O89" i="36"/>
  <c r="O111" i="36"/>
  <c r="O154" i="36"/>
  <c r="O182" i="36"/>
  <c r="O215" i="36"/>
  <c r="O221" i="36"/>
  <c r="O261" i="36"/>
  <c r="Q1067" i="36"/>
  <c r="Q1077" i="36"/>
  <c r="P998" i="36"/>
  <c r="P1067" i="36"/>
  <c r="P1077" i="36"/>
  <c r="N998" i="36"/>
  <c r="N1048" i="36"/>
  <c r="N1059" i="36" s="1"/>
  <c r="N1050" i="36"/>
  <c r="N1052" i="36" s="1"/>
  <c r="N1067" i="36"/>
  <c r="N1077" i="36"/>
  <c r="G396" i="39"/>
  <c r="G397" i="39"/>
  <c r="Q418" i="36"/>
  <c r="G43" i="40"/>
  <c r="G71" i="40"/>
  <c r="G104" i="40"/>
  <c r="G132" i="40"/>
  <c r="G163" i="40"/>
  <c r="C66" i="43"/>
  <c r="G584" i="39"/>
  <c r="G13" i="40"/>
  <c r="G44" i="40"/>
  <c r="G72" i="40"/>
  <c r="G105" i="40"/>
  <c r="G133" i="40"/>
  <c r="G228" i="39"/>
  <c r="D66" i="43" s="1"/>
  <c r="G447" i="39"/>
  <c r="G540" i="39"/>
  <c r="G493" i="39"/>
  <c r="E54" i="43" s="1"/>
  <c r="G665" i="39"/>
  <c r="G738" i="39"/>
  <c r="G354" i="39"/>
  <c r="G286" i="39"/>
  <c r="G296" i="39"/>
  <c r="G304" i="39"/>
  <c r="G627" i="39"/>
  <c r="G494" i="39"/>
  <c r="G54" i="43" s="1"/>
  <c r="G701" i="39"/>
  <c r="G298" i="39"/>
  <c r="G305" i="39"/>
  <c r="G292" i="39"/>
  <c r="G231" i="39"/>
  <c r="G66" i="43" s="1"/>
  <c r="G629" i="39"/>
  <c r="G74" i="43" s="1"/>
  <c r="G15" i="40"/>
  <c r="G46" i="40"/>
  <c r="G166" i="40"/>
  <c r="G136" i="39"/>
  <c r="Q557" i="36"/>
  <c r="G180" i="39"/>
  <c r="G230" i="39"/>
  <c r="F66" i="43" s="1"/>
  <c r="G628" i="39"/>
  <c r="G167" i="40"/>
  <c r="G29" i="39" s="1"/>
  <c r="G451" i="39"/>
  <c r="G702" i="39"/>
  <c r="G355" i="39"/>
  <c r="J65" i="43"/>
  <c r="G588" i="39"/>
  <c r="I291" i="39"/>
  <c r="I297" i="39"/>
  <c r="J286" i="39"/>
  <c r="J291" i="39"/>
  <c r="J297" i="39"/>
  <c r="J305" i="39"/>
  <c r="U557" i="36"/>
  <c r="U567" i="36"/>
  <c r="U569" i="36" s="1"/>
  <c r="H286" i="39"/>
  <c r="H297" i="39"/>
  <c r="R1340" i="36"/>
  <c r="O552" i="36"/>
  <c r="O557" i="36"/>
  <c r="M552" i="36"/>
  <c r="M557" i="36"/>
  <c r="M567" i="36"/>
  <c r="O1130" i="36"/>
  <c r="M1130" i="36"/>
  <c r="C17" i="42" s="1"/>
  <c r="C732" i="39"/>
  <c r="C733" i="39"/>
  <c r="D732" i="39"/>
  <c r="D733" i="39"/>
  <c r="E732" i="39"/>
  <c r="E733" i="39"/>
  <c r="F732" i="39"/>
  <c r="F733" i="39"/>
  <c r="G733" i="39"/>
  <c r="H733" i="39"/>
  <c r="I733" i="39"/>
  <c r="J733" i="39"/>
  <c r="K733" i="39"/>
  <c r="C696" i="39"/>
  <c r="C697" i="39" s="1"/>
  <c r="D696" i="39"/>
  <c r="E696" i="39"/>
  <c r="E697" i="39" s="1"/>
  <c r="F696" i="39"/>
  <c r="Q1109" i="36"/>
  <c r="F14" i="40"/>
  <c r="D286" i="39"/>
  <c r="F354" i="39"/>
  <c r="F665" i="39"/>
  <c r="F666" i="39"/>
  <c r="F66" i="39"/>
  <c r="F101" i="39"/>
  <c r="F179" i="39"/>
  <c r="F493" i="39"/>
  <c r="F700" i="39"/>
  <c r="F738" i="39"/>
  <c r="F137" i="39"/>
  <c r="D287" i="39"/>
  <c r="F400" i="39"/>
  <c r="F450" i="39"/>
  <c r="F494" i="39"/>
  <c r="E494" i="39"/>
  <c r="F701" i="39"/>
  <c r="F231" i="39"/>
  <c r="F163" i="40"/>
  <c r="F43" i="40"/>
  <c r="F71" i="40"/>
  <c r="F104" i="40"/>
  <c r="F132" i="40"/>
  <c r="F396" i="39"/>
  <c r="F446" i="39"/>
  <c r="F539" i="39"/>
  <c r="F230" i="39"/>
  <c r="F15" i="40"/>
  <c r="F46" i="40"/>
  <c r="F107" i="40"/>
  <c r="F135" i="40"/>
  <c r="F166" i="40"/>
  <c r="F136" i="39"/>
  <c r="F180" i="39"/>
  <c r="F399" i="39"/>
  <c r="F449" i="39"/>
  <c r="F167" i="40"/>
  <c r="F29" i="39" s="1"/>
  <c r="F451" i="39"/>
  <c r="F401" i="39"/>
  <c r="F355" i="39"/>
  <c r="F402" i="39"/>
  <c r="F452" i="39"/>
  <c r="F702" i="39"/>
  <c r="F497" i="39"/>
  <c r="F388" i="39"/>
  <c r="F439" i="39"/>
  <c r="F531" i="39"/>
  <c r="D17" i="39"/>
  <c r="F169" i="39"/>
  <c r="F386" i="39"/>
  <c r="F437" i="39"/>
  <c r="F529" i="39"/>
  <c r="F11" i="39"/>
  <c r="F62" i="39"/>
  <c r="F661" i="39"/>
  <c r="F97" i="39"/>
  <c r="F167" i="39"/>
  <c r="F436" i="39"/>
  <c r="F385" i="39"/>
  <c r="F13" i="39"/>
  <c r="F168" i="39"/>
  <c r="F217" i="39"/>
  <c r="F347" i="39"/>
  <c r="F16" i="39"/>
  <c r="F132" i="39"/>
  <c r="F219" i="39"/>
  <c r="F530" i="39"/>
  <c r="F532" i="39"/>
  <c r="F18" i="39"/>
  <c r="F389" i="39"/>
  <c r="F172" i="39"/>
  <c r="F489" i="39"/>
  <c r="F220" i="39"/>
  <c r="F14" i="39"/>
  <c r="F488" i="39"/>
  <c r="F535" i="39"/>
  <c r="S418" i="36"/>
  <c r="I497" i="39"/>
  <c r="J442" i="39"/>
  <c r="T418" i="36"/>
  <c r="J497" i="39"/>
  <c r="K442" i="39"/>
  <c r="U418" i="36"/>
  <c r="U744" i="36"/>
  <c r="K497" i="39"/>
  <c r="R418" i="36"/>
  <c r="H497" i="39"/>
  <c r="G497" i="39"/>
  <c r="E170" i="40"/>
  <c r="E32" i="39" s="1"/>
  <c r="E185" i="39"/>
  <c r="E455" i="39"/>
  <c r="O488" i="36"/>
  <c r="E235" i="39" s="1"/>
  <c r="O744" i="36"/>
  <c r="E405" i="39" s="1"/>
  <c r="E497" i="39"/>
  <c r="D170" i="40"/>
  <c r="D455" i="39"/>
  <c r="D497" i="39"/>
  <c r="C170" i="40"/>
  <c r="C32" i="39" s="1"/>
  <c r="C455" i="39"/>
  <c r="M488" i="36"/>
  <c r="C235" i="39" s="1"/>
  <c r="M744" i="36"/>
  <c r="C497" i="39"/>
  <c r="D291" i="39"/>
  <c r="D292" i="39"/>
  <c r="D296" i="39"/>
  <c r="D297" i="39"/>
  <c r="D298" i="39"/>
  <c r="D299" i="39"/>
  <c r="D304" i="39"/>
  <c r="D305" i="39"/>
  <c r="D306" i="39"/>
  <c r="E286" i="39"/>
  <c r="E287" i="39"/>
  <c r="E291" i="39"/>
  <c r="E292" i="39"/>
  <c r="E296" i="39"/>
  <c r="E297" i="39"/>
  <c r="E298" i="39"/>
  <c r="E299" i="39"/>
  <c r="E304" i="39"/>
  <c r="E305" i="39"/>
  <c r="E306" i="39"/>
  <c r="H292" i="39"/>
  <c r="H296" i="39"/>
  <c r="H298" i="39"/>
  <c r="H304" i="39"/>
  <c r="I292" i="39"/>
  <c r="I296" i="39"/>
  <c r="I298" i="39"/>
  <c r="I304" i="39"/>
  <c r="J292" i="39"/>
  <c r="J296" i="39"/>
  <c r="J298" i="39"/>
  <c r="J304" i="39"/>
  <c r="K286" i="39"/>
  <c r="K292" i="39"/>
  <c r="K296" i="39"/>
  <c r="K298" i="39"/>
  <c r="K299" i="39"/>
  <c r="K304" i="39"/>
  <c r="K306" i="39"/>
  <c r="C286" i="39"/>
  <c r="C287" i="39"/>
  <c r="C291" i="39"/>
  <c r="C292" i="39"/>
  <c r="C296" i="39"/>
  <c r="C297" i="39"/>
  <c r="C298" i="39"/>
  <c r="C299" i="39"/>
  <c r="C304" i="39"/>
  <c r="C306" i="39"/>
  <c r="K17" i="39"/>
  <c r="G169" i="39"/>
  <c r="K168" i="39"/>
  <c r="K277" i="39"/>
  <c r="U639" i="36"/>
  <c r="K389" i="39"/>
  <c r="U286" i="36"/>
  <c r="U301" i="36"/>
  <c r="K19" i="42" s="1"/>
  <c r="U607" i="36"/>
  <c r="U610" i="36"/>
  <c r="U866" i="36"/>
  <c r="J532" i="39"/>
  <c r="U905" i="36"/>
  <c r="U975" i="36" s="1"/>
  <c r="U977" i="36" s="1"/>
  <c r="J17" i="39"/>
  <c r="J168" i="39"/>
  <c r="T1298" i="36"/>
  <c r="T533" i="36"/>
  <c r="T586" i="36" s="1"/>
  <c r="T587" i="36" s="1"/>
  <c r="T639" i="36"/>
  <c r="T286" i="36"/>
  <c r="T301" i="36"/>
  <c r="T607" i="36"/>
  <c r="T610" i="36"/>
  <c r="T866" i="36"/>
  <c r="I17" i="39"/>
  <c r="I168" i="39"/>
  <c r="S1298" i="36"/>
  <c r="S533" i="36"/>
  <c r="S586" i="36" s="1"/>
  <c r="S587" i="36" s="1"/>
  <c r="S639" i="36"/>
  <c r="S286" i="36"/>
  <c r="S301" i="36"/>
  <c r="I19" i="42" s="1"/>
  <c r="S607" i="36"/>
  <c r="S610" i="36"/>
  <c r="S866" i="36"/>
  <c r="S902" i="36"/>
  <c r="R1298" i="36"/>
  <c r="H277" i="39"/>
  <c r="R639" i="36"/>
  <c r="R286" i="36"/>
  <c r="R301" i="36"/>
  <c r="R607" i="36"/>
  <c r="R610" i="36"/>
  <c r="R866" i="36"/>
  <c r="H14" i="42" s="1"/>
  <c r="R902" i="36"/>
  <c r="Q533" i="36"/>
  <c r="Q586" i="36" s="1"/>
  <c r="Q587" i="36" s="1"/>
  <c r="Q286" i="36"/>
  <c r="Q301" i="36"/>
  <c r="Q607" i="36"/>
  <c r="Q610" i="36"/>
  <c r="Q866" i="36"/>
  <c r="Q902" i="36"/>
  <c r="O54" i="36"/>
  <c r="O58" i="36"/>
  <c r="O286" i="36"/>
  <c r="O301" i="36"/>
  <c r="O321" i="36"/>
  <c r="E12" i="42" s="1"/>
  <c r="O355" i="36"/>
  <c r="O426" i="36"/>
  <c r="O527" i="36"/>
  <c r="O533" i="36"/>
  <c r="O586" i="36" s="1"/>
  <c r="O587" i="36" s="1"/>
  <c r="O607" i="36"/>
  <c r="O610" i="36"/>
  <c r="O769" i="36"/>
  <c r="O847" i="36"/>
  <c r="O866" i="36"/>
  <c r="O902" i="36"/>
  <c r="O905" i="36"/>
  <c r="O975" i="36" s="1"/>
  <c r="O977" i="36" s="1"/>
  <c r="O1087" i="36"/>
  <c r="E15" i="42" s="1"/>
  <c r="O1109" i="36"/>
  <c r="E16" i="42" s="1"/>
  <c r="O440" i="36"/>
  <c r="O448" i="36"/>
  <c r="E223" i="39" s="1"/>
  <c r="C18" i="39"/>
  <c r="M58" i="36"/>
  <c r="M286" i="36"/>
  <c r="M301" i="36"/>
  <c r="C19" i="42" s="1"/>
  <c r="M321" i="36"/>
  <c r="M355" i="36"/>
  <c r="M607" i="36"/>
  <c r="M610" i="36"/>
  <c r="M650" i="36"/>
  <c r="M769" i="36"/>
  <c r="M847" i="36"/>
  <c r="M866" i="36"/>
  <c r="M902" i="36"/>
  <c r="M905" i="36"/>
  <c r="M1087" i="36"/>
  <c r="M1109" i="36"/>
  <c r="M440" i="36"/>
  <c r="M448" i="36"/>
  <c r="M494" i="36" s="1"/>
  <c r="I350" i="39"/>
  <c r="J350" i="39"/>
  <c r="K350" i="39"/>
  <c r="K535" i="39"/>
  <c r="H350" i="39"/>
  <c r="G350" i="39"/>
  <c r="E21" i="39"/>
  <c r="E350" i="39"/>
  <c r="E277" i="39"/>
  <c r="E535" i="39"/>
  <c r="D21" i="39"/>
  <c r="D350" i="39"/>
  <c r="D535" i="39"/>
  <c r="C21" i="39"/>
  <c r="C350" i="39"/>
  <c r="C535" i="39"/>
  <c r="I388" i="39"/>
  <c r="I439" i="39"/>
  <c r="I273" i="39"/>
  <c r="I531" i="39"/>
  <c r="J388" i="39"/>
  <c r="J439" i="39"/>
  <c r="J273" i="39"/>
  <c r="J531" i="39"/>
  <c r="K388" i="39"/>
  <c r="K439" i="39"/>
  <c r="K273" i="39"/>
  <c r="K531" i="39"/>
  <c r="H388" i="39"/>
  <c r="H439" i="39"/>
  <c r="H273" i="39"/>
  <c r="H531" i="39"/>
  <c r="G388" i="39"/>
  <c r="G531" i="39"/>
  <c r="I14" i="43" s="1"/>
  <c r="E17" i="39"/>
  <c r="E171" i="39"/>
  <c r="E388" i="39"/>
  <c r="E439" i="39"/>
  <c r="E273" i="39"/>
  <c r="E531" i="39"/>
  <c r="D171" i="39"/>
  <c r="D388" i="39"/>
  <c r="D439" i="39"/>
  <c r="D273" i="39"/>
  <c r="D531" i="39"/>
  <c r="C531" i="39"/>
  <c r="C17" i="39"/>
  <c r="C171" i="39"/>
  <c r="C388" i="39"/>
  <c r="C439" i="39"/>
  <c r="C273" i="39"/>
  <c r="I167" i="39"/>
  <c r="I268" i="39"/>
  <c r="I436" i="39"/>
  <c r="I385" i="39"/>
  <c r="J167" i="39"/>
  <c r="J268" i="39"/>
  <c r="J436" i="39"/>
  <c r="J385" i="39"/>
  <c r="K167" i="39"/>
  <c r="K268" i="39"/>
  <c r="K436" i="39"/>
  <c r="K385" i="39"/>
  <c r="H268" i="39"/>
  <c r="H436" i="39"/>
  <c r="H385" i="39"/>
  <c r="G268" i="39"/>
  <c r="D25" i="43" s="1"/>
  <c r="G436" i="39"/>
  <c r="G385" i="39"/>
  <c r="E12" i="39"/>
  <c r="E131" i="39"/>
  <c r="E167" i="39"/>
  <c r="E268" i="39"/>
  <c r="E436" i="39"/>
  <c r="E385" i="39"/>
  <c r="D12" i="39"/>
  <c r="D131" i="39"/>
  <c r="D167" i="39"/>
  <c r="D268" i="39"/>
  <c r="D436" i="39"/>
  <c r="D385" i="39"/>
  <c r="C12" i="39"/>
  <c r="C131" i="39"/>
  <c r="C167" i="39"/>
  <c r="C268" i="39"/>
  <c r="C436" i="39"/>
  <c r="C385" i="39"/>
  <c r="K738" i="39"/>
  <c r="K739" i="39" s="1"/>
  <c r="K55" i="42" s="1"/>
  <c r="J738" i="39"/>
  <c r="J739" i="39" s="1"/>
  <c r="J55" i="42" s="1"/>
  <c r="I738" i="39"/>
  <c r="I739" i="39" s="1"/>
  <c r="H738" i="39"/>
  <c r="H739" i="39" s="1"/>
  <c r="H55" i="42" s="1"/>
  <c r="E738" i="39"/>
  <c r="E739" i="39" s="1"/>
  <c r="D738" i="39"/>
  <c r="C738" i="39"/>
  <c r="C739" i="39" s="1"/>
  <c r="E586" i="39"/>
  <c r="D586" i="39"/>
  <c r="C586" i="39"/>
  <c r="I529" i="39"/>
  <c r="J529" i="39"/>
  <c r="K529" i="39"/>
  <c r="H529" i="39"/>
  <c r="G529" i="39"/>
  <c r="E529" i="39"/>
  <c r="D529" i="39"/>
  <c r="C529" i="39"/>
  <c r="E530" i="39"/>
  <c r="E532" i="39"/>
  <c r="C530" i="39"/>
  <c r="C532" i="39"/>
  <c r="H30" i="43"/>
  <c r="I220" i="39"/>
  <c r="J220" i="39"/>
  <c r="K220" i="39"/>
  <c r="H220" i="39"/>
  <c r="G220" i="39"/>
  <c r="J27" i="43" s="1"/>
  <c r="D220" i="39"/>
  <c r="E220" i="39"/>
  <c r="C220" i="39"/>
  <c r="E181" i="39"/>
  <c r="D181" i="39"/>
  <c r="C181" i="39"/>
  <c r="I16" i="39"/>
  <c r="J16" i="39"/>
  <c r="K16" i="39"/>
  <c r="H16" i="39"/>
  <c r="G16" i="39"/>
  <c r="C16" i="39"/>
  <c r="E16" i="39"/>
  <c r="Q370" i="36"/>
  <c r="Q373" i="36"/>
  <c r="Q1136" i="36"/>
  <c r="O269" i="36"/>
  <c r="O290" i="36"/>
  <c r="O306" i="36"/>
  <c r="O311" i="36" s="1"/>
  <c r="O329" i="36"/>
  <c r="O420" i="36"/>
  <c r="O370" i="36"/>
  <c r="O373" i="36"/>
  <c r="O483" i="36"/>
  <c r="O619" i="36"/>
  <c r="E59" i="42" s="1"/>
  <c r="O741" i="36"/>
  <c r="O746" i="36" s="1"/>
  <c r="O748" i="36"/>
  <c r="O843" i="36"/>
  <c r="O848" i="36" s="1"/>
  <c r="O936" i="36"/>
  <c r="O971" i="36"/>
  <c r="O998" i="36"/>
  <c r="O1001" i="36"/>
  <c r="O1048" i="36"/>
  <c r="O1050" i="36"/>
  <c r="O1052" i="36" s="1"/>
  <c r="O1067" i="36"/>
  <c r="O1077" i="36"/>
  <c r="E72" i="42" s="1"/>
  <c r="O1099" i="36"/>
  <c r="O1120" i="36"/>
  <c r="E54" i="42" s="1"/>
  <c r="O1136" i="36"/>
  <c r="O1163" i="36"/>
  <c r="O1164" i="36"/>
  <c r="O1165" i="36"/>
  <c r="O1166" i="36"/>
  <c r="O1167" i="36"/>
  <c r="O1169" i="36"/>
  <c r="O1171" i="36"/>
  <c r="O1173" i="36"/>
  <c r="O1175" i="36"/>
  <c r="O1176" i="36"/>
  <c r="O1177" i="36"/>
  <c r="O1190" i="36"/>
  <c r="O1191" i="36"/>
  <c r="N1001" i="36"/>
  <c r="M89" i="36"/>
  <c r="M111" i="36"/>
  <c r="M154" i="36"/>
  <c r="M182" i="36"/>
  <c r="M215" i="36"/>
  <c r="M221" i="36"/>
  <c r="M261" i="36"/>
  <c r="M269" i="36"/>
  <c r="M274" i="36" s="1"/>
  <c r="M290" i="36"/>
  <c r="M306" i="36"/>
  <c r="C57" i="42" s="1"/>
  <c r="M329" i="36"/>
  <c r="M420" i="36"/>
  <c r="M370" i="36"/>
  <c r="M373" i="36"/>
  <c r="M619" i="36"/>
  <c r="M741" i="36"/>
  <c r="M1243" i="36"/>
  <c r="M843" i="36"/>
  <c r="M848" i="36" s="1"/>
  <c r="M936" i="36"/>
  <c r="M971" i="36"/>
  <c r="M998" i="36"/>
  <c r="M1001" i="36"/>
  <c r="M1048" i="36"/>
  <c r="C71" i="42" s="1"/>
  <c r="M1050" i="36"/>
  <c r="M1052" i="36" s="1"/>
  <c r="M1067" i="36"/>
  <c r="M1077" i="36"/>
  <c r="M1099" i="36"/>
  <c r="M1120" i="36"/>
  <c r="C54" i="42" s="1"/>
  <c r="M1136" i="36"/>
  <c r="M874" i="36"/>
  <c r="M879" i="36" s="1"/>
  <c r="M881" i="36"/>
  <c r="M882" i="36" s="1"/>
  <c r="M1163" i="36"/>
  <c r="M1164" i="36"/>
  <c r="M1165" i="36"/>
  <c r="M1166" i="36"/>
  <c r="M1167" i="36"/>
  <c r="M1169" i="36"/>
  <c r="M1171" i="36"/>
  <c r="M1173" i="36"/>
  <c r="M1175" i="36"/>
  <c r="M1176" i="36"/>
  <c r="M1177" i="36"/>
  <c r="M1190" i="36"/>
  <c r="M1191" i="36"/>
  <c r="K106" i="40"/>
  <c r="U1206" i="36"/>
  <c r="U290" i="36"/>
  <c r="U306" i="36"/>
  <c r="U370" i="36"/>
  <c r="U619" i="36"/>
  <c r="U874" i="36"/>
  <c r="U879" i="36" s="1"/>
  <c r="U877" i="36"/>
  <c r="U1077" i="36"/>
  <c r="U1136" i="36"/>
  <c r="U373" i="36"/>
  <c r="J106" i="40"/>
  <c r="J232" i="39"/>
  <c r="T370" i="36"/>
  <c r="T619" i="36"/>
  <c r="J59" i="42" s="1"/>
  <c r="T874" i="36"/>
  <c r="T877" i="36"/>
  <c r="T1077" i="36"/>
  <c r="T1136" i="36"/>
  <c r="T373" i="36"/>
  <c r="I106" i="40"/>
  <c r="S306" i="36"/>
  <c r="J180" i="39"/>
  <c r="S370" i="36"/>
  <c r="S619" i="36"/>
  <c r="I59" i="42" s="1"/>
  <c r="S874" i="36"/>
  <c r="S877" i="36"/>
  <c r="S1077" i="36"/>
  <c r="S1136" i="36"/>
  <c r="S373" i="36"/>
  <c r="H401" i="39"/>
  <c r="H451" i="39"/>
  <c r="I180" i="39"/>
  <c r="R370" i="36"/>
  <c r="R619" i="36"/>
  <c r="H59" i="42" s="1"/>
  <c r="R874" i="36"/>
  <c r="R877" i="36"/>
  <c r="R1077" i="36"/>
  <c r="R1136" i="36"/>
  <c r="R373" i="36"/>
  <c r="Q619" i="36"/>
  <c r="Q874" i="36"/>
  <c r="Q879" i="36" s="1"/>
  <c r="Q877" i="36"/>
  <c r="P877" i="36"/>
  <c r="O874" i="36"/>
  <c r="O877" i="36"/>
  <c r="N877" i="36"/>
  <c r="M877" i="36"/>
  <c r="M483" i="36"/>
  <c r="Q5" i="36"/>
  <c r="G820" i="39"/>
  <c r="G765" i="39"/>
  <c r="G728" i="39"/>
  <c r="G692" i="39"/>
  <c r="G657" i="39"/>
  <c r="G617" i="39"/>
  <c r="G568" i="39"/>
  <c r="G525" i="39"/>
  <c r="G484" i="39"/>
  <c r="G432" i="39"/>
  <c r="G380" i="39"/>
  <c r="G343" i="39"/>
  <c r="G264" i="39"/>
  <c r="G213" i="39"/>
  <c r="G163" i="39"/>
  <c r="G127" i="39"/>
  <c r="G93" i="39"/>
  <c r="G58" i="39"/>
  <c r="G7" i="39"/>
  <c r="G159" i="40"/>
  <c r="G128" i="40"/>
  <c r="G100" i="40"/>
  <c r="G67" i="40"/>
  <c r="G39" i="40"/>
  <c r="G6" i="45"/>
  <c r="G44" i="42"/>
  <c r="P1323" i="36"/>
  <c r="U1348" i="36"/>
  <c r="T1348" i="36"/>
  <c r="S1348" i="36"/>
  <c r="R1348" i="36"/>
  <c r="Q1348" i="36"/>
  <c r="P1348" i="36"/>
  <c r="O1348" i="36"/>
  <c r="P1347" i="36"/>
  <c r="O1347" i="36"/>
  <c r="N1348" i="36"/>
  <c r="N1347" i="36"/>
  <c r="M1348" i="36"/>
  <c r="M1347" i="36"/>
  <c r="U1335" i="36"/>
  <c r="T1335" i="36"/>
  <c r="S1335" i="36"/>
  <c r="R1335" i="36"/>
  <c r="N1335" i="36"/>
  <c r="U1344" i="36"/>
  <c r="U1343" i="36" s="1"/>
  <c r="T1344" i="36"/>
  <c r="T1343" i="36" s="1"/>
  <c r="S1344" i="36"/>
  <c r="S1343" i="36" s="1"/>
  <c r="P1344" i="36"/>
  <c r="P1343" i="36" s="1"/>
  <c r="O1344" i="36"/>
  <c r="O1343" i="36" s="1"/>
  <c r="N1344" i="36"/>
  <c r="N1343" i="36" s="1"/>
  <c r="M1344" i="36"/>
  <c r="M1343" i="36" s="1"/>
  <c r="U1339" i="36"/>
  <c r="T1339" i="36"/>
  <c r="S1339" i="36"/>
  <c r="R1339" i="36"/>
  <c r="U1338" i="36"/>
  <c r="T1338" i="36"/>
  <c r="S1338" i="36"/>
  <c r="R1338" i="36"/>
  <c r="O1340" i="36"/>
  <c r="O1339" i="36"/>
  <c r="P1338" i="36"/>
  <c r="O1338" i="36"/>
  <c r="N1339" i="36"/>
  <c r="N1338" i="36"/>
  <c r="M1339" i="36"/>
  <c r="M1338" i="36"/>
  <c r="U1331" i="36"/>
  <c r="T1331" i="36"/>
  <c r="S1331" i="36"/>
  <c r="R1331" i="36"/>
  <c r="Q1331" i="36"/>
  <c r="P1331" i="36"/>
  <c r="O1331" i="36"/>
  <c r="P1330" i="36"/>
  <c r="O1330" i="36"/>
  <c r="N1331" i="36"/>
  <c r="N1330" i="36"/>
  <c r="M1331" i="36"/>
  <c r="Q1335" i="36"/>
  <c r="O1323" i="36"/>
  <c r="U1326" i="36"/>
  <c r="U1325" i="36" s="1"/>
  <c r="T1326" i="36"/>
  <c r="T1325" i="36" s="1"/>
  <c r="S1326" i="36"/>
  <c r="S1325" i="36" s="1"/>
  <c r="R1326" i="36"/>
  <c r="Q1325" i="36"/>
  <c r="P1326" i="36"/>
  <c r="P1325" i="36" s="1"/>
  <c r="O1326" i="36"/>
  <c r="O1325" i="36" s="1"/>
  <c r="N1326" i="36"/>
  <c r="M1325" i="36"/>
  <c r="O1322" i="36"/>
  <c r="N1322" i="36"/>
  <c r="U1323" i="36"/>
  <c r="T1323" i="36"/>
  <c r="S1323" i="36"/>
  <c r="M1323" i="36"/>
  <c r="U1319" i="36"/>
  <c r="T1319" i="36"/>
  <c r="S1319" i="36"/>
  <c r="R1319" i="36"/>
  <c r="P1319" i="36"/>
  <c r="O1319" i="36"/>
  <c r="N1319" i="36"/>
  <c r="M1319" i="36"/>
  <c r="U1318" i="36"/>
  <c r="T1318" i="36"/>
  <c r="S1318" i="36"/>
  <c r="R1318" i="36"/>
  <c r="Q1318" i="36"/>
  <c r="P1318" i="36"/>
  <c r="O1318" i="36"/>
  <c r="N1318" i="36"/>
  <c r="M1318" i="36"/>
  <c r="U1317" i="36"/>
  <c r="T1317" i="36"/>
  <c r="S1317" i="36"/>
  <c r="R1317" i="36"/>
  <c r="P1317" i="36"/>
  <c r="O1317" i="36"/>
  <c r="N1317" i="36"/>
  <c r="M1317" i="36"/>
  <c r="T1312" i="36"/>
  <c r="T1311" i="36" s="1"/>
  <c r="R1312" i="36"/>
  <c r="R1311" i="36" s="1"/>
  <c r="P1312" i="36"/>
  <c r="P1311" i="36" s="1"/>
  <c r="O1312" i="36"/>
  <c r="O1311" i="36" s="1"/>
  <c r="N1312" i="36"/>
  <c r="N1311" i="36" s="1"/>
  <c r="M1312" i="36"/>
  <c r="M1311" i="36" s="1"/>
  <c r="U1292" i="36"/>
  <c r="U1291" i="36" s="1"/>
  <c r="U1287" i="36" s="1"/>
  <c r="T1292" i="36"/>
  <c r="T1291" i="36" s="1"/>
  <c r="T1287" i="36" s="1"/>
  <c r="S1292" i="36"/>
  <c r="S1291" i="36" s="1"/>
  <c r="S1287" i="36" s="1"/>
  <c r="R1292" i="36"/>
  <c r="R1291" i="36" s="1"/>
  <c r="R1287" i="36" s="1"/>
  <c r="Q1292" i="36"/>
  <c r="Q1291" i="36" s="1"/>
  <c r="P1292" i="36"/>
  <c r="P1291" i="36" s="1"/>
  <c r="P1287" i="36" s="1"/>
  <c r="O1292" i="36"/>
  <c r="O1291" i="36" s="1"/>
  <c r="O1287" i="36" s="1"/>
  <c r="N1292" i="36"/>
  <c r="N1291" i="36" s="1"/>
  <c r="N1287" i="36" s="1"/>
  <c r="M1292" i="36"/>
  <c r="M1291" i="36" s="1"/>
  <c r="M1287" i="36" s="1"/>
  <c r="U1284" i="36"/>
  <c r="T1284" i="36"/>
  <c r="S1284" i="36"/>
  <c r="R1284" i="36"/>
  <c r="Q1284" i="36"/>
  <c r="P1284" i="36"/>
  <c r="O1284" i="36"/>
  <c r="N1284" i="36"/>
  <c r="M1284" i="36"/>
  <c r="P1283" i="36"/>
  <c r="O1283" i="36"/>
  <c r="M1283" i="36"/>
  <c r="M1301" i="36"/>
  <c r="M1300" i="36" s="1"/>
  <c r="U1297" i="36"/>
  <c r="T1297" i="36"/>
  <c r="S1297" i="36"/>
  <c r="R1297" i="36"/>
  <c r="P1297" i="36"/>
  <c r="O1297" i="36"/>
  <c r="N1297" i="36"/>
  <c r="U1296" i="36"/>
  <c r="T1296" i="36"/>
  <c r="S1296" i="36"/>
  <c r="R1296" i="36"/>
  <c r="Q1296" i="36"/>
  <c r="P1296" i="36"/>
  <c r="O1296" i="36"/>
  <c r="N1296" i="36"/>
  <c r="M1297" i="36"/>
  <c r="M1296" i="36"/>
  <c r="M1295" i="36"/>
  <c r="M1196" i="36"/>
  <c r="Q1339" i="36"/>
  <c r="K451" i="39"/>
  <c r="J451" i="39"/>
  <c r="I451" i="39"/>
  <c r="E451" i="39"/>
  <c r="D451" i="39"/>
  <c r="C451" i="39"/>
  <c r="I401" i="39"/>
  <c r="J401" i="39"/>
  <c r="K401" i="39"/>
  <c r="E401" i="39"/>
  <c r="D401" i="39"/>
  <c r="C401" i="39"/>
  <c r="Q1340" i="36"/>
  <c r="P1339" i="36"/>
  <c r="R1327" i="36"/>
  <c r="U881" i="36"/>
  <c r="U882" i="36" s="1"/>
  <c r="T881" i="36"/>
  <c r="T882" i="36" s="1"/>
  <c r="S881" i="36"/>
  <c r="S882" i="36" s="1"/>
  <c r="R881" i="36"/>
  <c r="R882" i="36" s="1"/>
  <c r="Q881" i="36"/>
  <c r="Q882" i="36" s="1"/>
  <c r="O881" i="36"/>
  <c r="O882" i="36" s="1"/>
  <c r="Q1338" i="36"/>
  <c r="E450" i="39"/>
  <c r="D450" i="39"/>
  <c r="C450" i="39"/>
  <c r="E271" i="39"/>
  <c r="D271" i="39"/>
  <c r="C271" i="39"/>
  <c r="J230" i="39"/>
  <c r="K230" i="39"/>
  <c r="H230" i="39"/>
  <c r="E230" i="39"/>
  <c r="C230" i="39"/>
  <c r="K450" i="39"/>
  <c r="J450" i="39"/>
  <c r="I450" i="39"/>
  <c r="H450" i="39"/>
  <c r="N1340" i="36"/>
  <c r="P1335" i="36"/>
  <c r="O1335" i="36"/>
  <c r="R1344" i="36"/>
  <c r="R1343" i="36" s="1"/>
  <c r="E232" i="39"/>
  <c r="D232" i="39"/>
  <c r="C232" i="39"/>
  <c r="E179" i="39"/>
  <c r="D179" i="39"/>
  <c r="I172" i="39"/>
  <c r="J172" i="39"/>
  <c r="K172" i="39"/>
  <c r="H172" i="39"/>
  <c r="G172" i="39"/>
  <c r="J26" i="43" s="1"/>
  <c r="E172" i="39"/>
  <c r="D172" i="39"/>
  <c r="C172" i="39"/>
  <c r="T1219" i="36"/>
  <c r="U1219" i="36"/>
  <c r="S1219" i="36"/>
  <c r="R1219" i="36"/>
  <c r="K232" i="39"/>
  <c r="M1330" i="36"/>
  <c r="C179" i="39"/>
  <c r="G6" i="42"/>
  <c r="I629" i="39"/>
  <c r="I841" i="39" s="1"/>
  <c r="J629" i="39"/>
  <c r="J841" i="39" s="1"/>
  <c r="K629" i="39"/>
  <c r="K841" i="39" s="1"/>
  <c r="H629" i="39"/>
  <c r="H841" i="39" s="1"/>
  <c r="F629" i="39"/>
  <c r="F841" i="39" s="1"/>
  <c r="E629" i="39"/>
  <c r="E841" i="39" s="1"/>
  <c r="D629" i="39"/>
  <c r="D841" i="39" s="1"/>
  <c r="C629" i="39"/>
  <c r="C841" i="39" s="1"/>
  <c r="J231" i="39"/>
  <c r="K231" i="39"/>
  <c r="H231" i="39"/>
  <c r="E231" i="39"/>
  <c r="D231" i="39"/>
  <c r="C231" i="39"/>
  <c r="I231" i="39"/>
  <c r="E32" i="45"/>
  <c r="D32" i="45"/>
  <c r="C32" i="45"/>
  <c r="E218" i="39"/>
  <c r="D218" i="39"/>
  <c r="C218" i="39"/>
  <c r="E228" i="39"/>
  <c r="D228" i="39"/>
  <c r="C228" i="39"/>
  <c r="U1309" i="36"/>
  <c r="T1309" i="36"/>
  <c r="S1309" i="36"/>
  <c r="O1309" i="36"/>
  <c r="N1309" i="36"/>
  <c r="M1309" i="36"/>
  <c r="O1298" i="36"/>
  <c r="M1298" i="36"/>
  <c r="U1307" i="36"/>
  <c r="T1307" i="36"/>
  <c r="S1307" i="36"/>
  <c r="R1307" i="36"/>
  <c r="Q1307" i="36"/>
  <c r="P1307" i="36"/>
  <c r="O1307" i="36"/>
  <c r="N1307" i="36"/>
  <c r="M1307" i="36"/>
  <c r="U1308" i="36"/>
  <c r="T1308" i="36"/>
  <c r="S1308" i="36"/>
  <c r="I219" i="39"/>
  <c r="J219" i="39"/>
  <c r="K219" i="39"/>
  <c r="H219" i="39"/>
  <c r="G219" i="39"/>
  <c r="H27" i="43" s="1"/>
  <c r="E219" i="39"/>
  <c r="D219" i="39"/>
  <c r="C219" i="39"/>
  <c r="I217" i="39"/>
  <c r="J217" i="39"/>
  <c r="K217" i="39"/>
  <c r="H217" i="39"/>
  <c r="G217" i="39"/>
  <c r="E27" i="43" s="1"/>
  <c r="E217" i="39"/>
  <c r="D217" i="39"/>
  <c r="C217" i="39"/>
  <c r="O1168" i="36"/>
  <c r="M1168" i="36"/>
  <c r="P1309" i="36"/>
  <c r="R1309" i="36"/>
  <c r="K274" i="39"/>
  <c r="J274" i="39"/>
  <c r="I274" i="39"/>
  <c r="H274" i="39"/>
  <c r="G274" i="39"/>
  <c r="J25" i="43" s="1"/>
  <c r="E274" i="39"/>
  <c r="D274" i="39"/>
  <c r="C274" i="39"/>
  <c r="O1174" i="36"/>
  <c r="M1174" i="36"/>
  <c r="N1298" i="36"/>
  <c r="Q1309" i="36"/>
  <c r="E493" i="39"/>
  <c r="D493" i="39"/>
  <c r="C493" i="39"/>
  <c r="K354" i="39"/>
  <c r="J354" i="39"/>
  <c r="I354" i="39"/>
  <c r="H354" i="39"/>
  <c r="E354" i="39"/>
  <c r="D354" i="39"/>
  <c r="C354" i="39"/>
  <c r="K347" i="39"/>
  <c r="K348" i="39" s="1"/>
  <c r="J347" i="39"/>
  <c r="J348" i="39" s="1"/>
  <c r="I347" i="39"/>
  <c r="I348" i="39" s="1"/>
  <c r="H347" i="39"/>
  <c r="H348" i="39" s="1"/>
  <c r="G347" i="39"/>
  <c r="E347" i="39"/>
  <c r="E348" i="39" s="1"/>
  <c r="D347" i="39"/>
  <c r="C347" i="39"/>
  <c r="C348" i="39" s="1"/>
  <c r="K163" i="40"/>
  <c r="J163" i="40"/>
  <c r="I163" i="40"/>
  <c r="H163" i="40"/>
  <c r="E163" i="40"/>
  <c r="D163" i="40"/>
  <c r="C163" i="40"/>
  <c r="M1225" i="36"/>
  <c r="M1226" i="36" s="1"/>
  <c r="M1255" i="36"/>
  <c r="D180" i="39"/>
  <c r="E180" i="39"/>
  <c r="C180" i="39"/>
  <c r="E106" i="40"/>
  <c r="H167" i="40"/>
  <c r="H29" i="39" s="1"/>
  <c r="I167" i="40"/>
  <c r="I29" i="39" s="1"/>
  <c r="J167" i="40"/>
  <c r="J29" i="39" s="1"/>
  <c r="J789" i="39" s="1"/>
  <c r="K167" i="40"/>
  <c r="K29" i="39" s="1"/>
  <c r="D167" i="40"/>
  <c r="D29" i="39" s="1"/>
  <c r="D789" i="39" s="1"/>
  <c r="E167" i="40"/>
  <c r="E29" i="39" s="1"/>
  <c r="C167" i="40"/>
  <c r="C29" i="39" s="1"/>
  <c r="C789" i="39" s="1"/>
  <c r="H488" i="39"/>
  <c r="H776" i="39" s="1"/>
  <c r="I488" i="39"/>
  <c r="J488" i="39"/>
  <c r="J776" i="39" s="1"/>
  <c r="K488" i="39"/>
  <c r="K776" i="39" s="1"/>
  <c r="G488" i="39"/>
  <c r="G776" i="39" s="1"/>
  <c r="D488" i="39"/>
  <c r="E488" i="39"/>
  <c r="C488" i="39"/>
  <c r="C776" i="39" s="1"/>
  <c r="H493" i="39"/>
  <c r="I493" i="39"/>
  <c r="K493" i="39"/>
  <c r="J493" i="39"/>
  <c r="D106" i="40"/>
  <c r="D627" i="39"/>
  <c r="E627" i="39"/>
  <c r="F627" i="39"/>
  <c r="H627" i="39"/>
  <c r="I627" i="39"/>
  <c r="J627" i="39"/>
  <c r="K627" i="39"/>
  <c r="C627" i="39"/>
  <c r="D621" i="39"/>
  <c r="E621" i="39"/>
  <c r="E826" i="39" s="1"/>
  <c r="F621" i="39"/>
  <c r="C621" i="39"/>
  <c r="C826" i="39" s="1"/>
  <c r="C106" i="40"/>
  <c r="G8" i="40"/>
  <c r="N1225" i="36"/>
  <c r="O1225" i="36"/>
  <c r="P1225" i="36"/>
  <c r="N1304" i="36"/>
  <c r="N1303" i="36" s="1"/>
  <c r="O1304" i="36"/>
  <c r="O1303" i="36" s="1"/>
  <c r="P1304" i="36"/>
  <c r="P1303" i="36" s="1"/>
  <c r="Q1304" i="36"/>
  <c r="Q1303" i="36" s="1"/>
  <c r="T1304" i="36"/>
  <c r="T1303" i="36" s="1"/>
  <c r="U1304" i="36"/>
  <c r="U1303" i="36" s="1"/>
  <c r="M1304" i="36"/>
  <c r="M1303" i="36" s="1"/>
  <c r="N1295" i="36"/>
  <c r="O1295" i="36"/>
  <c r="P1295" i="36"/>
  <c r="R1295" i="36"/>
  <c r="S1295" i="36"/>
  <c r="T1295" i="36"/>
  <c r="U1295" i="36"/>
  <c r="S1301" i="36"/>
  <c r="S1300" i="36" s="1"/>
  <c r="T1301" i="36"/>
  <c r="T1300" i="36" s="1"/>
  <c r="U1301" i="36"/>
  <c r="U1300" i="36" s="1"/>
  <c r="D700" i="39"/>
  <c r="E700" i="39"/>
  <c r="C700" i="39"/>
  <c r="H621" i="39"/>
  <c r="H826" i="39" s="1"/>
  <c r="I621" i="39"/>
  <c r="K621" i="39"/>
  <c r="K826" i="39" s="1"/>
  <c r="Q1295" i="36"/>
  <c r="D489" i="39"/>
  <c r="E489" i="39"/>
  <c r="G489" i="39"/>
  <c r="H489" i="39"/>
  <c r="I489" i="39"/>
  <c r="J489" i="39"/>
  <c r="K489" i="39"/>
  <c r="C489" i="39"/>
  <c r="S1304" i="36"/>
  <c r="S1303" i="36" s="1"/>
  <c r="C449" i="39"/>
  <c r="D107" i="40"/>
  <c r="C74" i="40"/>
  <c r="H62" i="39"/>
  <c r="H63" i="39" s="1"/>
  <c r="P1219" i="36"/>
  <c r="F573" i="39"/>
  <c r="G575" i="39"/>
  <c r="H575" i="39"/>
  <c r="H828" i="39" s="1"/>
  <c r="I575" i="39"/>
  <c r="I828" i="39" s="1"/>
  <c r="J575" i="39"/>
  <c r="J828" i="39" s="1"/>
  <c r="K575" i="39"/>
  <c r="K828" i="39" s="1"/>
  <c r="M1170" i="36"/>
  <c r="O1170" i="36"/>
  <c r="M1172" i="36"/>
  <c r="O1172" i="36"/>
  <c r="N1196" i="36"/>
  <c r="O1196" i="36"/>
  <c r="P1196" i="36"/>
  <c r="M1198" i="36"/>
  <c r="N1198" i="36"/>
  <c r="O1198" i="36"/>
  <c r="P1198" i="36"/>
  <c r="Q1198" i="36"/>
  <c r="R1198" i="36"/>
  <c r="S1198" i="36"/>
  <c r="T1198" i="36"/>
  <c r="U1198" i="36"/>
  <c r="M1206" i="36"/>
  <c r="N1206" i="36"/>
  <c r="O1206" i="36"/>
  <c r="M1208" i="36"/>
  <c r="N1208" i="36"/>
  <c r="O1208" i="36"/>
  <c r="Q1208" i="36"/>
  <c r="M1210" i="36"/>
  <c r="N1210" i="36"/>
  <c r="O1210" i="36"/>
  <c r="M1213" i="36"/>
  <c r="N1213" i="36"/>
  <c r="O1213" i="36"/>
  <c r="P1213" i="36"/>
  <c r="M1214" i="36"/>
  <c r="N1214" i="36"/>
  <c r="O1214" i="36"/>
  <c r="P1214" i="36"/>
  <c r="M1218" i="36"/>
  <c r="N1218" i="36"/>
  <c r="O1218" i="36"/>
  <c r="M1219" i="36"/>
  <c r="N1219" i="36"/>
  <c r="O1219" i="36"/>
  <c r="M1222" i="36"/>
  <c r="M1223" i="36" s="1"/>
  <c r="N1222" i="36"/>
  <c r="O1222" i="36"/>
  <c r="P1222" i="36"/>
  <c r="S1222" i="36"/>
  <c r="M1228" i="36"/>
  <c r="M1229" i="36" s="1"/>
  <c r="N1228" i="36"/>
  <c r="O1228" i="36"/>
  <c r="P1228" i="36"/>
  <c r="Q1228" i="36"/>
  <c r="R1228" i="36"/>
  <c r="S1228" i="36"/>
  <c r="T1228" i="36"/>
  <c r="U1228" i="36"/>
  <c r="M1239" i="36"/>
  <c r="N1239" i="36"/>
  <c r="O1239" i="36"/>
  <c r="P1239" i="36"/>
  <c r="Q1239" i="36"/>
  <c r="R1239" i="36"/>
  <c r="S1239" i="36"/>
  <c r="T1239" i="36"/>
  <c r="U1239" i="36"/>
  <c r="N1255" i="36"/>
  <c r="O1255" i="36"/>
  <c r="Q1255" i="36"/>
  <c r="R1255" i="36"/>
  <c r="S1255" i="36"/>
  <c r="T1255" i="36"/>
  <c r="U1255" i="36"/>
  <c r="M1249" i="36"/>
  <c r="N1249" i="36"/>
  <c r="O1249" i="36"/>
  <c r="P1249" i="36"/>
  <c r="Q1249" i="36"/>
  <c r="M1250" i="36"/>
  <c r="N1250" i="36"/>
  <c r="O1250" i="36"/>
  <c r="P1250" i="36"/>
  <c r="Q1250" i="36"/>
  <c r="M1262" i="36"/>
  <c r="N1262" i="36"/>
  <c r="N1273" i="36" s="1"/>
  <c r="O1262" i="36"/>
  <c r="O1273" i="36" s="1"/>
  <c r="P1262" i="36"/>
  <c r="M1267" i="36"/>
  <c r="N1267" i="36"/>
  <c r="O1267" i="36"/>
  <c r="P1267" i="36"/>
  <c r="Q1267" i="36"/>
  <c r="M1268" i="36"/>
  <c r="N1268" i="36"/>
  <c r="O1268" i="36"/>
  <c r="P1268" i="36"/>
  <c r="Q1268" i="36"/>
  <c r="M1279" i="36"/>
  <c r="N1279" i="36"/>
  <c r="O1279" i="36"/>
  <c r="P1279" i="36"/>
  <c r="R1279" i="36"/>
  <c r="T1279" i="36"/>
  <c r="U1279" i="36"/>
  <c r="M1280" i="36"/>
  <c r="N1280" i="36"/>
  <c r="O1280" i="36"/>
  <c r="P1280" i="36"/>
  <c r="N1301" i="36"/>
  <c r="N1300" i="36" s="1"/>
  <c r="O1301" i="36"/>
  <c r="O1300" i="36" s="1"/>
  <c r="P1301" i="36"/>
  <c r="P1300" i="36" s="1"/>
  <c r="Q1301" i="36"/>
  <c r="R1301" i="36"/>
  <c r="R1300" i="36" s="1"/>
  <c r="C11" i="39"/>
  <c r="D11" i="39"/>
  <c r="E11" i="39"/>
  <c r="C13" i="39"/>
  <c r="D13" i="39"/>
  <c r="E13" i="39"/>
  <c r="G13" i="39"/>
  <c r="H13" i="39"/>
  <c r="I13" i="39"/>
  <c r="J13" i="39"/>
  <c r="K13" i="39"/>
  <c r="C14" i="39"/>
  <c r="D14" i="39"/>
  <c r="E14" i="39"/>
  <c r="G14" i="39"/>
  <c r="H14" i="39"/>
  <c r="I14" i="39"/>
  <c r="J14" i="39"/>
  <c r="K14" i="39"/>
  <c r="D15" i="39"/>
  <c r="E15" i="39"/>
  <c r="D18" i="39"/>
  <c r="E18" i="39"/>
  <c r="G18" i="39"/>
  <c r="H18" i="39"/>
  <c r="I18" i="39"/>
  <c r="J18" i="39"/>
  <c r="K18" i="39"/>
  <c r="C62" i="39"/>
  <c r="C63" i="39" s="1"/>
  <c r="D62" i="39"/>
  <c r="E62" i="39"/>
  <c r="E63" i="39" s="1"/>
  <c r="G62" i="39"/>
  <c r="I62" i="39"/>
  <c r="I63" i="39" s="1"/>
  <c r="C66" i="39"/>
  <c r="C67" i="39" s="1"/>
  <c r="D66" i="39"/>
  <c r="E66" i="39"/>
  <c r="C97" i="39"/>
  <c r="C98" i="39" s="1"/>
  <c r="D97" i="39"/>
  <c r="E97" i="39"/>
  <c r="H97" i="39"/>
  <c r="H98" i="39" s="1"/>
  <c r="I97" i="39"/>
  <c r="I98" i="39" s="1"/>
  <c r="C101" i="39"/>
  <c r="C102" i="39" s="1"/>
  <c r="D101" i="39"/>
  <c r="C132" i="39"/>
  <c r="D132" i="39"/>
  <c r="G132" i="39"/>
  <c r="H132" i="39"/>
  <c r="I132" i="39"/>
  <c r="J132" i="39"/>
  <c r="K132" i="39"/>
  <c r="C136" i="39"/>
  <c r="D136" i="39"/>
  <c r="E136" i="39"/>
  <c r="H136" i="39"/>
  <c r="I136" i="39"/>
  <c r="J136" i="39"/>
  <c r="K136" i="39"/>
  <c r="C137" i="39"/>
  <c r="D137" i="39"/>
  <c r="E137" i="39"/>
  <c r="D168" i="39"/>
  <c r="E168" i="39"/>
  <c r="C169" i="39"/>
  <c r="D169" i="39"/>
  <c r="E169" i="39"/>
  <c r="H26" i="43"/>
  <c r="C269" i="39"/>
  <c r="D269" i="39"/>
  <c r="E269" i="39"/>
  <c r="C270" i="39"/>
  <c r="D270" i="39"/>
  <c r="E270" i="39"/>
  <c r="G270" i="39"/>
  <c r="H270" i="39"/>
  <c r="I270" i="39"/>
  <c r="J270" i="39"/>
  <c r="K270" i="39"/>
  <c r="C272" i="39"/>
  <c r="D272" i="39"/>
  <c r="E272" i="39"/>
  <c r="G272" i="39"/>
  <c r="H272" i="39"/>
  <c r="I272" i="39"/>
  <c r="J272" i="39"/>
  <c r="K272" i="39"/>
  <c r="E317" i="39"/>
  <c r="C355" i="39"/>
  <c r="D355" i="39"/>
  <c r="E355" i="39"/>
  <c r="H355" i="39"/>
  <c r="I355" i="39"/>
  <c r="J355" i="39"/>
  <c r="K355" i="39"/>
  <c r="C386" i="39"/>
  <c r="D386" i="39"/>
  <c r="E386" i="39"/>
  <c r="C389" i="39"/>
  <c r="D389" i="39"/>
  <c r="E389" i="39"/>
  <c r="C396" i="39"/>
  <c r="D396" i="39"/>
  <c r="E396" i="39"/>
  <c r="C397" i="39"/>
  <c r="D397" i="39"/>
  <c r="E397" i="39"/>
  <c r="C398" i="39"/>
  <c r="E398" i="39"/>
  <c r="E399" i="39"/>
  <c r="C400" i="39"/>
  <c r="E400" i="39"/>
  <c r="C402" i="39"/>
  <c r="D402" i="39"/>
  <c r="E402" i="39"/>
  <c r="C437" i="39"/>
  <c r="D437" i="39"/>
  <c r="E437" i="39"/>
  <c r="C447" i="39"/>
  <c r="D447" i="39"/>
  <c r="E447" i="39"/>
  <c r="D448" i="39"/>
  <c r="E448" i="39"/>
  <c r="D449" i="39"/>
  <c r="E449" i="39"/>
  <c r="C452" i="39"/>
  <c r="E452" i="39"/>
  <c r="J452" i="39"/>
  <c r="K452" i="39"/>
  <c r="C494" i="39"/>
  <c r="D494" i="39"/>
  <c r="H494" i="39"/>
  <c r="I494" i="39"/>
  <c r="J494" i="39"/>
  <c r="K494" i="39"/>
  <c r="D530" i="39"/>
  <c r="G530" i="39"/>
  <c r="H530" i="39"/>
  <c r="I530" i="39"/>
  <c r="J530" i="39"/>
  <c r="K530" i="39"/>
  <c r="D532" i="39"/>
  <c r="G532" i="39"/>
  <c r="H532" i="39"/>
  <c r="I532" i="39"/>
  <c r="C539" i="39"/>
  <c r="D539" i="39"/>
  <c r="E539" i="39"/>
  <c r="C540" i="39"/>
  <c r="D540" i="39"/>
  <c r="E540" i="39"/>
  <c r="C572" i="39"/>
  <c r="C824" i="39" s="1"/>
  <c r="D572" i="39"/>
  <c r="E572" i="39"/>
  <c r="E824" i="39" s="1"/>
  <c r="C573" i="39"/>
  <c r="C825" i="39" s="1"/>
  <c r="D573" i="39"/>
  <c r="E573" i="39"/>
  <c r="E825" i="39" s="1"/>
  <c r="G573" i="39"/>
  <c r="H573" i="39"/>
  <c r="H825" i="39" s="1"/>
  <c r="I573" i="39"/>
  <c r="I825" i="39" s="1"/>
  <c r="J573" i="39"/>
  <c r="J825" i="39" s="1"/>
  <c r="K573" i="39"/>
  <c r="K825" i="39" s="1"/>
  <c r="C574" i="39"/>
  <c r="C827" i="39" s="1"/>
  <c r="D574" i="39"/>
  <c r="E574" i="39"/>
  <c r="E827" i="39" s="1"/>
  <c r="F574" i="39"/>
  <c r="G574" i="39"/>
  <c r="H574" i="39"/>
  <c r="H827" i="39" s="1"/>
  <c r="I574" i="39"/>
  <c r="I827" i="39" s="1"/>
  <c r="J574" i="39"/>
  <c r="J827" i="39" s="1"/>
  <c r="K574" i="39"/>
  <c r="K827" i="39" s="1"/>
  <c r="C575" i="39"/>
  <c r="C828" i="39" s="1"/>
  <c r="D575" i="39"/>
  <c r="E575" i="39"/>
  <c r="E828" i="39" s="1"/>
  <c r="F575" i="39"/>
  <c r="C577" i="39"/>
  <c r="D577" i="39"/>
  <c r="E577" i="39"/>
  <c r="F577" i="39"/>
  <c r="G577" i="39"/>
  <c r="H577" i="39"/>
  <c r="I577" i="39"/>
  <c r="J577" i="39"/>
  <c r="K577" i="39"/>
  <c r="C580" i="39"/>
  <c r="C833" i="39" s="1"/>
  <c r="D580" i="39"/>
  <c r="E580" i="39"/>
  <c r="E833" i="39" s="1"/>
  <c r="C584" i="39"/>
  <c r="C837" i="39" s="1"/>
  <c r="D584" i="39"/>
  <c r="E584" i="39"/>
  <c r="F584" i="39"/>
  <c r="C585" i="39"/>
  <c r="C838" i="39" s="1"/>
  <c r="D585" i="39"/>
  <c r="E585" i="39"/>
  <c r="E838" i="39" s="1"/>
  <c r="C587" i="39"/>
  <c r="D587" i="39"/>
  <c r="E587" i="39"/>
  <c r="F587" i="39"/>
  <c r="C588" i="39"/>
  <c r="C842" i="39" s="1"/>
  <c r="D588" i="39"/>
  <c r="E588" i="39"/>
  <c r="E842" i="39" s="1"/>
  <c r="F588" i="39"/>
  <c r="H588" i="39"/>
  <c r="H842" i="39" s="1"/>
  <c r="I588" i="39"/>
  <c r="I842" i="39" s="1"/>
  <c r="J588" i="39"/>
  <c r="J842" i="39" s="1"/>
  <c r="K588" i="39"/>
  <c r="K842" i="39" s="1"/>
  <c r="C622" i="39"/>
  <c r="D622" i="39"/>
  <c r="E622" i="39"/>
  <c r="F622" i="39"/>
  <c r="G622" i="39"/>
  <c r="H622" i="39"/>
  <c r="I622" i="39"/>
  <c r="J622" i="39"/>
  <c r="K622" i="39"/>
  <c r="C623" i="39"/>
  <c r="D623" i="39"/>
  <c r="E623" i="39"/>
  <c r="F623" i="39"/>
  <c r="G623" i="39"/>
  <c r="H623" i="39"/>
  <c r="I623" i="39"/>
  <c r="J623" i="39"/>
  <c r="K623" i="39"/>
  <c r="C628" i="39"/>
  <c r="D628" i="39"/>
  <c r="E628" i="39"/>
  <c r="F628" i="39"/>
  <c r="H628" i="39"/>
  <c r="I628" i="39"/>
  <c r="J628" i="39"/>
  <c r="C661" i="39"/>
  <c r="C662" i="39" s="1"/>
  <c r="D661" i="39"/>
  <c r="E661" i="39"/>
  <c r="E662" i="39" s="1"/>
  <c r="C665" i="39"/>
  <c r="D665" i="39"/>
  <c r="E665" i="39"/>
  <c r="C666" i="39"/>
  <c r="D666" i="39"/>
  <c r="E666" i="39"/>
  <c r="C701" i="39"/>
  <c r="D701" i="39"/>
  <c r="K701" i="39"/>
  <c r="C702" i="39"/>
  <c r="D702" i="39"/>
  <c r="E702" i="39"/>
  <c r="H702" i="39"/>
  <c r="I702" i="39"/>
  <c r="J702" i="39"/>
  <c r="K702" i="39"/>
  <c r="C13" i="40"/>
  <c r="D13" i="40"/>
  <c r="E13" i="40"/>
  <c r="C14" i="40"/>
  <c r="D14" i="40"/>
  <c r="E14" i="40"/>
  <c r="C15" i="40"/>
  <c r="D15" i="40"/>
  <c r="E15" i="40"/>
  <c r="H15" i="40"/>
  <c r="I15" i="40"/>
  <c r="J15" i="40"/>
  <c r="K15" i="40"/>
  <c r="C43" i="40"/>
  <c r="D43" i="40"/>
  <c r="E43" i="40"/>
  <c r="C44" i="40"/>
  <c r="D44" i="40"/>
  <c r="E44" i="40"/>
  <c r="D46" i="40"/>
  <c r="E46" i="40"/>
  <c r="H46" i="40"/>
  <c r="I46" i="40"/>
  <c r="J46" i="40"/>
  <c r="K46" i="40"/>
  <c r="C71" i="40"/>
  <c r="D71" i="40"/>
  <c r="E71" i="40"/>
  <c r="C72" i="40"/>
  <c r="D72" i="40"/>
  <c r="E72" i="40"/>
  <c r="D73" i="40"/>
  <c r="E73" i="40"/>
  <c r="D74" i="40"/>
  <c r="E74" i="40"/>
  <c r="C104" i="40"/>
  <c r="D104" i="40"/>
  <c r="E104" i="40"/>
  <c r="C105" i="40"/>
  <c r="D105" i="40"/>
  <c r="E105" i="40"/>
  <c r="C132" i="40"/>
  <c r="D132" i="40"/>
  <c r="E132" i="40"/>
  <c r="C133" i="40"/>
  <c r="D133" i="40"/>
  <c r="E133" i="40"/>
  <c r="C134" i="40"/>
  <c r="D134" i="40"/>
  <c r="E134" i="40"/>
  <c r="C135" i="40"/>
  <c r="D135" i="40"/>
  <c r="E135" i="40"/>
  <c r="C164" i="40"/>
  <c r="D164" i="40"/>
  <c r="E164" i="40"/>
  <c r="C165" i="40"/>
  <c r="D165" i="40"/>
  <c r="E165" i="40"/>
  <c r="C166" i="40"/>
  <c r="D166" i="40"/>
  <c r="E166" i="40"/>
  <c r="H166" i="40"/>
  <c r="I166" i="40"/>
  <c r="J166" i="40"/>
  <c r="K166" i="40"/>
  <c r="C9" i="45"/>
  <c r="E9" i="45"/>
  <c r="C14" i="45"/>
  <c r="E14" i="45"/>
  <c r="C15" i="45"/>
  <c r="E15" i="45"/>
  <c r="C16" i="45"/>
  <c r="E16" i="45"/>
  <c r="C17" i="45"/>
  <c r="E17" i="45"/>
  <c r="C18" i="45"/>
  <c r="E18" i="45"/>
  <c r="C19" i="45"/>
  <c r="E19" i="45"/>
  <c r="C20" i="45"/>
  <c r="E20" i="45"/>
  <c r="C21" i="45"/>
  <c r="E21" i="45"/>
  <c r="C25" i="45"/>
  <c r="E25" i="45"/>
  <c r="C30" i="45"/>
  <c r="D30" i="45"/>
  <c r="E30" i="45"/>
  <c r="C31" i="45"/>
  <c r="E31" i="45"/>
  <c r="C37" i="45"/>
  <c r="E37" i="45"/>
  <c r="C38" i="45"/>
  <c r="E38" i="45"/>
  <c r="C43" i="45"/>
  <c r="E43" i="45"/>
  <c r="C44" i="45"/>
  <c r="E44" i="45"/>
  <c r="J62" i="39"/>
  <c r="J63" i="39" s="1"/>
  <c r="T1222" i="36"/>
  <c r="Q1206" i="36"/>
  <c r="Q1210" i="36"/>
  <c r="Q1218" i="36"/>
  <c r="Q1279" i="36"/>
  <c r="R1222" i="36"/>
  <c r="R1250" i="36"/>
  <c r="I701" i="39"/>
  <c r="E701" i="39"/>
  <c r="C107" i="40"/>
  <c r="C168" i="39"/>
  <c r="C448" i="39"/>
  <c r="H168" i="39"/>
  <c r="G389" i="39"/>
  <c r="E107" i="40"/>
  <c r="C46" i="40"/>
  <c r="D399" i="39"/>
  <c r="E101" i="39"/>
  <c r="E102" i="39" s="1"/>
  <c r="S1250" i="36"/>
  <c r="I389" i="39"/>
  <c r="H389" i="39"/>
  <c r="H701" i="39"/>
  <c r="C15" i="39"/>
  <c r="C73" i="40"/>
  <c r="G168" i="39"/>
  <c r="J701" i="39"/>
  <c r="F572" i="39"/>
  <c r="P1218" i="36"/>
  <c r="Q1262" i="36"/>
  <c r="Q1273" i="36" s="1"/>
  <c r="G97" i="39"/>
  <c r="Q1222" i="36"/>
  <c r="C399" i="39"/>
  <c r="K62" i="39"/>
  <c r="K63" i="39" s="1"/>
  <c r="J97" i="39"/>
  <c r="J98" i="39" s="1"/>
  <c r="S1279" i="36"/>
  <c r="D21" i="45"/>
  <c r="T1250" i="36"/>
  <c r="U1250" i="36"/>
  <c r="D14" i="45"/>
  <c r="K97" i="39"/>
  <c r="K98" i="39" s="1"/>
  <c r="U1222" i="36"/>
  <c r="L15" i="43"/>
  <c r="D43" i="45"/>
  <c r="D16" i="45"/>
  <c r="D15" i="45"/>
  <c r="D37" i="45"/>
  <c r="D38" i="45"/>
  <c r="D44" i="45"/>
  <c r="D17" i="45"/>
  <c r="D25" i="45"/>
  <c r="D18" i="45"/>
  <c r="D19" i="45"/>
  <c r="D31" i="45"/>
  <c r="D20" i="45"/>
  <c r="D9" i="45"/>
  <c r="P1255" i="36"/>
  <c r="E132" i="39"/>
  <c r="I535" i="39"/>
  <c r="S905" i="36"/>
  <c r="S975" i="36" s="1"/>
  <c r="S977" i="36" s="1"/>
  <c r="G539" i="39"/>
  <c r="P1298" i="36"/>
  <c r="G167" i="39"/>
  <c r="D26" i="43" s="1"/>
  <c r="J535" i="39"/>
  <c r="M748" i="36"/>
  <c r="T905" i="36"/>
  <c r="T975" i="36" s="1"/>
  <c r="T977" i="36" s="1"/>
  <c r="G535" i="39"/>
  <c r="Q905" i="36"/>
  <c r="J400" i="39"/>
  <c r="G135" i="40"/>
  <c r="R1280" i="36"/>
  <c r="R1214" i="36"/>
  <c r="P1340" i="36"/>
  <c r="T744" i="36"/>
  <c r="H535" i="39"/>
  <c r="R905" i="36"/>
  <c r="R975" i="36" s="1"/>
  <c r="R977" i="36" s="1"/>
  <c r="N748" i="36"/>
  <c r="H167" i="39"/>
  <c r="N1191" i="36"/>
  <c r="N1175" i="36"/>
  <c r="S1214" i="36"/>
  <c r="N1166" i="36"/>
  <c r="N1176" i="36"/>
  <c r="N1177" i="36"/>
  <c r="T1214" i="36"/>
  <c r="N1167" i="36"/>
  <c r="N1174" i="36"/>
  <c r="N1173" i="36"/>
  <c r="N1164" i="36"/>
  <c r="N1165" i="36"/>
  <c r="N1168" i="36"/>
  <c r="N1190" i="36"/>
  <c r="U1214" i="36"/>
  <c r="N1170" i="36"/>
  <c r="N1163" i="36"/>
  <c r="N1169" i="36"/>
  <c r="Q998" i="36" l="1"/>
  <c r="Q1219" i="36"/>
  <c r="Q1220" i="36" s="1"/>
  <c r="C107" i="39"/>
  <c r="I70" i="43"/>
  <c r="C72" i="39"/>
  <c r="H49" i="43"/>
  <c r="H76" i="43" s="1"/>
  <c r="J10" i="43"/>
  <c r="G348" i="39"/>
  <c r="G351" i="39" s="1"/>
  <c r="H35" i="43"/>
  <c r="E10" i="43"/>
  <c r="I10" i="43"/>
  <c r="E55" i="43"/>
  <c r="E26" i="43"/>
  <c r="J34" i="43"/>
  <c r="F52" i="43"/>
  <c r="J20" i="44"/>
  <c r="G56" i="43"/>
  <c r="C69" i="43"/>
  <c r="H10" i="43"/>
  <c r="C20" i="43"/>
  <c r="L20" i="43" s="1"/>
  <c r="H13" i="43"/>
  <c r="F74" i="43"/>
  <c r="E61" i="43"/>
  <c r="D53" i="43"/>
  <c r="C73" i="43"/>
  <c r="C34" i="43"/>
  <c r="H25" i="43"/>
  <c r="F25" i="43"/>
  <c r="G63" i="39"/>
  <c r="J73" i="43"/>
  <c r="G739" i="39"/>
  <c r="D70" i="43"/>
  <c r="G26" i="43"/>
  <c r="J61" i="43"/>
  <c r="E74" i="43"/>
  <c r="F824" i="39"/>
  <c r="F348" i="39"/>
  <c r="F102" i="39"/>
  <c r="F697" i="39"/>
  <c r="F789" i="39"/>
  <c r="F67" i="39"/>
  <c r="F842" i="39"/>
  <c r="F826" i="39"/>
  <c r="F776" i="39"/>
  <c r="F739" i="39"/>
  <c r="F55" i="42" s="1"/>
  <c r="F837" i="39"/>
  <c r="F825" i="39"/>
  <c r="F98" i="39"/>
  <c r="D828" i="39"/>
  <c r="D67" i="39"/>
  <c r="D833" i="39"/>
  <c r="D827" i="39"/>
  <c r="D102" i="39"/>
  <c r="D838" i="39"/>
  <c r="D824" i="39"/>
  <c r="D739" i="39"/>
  <c r="D842" i="39"/>
  <c r="D826" i="39"/>
  <c r="D348" i="39"/>
  <c r="D351" i="39" s="1"/>
  <c r="D837" i="39"/>
  <c r="D697" i="39"/>
  <c r="R1337" i="36"/>
  <c r="Q1337" i="36"/>
  <c r="P1282" i="36"/>
  <c r="M1282" i="36"/>
  <c r="O1282" i="36"/>
  <c r="O1337" i="36"/>
  <c r="S416" i="36"/>
  <c r="T1236" i="36"/>
  <c r="N1337" i="36"/>
  <c r="P1337" i="36"/>
  <c r="T1235" i="36"/>
  <c r="Q1236" i="36"/>
  <c r="R1236" i="36"/>
  <c r="Q1235" i="36"/>
  <c r="U1235" i="36"/>
  <c r="R1235" i="36"/>
  <c r="S1236" i="36"/>
  <c r="U1236" i="36"/>
  <c r="S1235" i="36"/>
  <c r="F45" i="40"/>
  <c r="G541" i="39"/>
  <c r="N311" i="36"/>
  <c r="P648" i="36"/>
  <c r="S1245" i="36"/>
  <c r="S1256" i="36" s="1"/>
  <c r="H229" i="39"/>
  <c r="T329" i="36"/>
  <c r="J50" i="42" s="1"/>
  <c r="K137" i="39"/>
  <c r="K138" i="39" s="1"/>
  <c r="R416" i="36"/>
  <c r="R424" i="36" s="1"/>
  <c r="P416" i="36"/>
  <c r="Q416" i="36"/>
  <c r="M580" i="36"/>
  <c r="M582" i="36" s="1"/>
  <c r="R329" i="36"/>
  <c r="H50" i="42" s="1"/>
  <c r="S329" i="36"/>
  <c r="I50" i="42" s="1"/>
  <c r="I18" i="42"/>
  <c r="C18" i="42"/>
  <c r="J18" i="42"/>
  <c r="H18" i="42"/>
  <c r="T1245" i="36"/>
  <c r="P1234" i="36"/>
  <c r="R1202" i="36"/>
  <c r="R1243" i="36"/>
  <c r="R1200" i="36"/>
  <c r="H661" i="39"/>
  <c r="H662" i="39" s="1"/>
  <c r="R1263" i="36"/>
  <c r="U1245" i="36"/>
  <c r="H12" i="40"/>
  <c r="R1245" i="36"/>
  <c r="R1256" i="36" s="1"/>
  <c r="Q1245" i="36"/>
  <c r="Q1256" i="36" s="1"/>
  <c r="N1243" i="36"/>
  <c r="N1254" i="36" s="1"/>
  <c r="E446" i="39"/>
  <c r="E453" i="39" s="1"/>
  <c r="E456" i="39" s="1"/>
  <c r="O1243" i="36"/>
  <c r="O1254" i="36" s="1"/>
  <c r="Q1214" i="36"/>
  <c r="S58" i="36"/>
  <c r="S273" i="36" s="1"/>
  <c r="K21" i="39"/>
  <c r="M746" i="36"/>
  <c r="C67" i="42" s="1"/>
  <c r="T58" i="36"/>
  <c r="T273" i="36" s="1"/>
  <c r="N533" i="36"/>
  <c r="N535" i="36" s="1"/>
  <c r="R58" i="36"/>
  <c r="R273" i="36" s="1"/>
  <c r="Q58" i="36"/>
  <c r="Q273" i="36" s="1"/>
  <c r="M533" i="36"/>
  <c r="M535" i="36" s="1"/>
  <c r="N488" i="36"/>
  <c r="D235" i="39" s="1"/>
  <c r="P58" i="36"/>
  <c r="P273" i="36" s="1"/>
  <c r="E769" i="39"/>
  <c r="F390" i="39"/>
  <c r="D769" i="39"/>
  <c r="C769" i="39"/>
  <c r="E390" i="39"/>
  <c r="E393" i="39" s="1"/>
  <c r="C773" i="39"/>
  <c r="C390" i="39"/>
  <c r="F769" i="39"/>
  <c r="O584" i="36"/>
  <c r="E62" i="42" s="1"/>
  <c r="C774" i="39"/>
  <c r="D390" i="39"/>
  <c r="D393" i="39" s="1"/>
  <c r="I30" i="43"/>
  <c r="N584" i="36"/>
  <c r="D62" i="42" s="1"/>
  <c r="C47" i="45"/>
  <c r="D47" i="45"/>
  <c r="E47" i="45"/>
  <c r="S774" i="36"/>
  <c r="G107" i="40"/>
  <c r="P838" i="36"/>
  <c r="E66" i="43"/>
  <c r="G398" i="39"/>
  <c r="H227" i="39"/>
  <c r="M1340" i="36"/>
  <c r="M1337" i="36" s="1"/>
  <c r="C305" i="39"/>
  <c r="C788" i="39" s="1"/>
  <c r="N54" i="36"/>
  <c r="N60" i="36" s="1"/>
  <c r="D18" i="42"/>
  <c r="F59" i="42"/>
  <c r="I137" i="39"/>
  <c r="I138" i="39" s="1"/>
  <c r="G12" i="40"/>
  <c r="I229" i="39"/>
  <c r="T774" i="36"/>
  <c r="T847" i="36" s="1"/>
  <c r="U774" i="36"/>
  <c r="U847" i="36" s="1"/>
  <c r="N292" i="36"/>
  <c r="J137" i="39"/>
  <c r="J138" i="39" s="1"/>
  <c r="U329" i="36"/>
  <c r="F74" i="40"/>
  <c r="N331" i="36"/>
  <c r="N1147" i="36" s="1"/>
  <c r="Q612" i="36"/>
  <c r="G21" i="42" s="1"/>
  <c r="K291" i="39"/>
  <c r="K293" i="39" s="1"/>
  <c r="I14" i="42"/>
  <c r="P419" i="36"/>
  <c r="F185" i="39" s="1"/>
  <c r="G696" i="39"/>
  <c r="H696" i="39"/>
  <c r="H697" i="39" s="1"/>
  <c r="J277" i="39"/>
  <c r="C223" i="39"/>
  <c r="N1274" i="36"/>
  <c r="P1210" i="36"/>
  <c r="M311" i="36"/>
  <c r="O495" i="36"/>
  <c r="G66" i="39"/>
  <c r="F350" i="39"/>
  <c r="M308" i="36"/>
  <c r="M1146" i="36" s="1"/>
  <c r="Q290" i="36"/>
  <c r="G56" i="42" s="1"/>
  <c r="F56" i="42"/>
  <c r="P292" i="36"/>
  <c r="P294" i="36" s="1"/>
  <c r="P295" i="36" s="1"/>
  <c r="F53" i="42"/>
  <c r="J72" i="42"/>
  <c r="N1272" i="36"/>
  <c r="D16" i="39"/>
  <c r="D405" i="39"/>
  <c r="E64" i="43"/>
  <c r="M1321" i="36"/>
  <c r="R1087" i="36"/>
  <c r="H15" i="42" s="1"/>
  <c r="T557" i="36"/>
  <c r="G841" i="39"/>
  <c r="J299" i="39"/>
  <c r="J300" i="39" s="1"/>
  <c r="C293" i="39"/>
  <c r="R580" i="36"/>
  <c r="R582" i="36" s="1"/>
  <c r="D734" i="39"/>
  <c r="Q488" i="36"/>
  <c r="G235" i="39" s="1"/>
  <c r="K66" i="43" s="1"/>
  <c r="U488" i="36"/>
  <c r="K235" i="39" s="1"/>
  <c r="S488" i="36"/>
  <c r="S495" i="36" s="1"/>
  <c r="P488" i="36"/>
  <c r="F235" i="39" s="1"/>
  <c r="R488" i="36"/>
  <c r="H235" i="39" s="1"/>
  <c r="T488" i="36"/>
  <c r="J235" i="39" s="1"/>
  <c r="E57" i="42"/>
  <c r="M612" i="36"/>
  <c r="C21" i="42" s="1"/>
  <c r="E734" i="39"/>
  <c r="E741" i="39" s="1"/>
  <c r="T1099" i="36"/>
  <c r="J53" i="42" s="1"/>
  <c r="K665" i="39"/>
  <c r="H180" i="39"/>
  <c r="I665" i="39"/>
  <c r="J665" i="39"/>
  <c r="H665" i="39"/>
  <c r="G164" i="40"/>
  <c r="G26" i="39" s="1"/>
  <c r="E67" i="42"/>
  <c r="C772" i="39"/>
  <c r="U58" i="36"/>
  <c r="U273" i="36" s="1"/>
  <c r="N973" i="36"/>
  <c r="D51" i="42" s="1"/>
  <c r="Q744" i="36"/>
  <c r="C50" i="42"/>
  <c r="I829" i="39"/>
  <c r="F164" i="40"/>
  <c r="F15" i="39"/>
  <c r="S552" i="36"/>
  <c r="I277" i="39"/>
  <c r="O1272" i="36"/>
  <c r="D56" i="42"/>
  <c r="I287" i="39"/>
  <c r="R1304" i="36"/>
  <c r="R1303" i="36" s="1"/>
  <c r="T1330" i="36"/>
  <c r="T1329" i="36" s="1"/>
  <c r="G171" i="39"/>
  <c r="N295" i="36"/>
  <c r="E307" i="39"/>
  <c r="J287" i="39"/>
  <c r="J288" i="39" s="1"/>
  <c r="I286" i="39"/>
  <c r="K180" i="39"/>
  <c r="N375" i="36"/>
  <c r="C277" i="39"/>
  <c r="R1229" i="36"/>
  <c r="J14" i="42"/>
  <c r="U1312" i="36"/>
  <c r="U1311" i="36" s="1"/>
  <c r="Q1087" i="36"/>
  <c r="G14" i="42"/>
  <c r="K66" i="39"/>
  <c r="K67" i="39" s="1"/>
  <c r="P843" i="36"/>
  <c r="P848" i="36" s="1"/>
  <c r="N1256" i="36"/>
  <c r="G661" i="39"/>
  <c r="T375" i="36"/>
  <c r="S612" i="36"/>
  <c r="S621" i="36" s="1"/>
  <c r="J490" i="39"/>
  <c r="S1087" i="36"/>
  <c r="I15" i="42" s="1"/>
  <c r="G59" i="42"/>
  <c r="K56" i="42"/>
  <c r="K18" i="42"/>
  <c r="H14" i="43"/>
  <c r="H356" i="39"/>
  <c r="J666" i="39"/>
  <c r="K351" i="39"/>
  <c r="M1333" i="36"/>
  <c r="U292" i="36"/>
  <c r="U1145" i="36" s="1"/>
  <c r="O838" i="36"/>
  <c r="O845" i="36" s="1"/>
  <c r="D30" i="43"/>
  <c r="G287" i="39"/>
  <c r="D34" i="42"/>
  <c r="D50" i="42"/>
  <c r="O1223" i="36"/>
  <c r="Q1319" i="36"/>
  <c r="P426" i="36"/>
  <c r="F34" i="42"/>
  <c r="F17" i="42"/>
  <c r="P847" i="36"/>
  <c r="P567" i="36"/>
  <c r="F16" i="42"/>
  <c r="P494" i="36"/>
  <c r="R1267" i="36"/>
  <c r="T1283" i="36"/>
  <c r="T1282" i="36" s="1"/>
  <c r="P879" i="36"/>
  <c r="P884" i="36" s="1"/>
  <c r="F50" i="42"/>
  <c r="J495" i="39"/>
  <c r="J498" i="39" s="1"/>
  <c r="J52" i="42" s="1"/>
  <c r="Q1317" i="36"/>
  <c r="F18" i="42"/>
  <c r="P1050" i="36"/>
  <c r="M1216" i="36"/>
  <c r="J772" i="39"/>
  <c r="F288" i="39"/>
  <c r="P1333" i="36"/>
  <c r="O308" i="36"/>
  <c r="O1146" i="36" s="1"/>
  <c r="H137" i="39"/>
  <c r="H138" i="39" s="1"/>
  <c r="S1333" i="36"/>
  <c r="C59" i="42"/>
  <c r="D398" i="39"/>
  <c r="N427" i="36"/>
  <c r="N428" i="36" s="1"/>
  <c r="R744" i="36"/>
  <c r="G666" i="39"/>
  <c r="H72" i="40"/>
  <c r="K402" i="39"/>
  <c r="F21" i="39"/>
  <c r="H107" i="40"/>
  <c r="F15" i="42"/>
  <c r="M1306" i="36"/>
  <c r="P1101" i="36"/>
  <c r="P1156" i="36" s="1"/>
  <c r="F305" i="39"/>
  <c r="H495" i="39"/>
  <c r="H498" i="39" s="1"/>
  <c r="H52" i="42" s="1"/>
  <c r="E138" i="39"/>
  <c r="I356" i="39"/>
  <c r="G842" i="39"/>
  <c r="F10" i="43"/>
  <c r="F840" i="39"/>
  <c r="G772" i="39"/>
  <c r="C490" i="39"/>
  <c r="D495" i="39"/>
  <c r="R1322" i="36"/>
  <c r="R1321" i="36" s="1"/>
  <c r="M1274" i="36"/>
  <c r="R1283" i="36"/>
  <c r="R1282" i="36" s="1"/>
  <c r="U426" i="36"/>
  <c r="F72" i="42"/>
  <c r="N1278" i="36"/>
  <c r="I495" i="39"/>
  <c r="I498" i="39" s="1"/>
  <c r="I52" i="42" s="1"/>
  <c r="E790" i="39"/>
  <c r="Q375" i="36"/>
  <c r="J389" i="39"/>
  <c r="J777" i="39" s="1"/>
  <c r="M495" i="36"/>
  <c r="M496" i="36" s="1"/>
  <c r="J830" i="39"/>
  <c r="P1226" i="36"/>
  <c r="J21" i="39"/>
  <c r="I351" i="39"/>
  <c r="M1234" i="36"/>
  <c r="O650" i="36"/>
  <c r="G19" i="42"/>
  <c r="I31" i="43"/>
  <c r="C734" i="39"/>
  <c r="C741" i="39" s="1"/>
  <c r="F392" i="39"/>
  <c r="O363" i="36"/>
  <c r="E25" i="42" s="1"/>
  <c r="I452" i="39"/>
  <c r="F138" i="39"/>
  <c r="S567" i="36"/>
  <c r="S569" i="36" s="1"/>
  <c r="G455" i="39"/>
  <c r="M273" i="36"/>
  <c r="M275" i="36" s="1"/>
  <c r="F300" i="39"/>
  <c r="R1268" i="36"/>
  <c r="H584" i="39"/>
  <c r="H837" i="39" s="1"/>
  <c r="G386" i="39"/>
  <c r="F772" i="39"/>
  <c r="F828" i="39"/>
  <c r="O1079" i="36"/>
  <c r="P375" i="36"/>
  <c r="S1312" i="36"/>
  <c r="S1311" i="36" s="1"/>
  <c r="G291" i="39"/>
  <c r="S1206" i="36"/>
  <c r="C34" i="42"/>
  <c r="R1206" i="36"/>
  <c r="I772" i="39"/>
  <c r="G299" i="39"/>
  <c r="N1333" i="36"/>
  <c r="R907" i="36"/>
  <c r="R1249" i="36"/>
  <c r="R1251" i="36" s="1"/>
  <c r="H446" i="39"/>
  <c r="G825" i="39"/>
  <c r="J57" i="42"/>
  <c r="N838" i="36"/>
  <c r="N845" i="36" s="1"/>
  <c r="D68" i="42" s="1"/>
  <c r="H132" i="40"/>
  <c r="D133" i="39"/>
  <c r="O424" i="36"/>
  <c r="E63" i="42" s="1"/>
  <c r="Q1213" i="36"/>
  <c r="U308" i="36"/>
  <c r="U1146" i="36" s="1"/>
  <c r="D34" i="43"/>
  <c r="N1329" i="36"/>
  <c r="K57" i="42"/>
  <c r="P1246" i="36"/>
  <c r="C104" i="39"/>
  <c r="K101" i="39"/>
  <c r="K102" i="39" s="1"/>
  <c r="K104" i="39" s="1"/>
  <c r="P1278" i="36"/>
  <c r="J101" i="39"/>
  <c r="J102" i="39" s="1"/>
  <c r="Q1223" i="36"/>
  <c r="T1333" i="36"/>
  <c r="J30" i="43"/>
  <c r="N1269" i="36"/>
  <c r="D452" i="39"/>
  <c r="G621" i="39"/>
  <c r="C14" i="42"/>
  <c r="G21" i="39"/>
  <c r="K10" i="43" s="1"/>
  <c r="E703" i="39"/>
  <c r="E705" i="39" s="1"/>
  <c r="I21" i="39"/>
  <c r="O1329" i="36"/>
  <c r="T1206" i="36"/>
  <c r="P215" i="36"/>
  <c r="P223" i="36" s="1"/>
  <c r="P1322" i="36"/>
  <c r="P1321" i="36" s="1"/>
  <c r="G495" i="39"/>
  <c r="Q1322" i="36"/>
  <c r="Q1321" i="36" s="1"/>
  <c r="H587" i="39"/>
  <c r="H840" i="39" s="1"/>
  <c r="F134" i="40"/>
  <c r="E34" i="42"/>
  <c r="D790" i="39"/>
  <c r="S744" i="36"/>
  <c r="S749" i="36" s="1"/>
  <c r="Q1120" i="36"/>
  <c r="Q1122" i="36" s="1"/>
  <c r="I455" i="39"/>
  <c r="Q1251" i="36"/>
  <c r="C839" i="39"/>
  <c r="G700" i="39"/>
  <c r="G34" i="43"/>
  <c r="M1003" i="36"/>
  <c r="C33" i="42" s="1"/>
  <c r="O494" i="36"/>
  <c r="O60" i="36"/>
  <c r="M1251" i="36"/>
  <c r="J356" i="39"/>
  <c r="M973" i="36"/>
  <c r="M982" i="36" s="1"/>
  <c r="P1223" i="36"/>
  <c r="J630" i="39"/>
  <c r="U1333" i="36"/>
  <c r="P1346" i="36"/>
  <c r="Q1333" i="36"/>
  <c r="O1216" i="36"/>
  <c r="G356" i="39"/>
  <c r="C138" i="39"/>
  <c r="N1216" i="36"/>
  <c r="E356" i="39"/>
  <c r="R648" i="36"/>
  <c r="G732" i="39"/>
  <c r="O223" i="36"/>
  <c r="P776" i="36"/>
  <c r="H105" i="40"/>
  <c r="E71" i="42"/>
  <c r="I72" i="42"/>
  <c r="O273" i="36"/>
  <c r="U1322" i="36"/>
  <c r="U1321" i="36" s="1"/>
  <c r="R1067" i="36"/>
  <c r="K490" i="39"/>
  <c r="H624" i="39"/>
  <c r="O1306" i="36"/>
  <c r="C56" i="42"/>
  <c r="G829" i="39"/>
  <c r="P1306" i="36"/>
  <c r="F586" i="39"/>
  <c r="S1067" i="36"/>
  <c r="H829" i="39"/>
  <c r="G446" i="39"/>
  <c r="O1256" i="36"/>
  <c r="S426" i="36"/>
  <c r="D307" i="39"/>
  <c r="P1138" i="36"/>
  <c r="P1140" i="36" s="1"/>
  <c r="O1059" i="36"/>
  <c r="C19" i="43"/>
  <c r="L19" i="43" s="1"/>
  <c r="C69" i="39"/>
  <c r="H351" i="39"/>
  <c r="F73" i="40"/>
  <c r="S557" i="36"/>
  <c r="R1210" i="36"/>
  <c r="J829" i="39"/>
  <c r="R879" i="36"/>
  <c r="R884" i="36" s="1"/>
  <c r="H179" i="39"/>
  <c r="M295" i="36"/>
  <c r="O1229" i="36"/>
  <c r="M1272" i="36"/>
  <c r="T612" i="36"/>
  <c r="J21" i="42" s="1"/>
  <c r="K288" i="39"/>
  <c r="S1262" i="36"/>
  <c r="S1273" i="36" s="1"/>
  <c r="O1220" i="36"/>
  <c r="N750" i="36"/>
  <c r="R1306" i="36"/>
  <c r="C300" i="39"/>
  <c r="M450" i="36"/>
  <c r="C26" i="42" s="1"/>
  <c r="R1262" i="36"/>
  <c r="R1273" i="36" s="1"/>
  <c r="C19" i="39"/>
  <c r="C22" i="39" s="1"/>
  <c r="D830" i="39"/>
  <c r="P1269" i="36"/>
  <c r="O1333" i="36"/>
  <c r="M427" i="36"/>
  <c r="R567" i="36"/>
  <c r="R569" i="36" s="1"/>
  <c r="I306" i="39"/>
  <c r="G830" i="39"/>
  <c r="N1316" i="36"/>
  <c r="R1099" i="36"/>
  <c r="H53" i="42" s="1"/>
  <c r="F790" i="39"/>
  <c r="D288" i="39"/>
  <c r="P1329" i="36"/>
  <c r="R1316" i="36"/>
  <c r="U612" i="36"/>
  <c r="U621" i="36" s="1"/>
  <c r="E770" i="39"/>
  <c r="F495" i="39"/>
  <c r="I132" i="40"/>
  <c r="I57" i="42"/>
  <c r="E667" i="39"/>
  <c r="E669" i="39" s="1"/>
  <c r="E830" i="39"/>
  <c r="N1346" i="36"/>
  <c r="K587" i="39"/>
  <c r="G106" i="40"/>
  <c r="C829" i="39"/>
  <c r="D17" i="42"/>
  <c r="D16" i="40"/>
  <c r="C667" i="39"/>
  <c r="M1294" i="36"/>
  <c r="G232" i="39"/>
  <c r="J66" i="43" s="1"/>
  <c r="N1234" i="36"/>
  <c r="F277" i="39"/>
  <c r="F771" i="39"/>
  <c r="N1251" i="36"/>
  <c r="H101" i="39"/>
  <c r="H102" i="39" s="1"/>
  <c r="H104" i="39" s="1"/>
  <c r="E75" i="40"/>
  <c r="C47" i="40"/>
  <c r="I171" i="39"/>
  <c r="I775" i="39" s="1"/>
  <c r="D630" i="39"/>
  <c r="E288" i="39"/>
  <c r="C75" i="40"/>
  <c r="J790" i="39"/>
  <c r="O450" i="36"/>
  <c r="E26" i="42" s="1"/>
  <c r="I101" i="39"/>
  <c r="I102" i="39" s="1"/>
  <c r="I104" i="39" s="1"/>
  <c r="S1322" i="36"/>
  <c r="S1321" i="36" s="1"/>
  <c r="R306" i="36"/>
  <c r="R308" i="36" s="1"/>
  <c r="R1146" i="36" s="1"/>
  <c r="D829" i="39"/>
  <c r="N1229" i="36"/>
  <c r="M1057" i="36"/>
  <c r="G789" i="39"/>
  <c r="E183" i="39"/>
  <c r="E186" i="39" s="1"/>
  <c r="T1340" i="36"/>
  <c r="T1337" i="36" s="1"/>
  <c r="J269" i="39"/>
  <c r="J771" i="39" s="1"/>
  <c r="O375" i="36"/>
  <c r="C108" i="40"/>
  <c r="C533" i="39"/>
  <c r="C536" i="39" s="1"/>
  <c r="N1138" i="36"/>
  <c r="N1158" i="36" s="1"/>
  <c r="G14" i="43"/>
  <c r="I269" i="39"/>
  <c r="I771" i="39" s="1"/>
  <c r="H104" i="40"/>
  <c r="P1216" i="36"/>
  <c r="E624" i="39"/>
  <c r="D293" i="39"/>
  <c r="Q580" i="36"/>
  <c r="H299" i="39"/>
  <c r="H300" i="39" s="1"/>
  <c r="G837" i="39"/>
  <c r="D772" i="39"/>
  <c r="E98" i="39"/>
  <c r="M1059" i="36"/>
  <c r="N223" i="36"/>
  <c r="N271" i="36" s="1"/>
  <c r="H72" i="42"/>
  <c r="C440" i="39"/>
  <c r="C443" i="39" s="1"/>
  <c r="I587" i="39"/>
  <c r="I840" i="39" s="1"/>
  <c r="U1099" i="36"/>
  <c r="K53" i="42" s="1"/>
  <c r="E533" i="39"/>
  <c r="E536" i="39" s="1"/>
  <c r="O849" i="36"/>
  <c r="D25" i="39"/>
  <c r="G449" i="39"/>
  <c r="O422" i="36"/>
  <c r="K107" i="40"/>
  <c r="O1274" i="36"/>
  <c r="N1321" i="36"/>
  <c r="O1264" i="36"/>
  <c r="G179" i="39"/>
  <c r="U1306" i="36"/>
  <c r="T1294" i="36"/>
  <c r="G399" i="39"/>
  <c r="G98" i="39"/>
  <c r="I630" i="39"/>
  <c r="M907" i="36"/>
  <c r="Q182" i="36"/>
  <c r="Q1272" i="36"/>
  <c r="F455" i="39"/>
  <c r="Q907" i="36"/>
  <c r="S648" i="36"/>
  <c r="S748" i="36" s="1"/>
  <c r="G271" i="39"/>
  <c r="E14" i="42"/>
  <c r="D108" i="40"/>
  <c r="E26" i="39"/>
  <c r="E785" i="39" s="1"/>
  <c r="G402" i="39"/>
  <c r="E56" i="42"/>
  <c r="N1220" i="36"/>
  <c r="M1220" i="36"/>
  <c r="O295" i="36"/>
  <c r="H490" i="39"/>
  <c r="J351" i="39"/>
  <c r="E300" i="39"/>
  <c r="C589" i="39"/>
  <c r="K297" i="39"/>
  <c r="K300" i="39" s="1"/>
  <c r="K666" i="39"/>
  <c r="F171" i="39"/>
  <c r="F54" i="42"/>
  <c r="S1099" i="36"/>
  <c r="I53" i="42" s="1"/>
  <c r="M375" i="36"/>
  <c r="C29" i="42"/>
  <c r="R533" i="36"/>
  <c r="R586" i="36" s="1"/>
  <c r="R587" i="36" s="1"/>
  <c r="Q1225" i="36"/>
  <c r="Q1226" i="36" s="1"/>
  <c r="P1220" i="36"/>
  <c r="P483" i="36"/>
  <c r="E490" i="39"/>
  <c r="D703" i="39"/>
  <c r="F25" i="39"/>
  <c r="E776" i="39"/>
  <c r="U552" i="36"/>
  <c r="C703" i="39"/>
  <c r="Q1229" i="36"/>
  <c r="R843" i="36"/>
  <c r="R848" i="36" s="1"/>
  <c r="K628" i="39"/>
  <c r="K630" i="39" s="1"/>
  <c r="O1316" i="36"/>
  <c r="M1316" i="36"/>
  <c r="Q971" i="36"/>
  <c r="O1122" i="36"/>
  <c r="H772" i="39"/>
  <c r="O1278" i="36"/>
  <c r="G47" i="40"/>
  <c r="Q1283" i="36"/>
  <c r="Q1289" i="36" s="1"/>
  <c r="H31" i="43"/>
  <c r="G269" i="39"/>
  <c r="U1330" i="36"/>
  <c r="U1329" i="36" s="1"/>
  <c r="N776" i="36"/>
  <c r="E773" i="39"/>
  <c r="I790" i="39"/>
  <c r="M331" i="36"/>
  <c r="M1147" i="36" s="1"/>
  <c r="O612" i="36"/>
  <c r="T426" i="36"/>
  <c r="S1329" i="36"/>
  <c r="S907" i="36"/>
  <c r="T308" i="36"/>
  <c r="T1146" i="36" s="1"/>
  <c r="M776" i="36"/>
  <c r="C30" i="42" s="1"/>
  <c r="S1316" i="36"/>
  <c r="S1306" i="36"/>
  <c r="M1256" i="36"/>
  <c r="P1122" i="36"/>
  <c r="P1124" i="36" s="1"/>
  <c r="S308" i="36"/>
  <c r="Q1130" i="36"/>
  <c r="M1054" i="36"/>
  <c r="M1184" i="36" s="1"/>
  <c r="E25" i="39"/>
  <c r="E47" i="40"/>
  <c r="C16" i="40"/>
  <c r="P355" i="36"/>
  <c r="Q483" i="36"/>
  <c r="M975" i="36"/>
  <c r="P1229" i="36"/>
  <c r="C446" i="39"/>
  <c r="H402" i="39"/>
  <c r="D446" i="39"/>
  <c r="P1206" i="36"/>
  <c r="H306" i="39"/>
  <c r="F734" i="39"/>
  <c r="H43" i="40"/>
  <c r="H164" i="40"/>
  <c r="Q1297" i="36"/>
  <c r="K449" i="39"/>
  <c r="Q321" i="36"/>
  <c r="T648" i="36"/>
  <c r="M424" i="36"/>
  <c r="M1193" i="36"/>
  <c r="O1193" i="36"/>
  <c r="P1079" i="36"/>
  <c r="P1185" i="36" s="1"/>
  <c r="H21" i="39"/>
  <c r="K14" i="42"/>
  <c r="H830" i="39"/>
  <c r="C233" i="39"/>
  <c r="C236" i="39" s="1"/>
  <c r="G533" i="39"/>
  <c r="H19" i="42"/>
  <c r="H533" i="39"/>
  <c r="H536" i="39" s="1"/>
  <c r="P1256" i="36"/>
  <c r="Q1079" i="36"/>
  <c r="Q1185" i="36" s="1"/>
  <c r="N1193" i="36"/>
  <c r="O1003" i="36"/>
  <c r="E403" i="39"/>
  <c r="E406" i="39" s="1"/>
  <c r="E411" i="39" s="1"/>
  <c r="D624" i="39"/>
  <c r="C183" i="39"/>
  <c r="C186" i="39" s="1"/>
  <c r="M1254" i="36"/>
  <c r="G277" i="39"/>
  <c r="C624" i="39"/>
  <c r="E791" i="39"/>
  <c r="J19" i="42"/>
  <c r="D275" i="39"/>
  <c r="N1003" i="36"/>
  <c r="N308" i="36"/>
  <c r="T552" i="36"/>
  <c r="K59" i="42"/>
  <c r="C27" i="39"/>
  <c r="C786" i="39" s="1"/>
  <c r="M838" i="36"/>
  <c r="E829" i="39"/>
  <c r="K495" i="39"/>
  <c r="Q884" i="36"/>
  <c r="Q1154" i="36" s="1"/>
  <c r="S1346" i="36"/>
  <c r="H15" i="39"/>
  <c r="I586" i="39"/>
  <c r="I839" i="39" s="1"/>
  <c r="G630" i="39"/>
  <c r="D840" i="39"/>
  <c r="C775" i="39"/>
  <c r="M292" i="36"/>
  <c r="O1269" i="36"/>
  <c r="T567" i="36"/>
  <c r="T569" i="36" s="1"/>
  <c r="D356" i="39"/>
  <c r="G774" i="39"/>
  <c r="I164" i="40"/>
  <c r="F14" i="42"/>
  <c r="D770" i="39"/>
  <c r="F223" i="39"/>
  <c r="F356" i="39"/>
  <c r="F228" i="39"/>
  <c r="S879" i="36"/>
  <c r="S884" i="36" s="1"/>
  <c r="F830" i="39"/>
  <c r="U884" i="36"/>
  <c r="L54" i="43"/>
  <c r="F490" i="39"/>
  <c r="J586" i="39"/>
  <c r="J839" i="39" s="1"/>
  <c r="I830" i="39"/>
  <c r="J533" i="39"/>
  <c r="J536" i="39" s="1"/>
  <c r="F65" i="43"/>
  <c r="T1210" i="36"/>
  <c r="S1210" i="36"/>
  <c r="R182" i="36"/>
  <c r="C495" i="39"/>
  <c r="C498" i="39" s="1"/>
  <c r="M1269" i="36"/>
  <c r="H271" i="39"/>
  <c r="D839" i="39"/>
  <c r="H774" i="39"/>
  <c r="I777" i="39"/>
  <c r="C578" i="39"/>
  <c r="C581" i="39" s="1"/>
  <c r="R1294" i="36"/>
  <c r="U1346" i="36"/>
  <c r="E495" i="39"/>
  <c r="Q1306" i="36"/>
  <c r="H777" i="39"/>
  <c r="P1272" i="36"/>
  <c r="E221" i="39"/>
  <c r="E224" i="39" s="1"/>
  <c r="I293" i="39"/>
  <c r="F777" i="39"/>
  <c r="C173" i="39"/>
  <c r="C176" i="39" s="1"/>
  <c r="G15" i="39"/>
  <c r="N907" i="36"/>
  <c r="R221" i="36"/>
  <c r="H71" i="40"/>
  <c r="U375" i="36"/>
  <c r="O1054" i="36"/>
  <c r="E133" i="39"/>
  <c r="F447" i="39"/>
  <c r="T1280" i="36"/>
  <c r="T1278" i="36" s="1"/>
  <c r="G14" i="40"/>
  <c r="F624" i="39"/>
  <c r="N1101" i="36"/>
  <c r="C840" i="39"/>
  <c r="N1223" i="36"/>
  <c r="K586" i="39"/>
  <c r="K839" i="39" s="1"/>
  <c r="P936" i="36"/>
  <c r="G542" i="39"/>
  <c r="K271" i="39"/>
  <c r="G18" i="42"/>
  <c r="K829" i="39"/>
  <c r="P1274" i="36"/>
  <c r="K790" i="39"/>
  <c r="D223" i="39"/>
  <c r="E108" i="40"/>
  <c r="F131" i="39"/>
  <c r="U1067" i="36"/>
  <c r="K72" i="42"/>
  <c r="K624" i="39"/>
  <c r="T902" i="36"/>
  <c r="T907" i="36" s="1"/>
  <c r="J13" i="42" s="1"/>
  <c r="D777" i="39"/>
  <c r="C12" i="42"/>
  <c r="Q1254" i="36"/>
  <c r="M422" i="36"/>
  <c r="J181" i="39"/>
  <c r="P321" i="36"/>
  <c r="H542" i="39"/>
  <c r="H630" i="39"/>
  <c r="O1321" i="36"/>
  <c r="P527" i="36"/>
  <c r="M884" i="36"/>
  <c r="M1154" i="36" s="1"/>
  <c r="M1346" i="36"/>
  <c r="R375" i="36"/>
  <c r="Q89" i="36"/>
  <c r="H400" i="39"/>
  <c r="N450" i="36"/>
  <c r="H171" i="39"/>
  <c r="H775" i="39" s="1"/>
  <c r="P580" i="36"/>
  <c r="D533" i="39"/>
  <c r="E772" i="39"/>
  <c r="Q1300" i="36"/>
  <c r="T1316" i="36"/>
  <c r="E67" i="39"/>
  <c r="E351" i="39"/>
  <c r="C791" i="39"/>
  <c r="C356" i="39"/>
  <c r="D138" i="39"/>
  <c r="H396" i="39"/>
  <c r="D775" i="39"/>
  <c r="D32" i="39"/>
  <c r="K405" i="39"/>
  <c r="U749" i="36"/>
  <c r="F63" i="39"/>
  <c r="G777" i="39"/>
  <c r="R290" i="36"/>
  <c r="H66" i="39"/>
  <c r="H67" i="39" s="1"/>
  <c r="H69" i="39" s="1"/>
  <c r="T290" i="36"/>
  <c r="J66" i="39"/>
  <c r="J67" i="39" s="1"/>
  <c r="J69" i="39" s="1"/>
  <c r="U1298" i="36"/>
  <c r="U1294" i="36" s="1"/>
  <c r="K171" i="39"/>
  <c r="K775" i="39" s="1"/>
  <c r="G578" i="39"/>
  <c r="H34" i="43"/>
  <c r="C543" i="39"/>
  <c r="M492" i="36"/>
  <c r="C64" i="42" s="1"/>
  <c r="M490" i="36"/>
  <c r="E50" i="42"/>
  <c r="O331" i="36"/>
  <c r="O274" i="36"/>
  <c r="Q769" i="36"/>
  <c r="G437" i="39"/>
  <c r="I490" i="39"/>
  <c r="I776" i="39"/>
  <c r="T527" i="36"/>
  <c r="J271" i="39"/>
  <c r="N1054" i="36"/>
  <c r="D71" i="42"/>
  <c r="N1057" i="36"/>
  <c r="G586" i="39"/>
  <c r="T448" i="36"/>
  <c r="J223" i="39" s="1"/>
  <c r="P1251" i="36"/>
  <c r="P1254" i="36"/>
  <c r="N1226" i="36"/>
  <c r="O1226" i="36"/>
  <c r="G400" i="39"/>
  <c r="D300" i="39"/>
  <c r="D667" i="39"/>
  <c r="E630" i="39"/>
  <c r="E840" i="39"/>
  <c r="H269" i="39"/>
  <c r="R527" i="36"/>
  <c r="M223" i="36"/>
  <c r="O776" i="36"/>
  <c r="G16" i="42"/>
  <c r="E774" i="39"/>
  <c r="D136" i="40"/>
  <c r="D26" i="39"/>
  <c r="Q1099" i="36"/>
  <c r="G297" i="39"/>
  <c r="Q567" i="36"/>
  <c r="U221" i="36"/>
  <c r="S221" i="36"/>
  <c r="M569" i="36"/>
  <c r="T580" i="36"/>
  <c r="T582" i="36" s="1"/>
  <c r="J306" i="39"/>
  <c r="J307" i="39" s="1"/>
  <c r="G490" i="39"/>
  <c r="O755" i="36"/>
  <c r="N612" i="36"/>
  <c r="F580" i="39"/>
  <c r="F232" i="39"/>
  <c r="G450" i="39"/>
  <c r="R1325" i="36"/>
  <c r="D28" i="39"/>
  <c r="N1122" i="36"/>
  <c r="P971" i="36"/>
  <c r="G74" i="40"/>
  <c r="D400" i="39"/>
  <c r="P54" i="36"/>
  <c r="E136" i="40"/>
  <c r="Q221" i="36"/>
  <c r="H181" i="39"/>
  <c r="O1251" i="36"/>
  <c r="G828" i="39"/>
  <c r="J164" i="40"/>
  <c r="R1347" i="36"/>
  <c r="R1346" i="36" s="1"/>
  <c r="D16" i="42"/>
  <c r="C630" i="39"/>
  <c r="E275" i="39"/>
  <c r="E278" i="39" s="1"/>
  <c r="F12" i="39"/>
  <c r="H44" i="40"/>
  <c r="E19" i="39"/>
  <c r="E22" i="39" s="1"/>
  <c r="G452" i="39"/>
  <c r="F540" i="39"/>
  <c r="Q1269" i="36"/>
  <c r="I666" i="39"/>
  <c r="D589" i="39"/>
  <c r="R111" i="36"/>
  <c r="E780" i="39"/>
  <c r="D98" i="39"/>
  <c r="H666" i="39"/>
  <c r="N741" i="36"/>
  <c r="D277" i="39"/>
  <c r="O535" i="36"/>
  <c r="F181" i="39"/>
  <c r="C771" i="39"/>
  <c r="N1283" i="36"/>
  <c r="N1282" i="36" s="1"/>
  <c r="R1278" i="36"/>
  <c r="E578" i="39"/>
  <c r="E581" i="39" s="1"/>
  <c r="F17" i="39"/>
  <c r="E22" i="43"/>
  <c r="M1278" i="36"/>
  <c r="S1294" i="36"/>
  <c r="O427" i="36"/>
  <c r="O428" i="36" s="1"/>
  <c r="O749" i="36"/>
  <c r="O750" i="36" s="1"/>
  <c r="O752" i="36" s="1"/>
  <c r="E543" i="39"/>
  <c r="E548" i="39" s="1"/>
  <c r="T1322" i="36"/>
  <c r="O1234" i="36"/>
  <c r="I402" i="39"/>
  <c r="P612" i="36"/>
  <c r="E107" i="39"/>
  <c r="M849" i="36"/>
  <c r="P749" i="36"/>
  <c r="F405" i="39"/>
  <c r="C351" i="39"/>
  <c r="C55" i="42"/>
  <c r="S1249" i="36"/>
  <c r="S1251" i="36" s="1"/>
  <c r="S1268" i="36"/>
  <c r="S1267" i="36"/>
  <c r="I584" i="39"/>
  <c r="I837" i="39" s="1"/>
  <c r="O1346" i="36"/>
  <c r="E233" i="39"/>
  <c r="E236" i="39" s="1"/>
  <c r="I232" i="39"/>
  <c r="P1294" i="36"/>
  <c r="J171" i="39"/>
  <c r="J775" i="39" s="1"/>
  <c r="H790" i="39"/>
  <c r="E57" i="43"/>
  <c r="L57" i="43" s="1"/>
  <c r="I533" i="39"/>
  <c r="I536" i="39" s="1"/>
  <c r="N275" i="36"/>
  <c r="K774" i="39"/>
  <c r="C168" i="40"/>
  <c r="C171" i="40" s="1"/>
  <c r="D233" i="39"/>
  <c r="C53" i="43"/>
  <c r="C221" i="39"/>
  <c r="C777" i="39"/>
  <c r="E17" i="42"/>
  <c r="O1138" i="36"/>
  <c r="K305" i="39"/>
  <c r="K307" i="39" s="1"/>
  <c r="U1340" i="36"/>
  <c r="U1337" i="36" s="1"/>
  <c r="U580" i="36"/>
  <c r="D69" i="43"/>
  <c r="R1218" i="36"/>
  <c r="R1220" i="36" s="1"/>
  <c r="H572" i="39"/>
  <c r="R998" i="36"/>
  <c r="E173" i="39"/>
  <c r="E176" i="39" s="1"/>
  <c r="E777" i="39"/>
  <c r="Q1001" i="36"/>
  <c r="G585" i="39"/>
  <c r="Q1196" i="36"/>
  <c r="Q1048" i="36"/>
  <c r="G181" i="39"/>
  <c r="Q1344" i="36"/>
  <c r="K181" i="39"/>
  <c r="U1280" i="36"/>
  <c r="U1278" i="36" s="1"/>
  <c r="S1280" i="36"/>
  <c r="S1278" i="36" s="1"/>
  <c r="I181" i="39"/>
  <c r="I400" i="39"/>
  <c r="S1283" i="36"/>
  <c r="S1282" i="36" s="1"/>
  <c r="E789" i="39"/>
  <c r="I55" i="42"/>
  <c r="E18" i="42"/>
  <c r="O292" i="36"/>
  <c r="F533" i="39"/>
  <c r="F774" i="39"/>
  <c r="K789" i="39"/>
  <c r="T1306" i="36"/>
  <c r="N1325" i="36"/>
  <c r="M1329" i="36"/>
  <c r="O907" i="36"/>
  <c r="E13" i="42" s="1"/>
  <c r="H452" i="39"/>
  <c r="D221" i="39"/>
  <c r="T879" i="36"/>
  <c r="T884" i="36" s="1"/>
  <c r="M426" i="36"/>
  <c r="M363" i="36"/>
  <c r="D72" i="42"/>
  <c r="N1079" i="36"/>
  <c r="G587" i="39"/>
  <c r="P154" i="36"/>
  <c r="E55" i="42"/>
  <c r="D825" i="39"/>
  <c r="D578" i="39"/>
  <c r="P1273" i="36"/>
  <c r="P1264" i="36"/>
  <c r="I789" i="39"/>
  <c r="C72" i="42"/>
  <c r="M1079" i="36"/>
  <c r="U448" i="36"/>
  <c r="G401" i="39"/>
  <c r="F105" i="40"/>
  <c r="T416" i="36"/>
  <c r="I179" i="39"/>
  <c r="H789" i="39"/>
  <c r="M1138" i="36"/>
  <c r="M1158" i="36" s="1"/>
  <c r="C405" i="39"/>
  <c r="C794" i="39" s="1"/>
  <c r="M755" i="36"/>
  <c r="M749" i="36"/>
  <c r="C25" i="39"/>
  <c r="C790" i="39"/>
  <c r="C15" i="42"/>
  <c r="M1101" i="36"/>
  <c r="E293" i="39"/>
  <c r="E788" i="39"/>
  <c r="Q936" i="36"/>
  <c r="H287" i="39"/>
  <c r="H288" i="39" s="1"/>
  <c r="R1330" i="36"/>
  <c r="R1329" i="36" s="1"/>
  <c r="P89" i="36"/>
  <c r="F13" i="40"/>
  <c r="K772" i="39"/>
  <c r="D771" i="39"/>
  <c r="D31" i="43"/>
  <c r="E440" i="39"/>
  <c r="E443" i="39" s="1"/>
  <c r="E775" i="39"/>
  <c r="K269" i="39"/>
  <c r="K771" i="39" s="1"/>
  <c r="U527" i="36"/>
  <c r="C288" i="39"/>
  <c r="R1333" i="36"/>
  <c r="F703" i="39"/>
  <c r="T1262" i="36"/>
  <c r="T1273" i="36" s="1"/>
  <c r="E794" i="39"/>
  <c r="E837" i="39"/>
  <c r="E589" i="39"/>
  <c r="C830" i="39"/>
  <c r="D63" i="39"/>
  <c r="M1179" i="36"/>
  <c r="H232" i="39"/>
  <c r="O492" i="36"/>
  <c r="O490" i="36"/>
  <c r="C770" i="39"/>
  <c r="H74" i="40"/>
  <c r="P975" i="36"/>
  <c r="P907" i="36"/>
  <c r="D183" i="39"/>
  <c r="F662" i="39"/>
  <c r="G101" i="39"/>
  <c r="Q306" i="36"/>
  <c r="I271" i="39"/>
  <c r="S527" i="36"/>
  <c r="S535" i="36" s="1"/>
  <c r="G137" i="39"/>
  <c r="Q329" i="36"/>
  <c r="D75" i="40"/>
  <c r="D47" i="40"/>
  <c r="D27" i="39"/>
  <c r="E16" i="40"/>
  <c r="E27" i="39"/>
  <c r="E786" i="39" s="1"/>
  <c r="D173" i="39"/>
  <c r="G73" i="40"/>
  <c r="Q154" i="36"/>
  <c r="N424" i="36"/>
  <c r="N422" i="36"/>
  <c r="T1346" i="36"/>
  <c r="D168" i="40"/>
  <c r="C26" i="39"/>
  <c r="C785" i="39" s="1"/>
  <c r="C136" i="40"/>
  <c r="I624" i="39"/>
  <c r="I826" i="39"/>
  <c r="H700" i="39"/>
  <c r="H703" i="39" s="1"/>
  <c r="R1120" i="36"/>
  <c r="N849" i="36"/>
  <c r="O1101" i="36"/>
  <c r="E53" i="42"/>
  <c r="I774" i="39"/>
  <c r="R612" i="36"/>
  <c r="G306" i="39"/>
  <c r="I15" i="39"/>
  <c r="N879" i="36"/>
  <c r="N884" i="36" s="1"/>
  <c r="S1208" i="36"/>
  <c r="R1208" i="36"/>
  <c r="C275" i="39"/>
  <c r="H539" i="39"/>
  <c r="G273" i="39"/>
  <c r="Q527" i="36"/>
  <c r="H135" i="40"/>
  <c r="N1306" i="36"/>
  <c r="D440" i="39"/>
  <c r="K164" i="40"/>
  <c r="C133" i="39"/>
  <c r="D662" i="39"/>
  <c r="J587" i="39"/>
  <c r="J840" i="39" s="1"/>
  <c r="P533" i="36"/>
  <c r="N1264" i="36"/>
  <c r="O1294" i="36"/>
  <c r="F630" i="39"/>
  <c r="K356" i="39"/>
  <c r="F440" i="39"/>
  <c r="Q1274" i="36"/>
  <c r="S375" i="36"/>
  <c r="J774" i="39"/>
  <c r="D773" i="39"/>
  <c r="N1294" i="36"/>
  <c r="R1223" i="36"/>
  <c r="R552" i="36"/>
  <c r="R355" i="36"/>
  <c r="H169" i="39"/>
  <c r="J455" i="39"/>
  <c r="T843" i="36"/>
  <c r="T848" i="36" s="1"/>
  <c r="P1316" i="36"/>
  <c r="E839" i="39"/>
  <c r="F44" i="40"/>
  <c r="P111" i="36"/>
  <c r="Q975" i="36"/>
  <c r="Q977" i="36" s="1"/>
  <c r="C403" i="39"/>
  <c r="E28" i="39"/>
  <c r="E168" i="40"/>
  <c r="E171" i="40" s="1"/>
  <c r="D543" i="39"/>
  <c r="F106" i="40"/>
  <c r="P182" i="36"/>
  <c r="Q1346" i="36"/>
  <c r="G824" i="39"/>
  <c r="F829" i="39"/>
  <c r="F578" i="39"/>
  <c r="S1340" i="36"/>
  <c r="S1337" i="36" s="1"/>
  <c r="S580" i="36"/>
  <c r="S582" i="36" s="1"/>
  <c r="I305" i="39"/>
  <c r="T749" i="36"/>
  <c r="J405" i="39"/>
  <c r="R1130" i="36"/>
  <c r="H732" i="39"/>
  <c r="H734" i="39" s="1"/>
  <c r="I299" i="39"/>
  <c r="F667" i="39"/>
  <c r="F57" i="42"/>
  <c r="P308" i="36"/>
  <c r="O973" i="36"/>
  <c r="E19" i="42"/>
  <c r="E771" i="39"/>
  <c r="O1057" i="36"/>
  <c r="F34" i="43"/>
  <c r="G827" i="39"/>
  <c r="J621" i="39"/>
  <c r="T1067" i="36"/>
  <c r="K22" i="43"/>
  <c r="U533" i="36"/>
  <c r="U586" i="36" s="1"/>
  <c r="U587" i="36" s="1"/>
  <c r="O879" i="36"/>
  <c r="F827" i="39"/>
  <c r="J56" i="43"/>
  <c r="Q1280" i="36"/>
  <c r="N363" i="36"/>
  <c r="F397" i="39"/>
  <c r="H586" i="39"/>
  <c r="Q552" i="36"/>
  <c r="Q1330" i="36"/>
  <c r="C28" i="39"/>
  <c r="M1273" i="36"/>
  <c r="M1264" i="36"/>
  <c r="C53" i="42"/>
  <c r="Q1312" i="36"/>
  <c r="M1122" i="36"/>
  <c r="H305" i="39"/>
  <c r="K830" i="39"/>
  <c r="D776" i="39"/>
  <c r="D490" i="39"/>
  <c r="P1003" i="36"/>
  <c r="D57" i="42"/>
  <c r="U1283" i="36"/>
  <c r="U1282" i="36" s="1"/>
  <c r="K400" i="39"/>
  <c r="C16" i="42"/>
  <c r="M54" i="36"/>
  <c r="J293" i="39"/>
  <c r="G72" i="42"/>
  <c r="F271" i="39"/>
  <c r="F585" i="39"/>
  <c r="P1048" i="36"/>
  <c r="G34" i="42"/>
  <c r="Q215" i="36"/>
  <c r="P1208" i="36"/>
  <c r="J402" i="39"/>
  <c r="F72" i="40"/>
  <c r="H541" i="39"/>
  <c r="F133" i="40"/>
  <c r="G11" i="39"/>
  <c r="R557" i="36"/>
  <c r="H291" i="39"/>
  <c r="J12" i="44"/>
  <c r="K14" i="43"/>
  <c r="U1316" i="36"/>
  <c r="Q1264" i="36"/>
  <c r="U1262" i="36"/>
  <c r="J14" i="43"/>
  <c r="O1179" i="36"/>
  <c r="L61" i="43" l="1"/>
  <c r="L74" i="43"/>
  <c r="D72" i="39"/>
  <c r="C669" i="39"/>
  <c r="G790" i="39"/>
  <c r="C548" i="39"/>
  <c r="C52" i="42"/>
  <c r="C705" i="39"/>
  <c r="H20" i="44"/>
  <c r="G55" i="42"/>
  <c r="E35" i="43"/>
  <c r="L35" i="43" s="1"/>
  <c r="G293" i="39"/>
  <c r="J55" i="43"/>
  <c r="L55" i="43" s="1"/>
  <c r="H16" i="44"/>
  <c r="F69" i="43"/>
  <c r="G703" i="39"/>
  <c r="G697" i="39"/>
  <c r="F12" i="44"/>
  <c r="G288" i="39"/>
  <c r="G785" i="39"/>
  <c r="F20" i="44"/>
  <c r="F17" i="44"/>
  <c r="F32" i="44"/>
  <c r="G662" i="39"/>
  <c r="G25" i="43"/>
  <c r="E65" i="43"/>
  <c r="I26" i="43"/>
  <c r="F104" i="39"/>
  <c r="F106" i="39" s="1"/>
  <c r="F21" i="45" s="1"/>
  <c r="F839" i="39"/>
  <c r="F784" i="39"/>
  <c r="F69" i="39"/>
  <c r="F71" i="39" s="1"/>
  <c r="D741" i="39"/>
  <c r="F183" i="39"/>
  <c r="F186" i="39" s="1"/>
  <c r="D107" i="39"/>
  <c r="D55" i="42"/>
  <c r="D788" i="39"/>
  <c r="D69" i="39"/>
  <c r="D787" i="39"/>
  <c r="D498" i="39"/>
  <c r="D52" i="42" s="1"/>
  <c r="D785" i="39"/>
  <c r="D705" i="39"/>
  <c r="Q1246" i="36"/>
  <c r="Q1287" i="36"/>
  <c r="Q1282" i="36"/>
  <c r="G108" i="40"/>
  <c r="D64" i="42"/>
  <c r="N495" i="36"/>
  <c r="N496" i="36" s="1"/>
  <c r="N498" i="36" s="1"/>
  <c r="N1149" i="36" s="1"/>
  <c r="N490" i="36"/>
  <c r="G28" i="39"/>
  <c r="P424" i="36"/>
  <c r="M1217" i="36"/>
  <c r="M1231" i="36"/>
  <c r="N1257" i="36"/>
  <c r="N586" i="36"/>
  <c r="N587" i="36" s="1"/>
  <c r="N589" i="36" s="1"/>
  <c r="N1150" i="36" s="1"/>
  <c r="M586" i="36"/>
  <c r="M587" i="36" s="1"/>
  <c r="Q648" i="36"/>
  <c r="Q650" i="36" s="1"/>
  <c r="U648" i="36"/>
  <c r="U748" i="36" s="1"/>
  <c r="U750" i="36" s="1"/>
  <c r="P1257" i="36"/>
  <c r="E784" i="39"/>
  <c r="M584" i="36"/>
  <c r="Q1216" i="36"/>
  <c r="Q1231" i="36" s="1"/>
  <c r="J56" i="42"/>
  <c r="Q1257" i="36"/>
  <c r="R292" i="36"/>
  <c r="S1204" i="36"/>
  <c r="M1257" i="36"/>
  <c r="J12" i="40"/>
  <c r="S1243" i="36"/>
  <c r="S1246" i="36" s="1"/>
  <c r="S1202" i="36"/>
  <c r="R1261" i="36"/>
  <c r="S1263" i="36"/>
  <c r="S1274" i="36" s="1"/>
  <c r="R1225" i="36"/>
  <c r="H13" i="40"/>
  <c r="S1200" i="36"/>
  <c r="I396" i="39"/>
  <c r="O1257" i="36"/>
  <c r="R749" i="36"/>
  <c r="P261" i="36"/>
  <c r="D784" i="39"/>
  <c r="C784" i="39"/>
  <c r="K50" i="42"/>
  <c r="I442" i="39"/>
  <c r="G390" i="39"/>
  <c r="F28" i="44" s="1"/>
  <c r="G769" i="39"/>
  <c r="R584" i="36"/>
  <c r="T584" i="36"/>
  <c r="J62" i="42" s="1"/>
  <c r="Q584" i="36"/>
  <c r="Q589" i="36" s="1"/>
  <c r="E9" i="42"/>
  <c r="U584" i="36"/>
  <c r="K62" i="42" s="1"/>
  <c r="S584" i="36"/>
  <c r="E309" i="39"/>
  <c r="J309" i="39"/>
  <c r="K309" i="39"/>
  <c r="D309" i="39"/>
  <c r="F28" i="39"/>
  <c r="H13" i="44"/>
  <c r="N1145" i="36"/>
  <c r="C307" i="39"/>
  <c r="H399" i="39"/>
  <c r="R838" i="36"/>
  <c r="R845" i="36" s="1"/>
  <c r="I399" i="39"/>
  <c r="H455" i="39"/>
  <c r="K399" i="39"/>
  <c r="I227" i="39"/>
  <c r="H398" i="39"/>
  <c r="G67" i="39"/>
  <c r="K667" i="39"/>
  <c r="P1145" i="36"/>
  <c r="C780" i="39"/>
  <c r="I73" i="40"/>
  <c r="H73" i="40"/>
  <c r="H75" i="40" s="1"/>
  <c r="J73" i="40"/>
  <c r="R154" i="36"/>
  <c r="H705" i="39"/>
  <c r="Q774" i="36"/>
  <c r="Q776" i="36" s="1"/>
  <c r="G442" i="39"/>
  <c r="R1213" i="36"/>
  <c r="R1216" i="36" s="1"/>
  <c r="J229" i="39"/>
  <c r="I12" i="40"/>
  <c r="T495" i="36"/>
  <c r="R774" i="36"/>
  <c r="H442" i="39"/>
  <c r="Q292" i="36"/>
  <c r="P495" i="36"/>
  <c r="P496" i="36" s="1"/>
  <c r="G25" i="39"/>
  <c r="G16" i="40"/>
  <c r="O496" i="36"/>
  <c r="O498" i="36" s="1"/>
  <c r="O1149" i="36" s="1"/>
  <c r="P420" i="36"/>
  <c r="C224" i="39"/>
  <c r="C238" i="39" s="1"/>
  <c r="F351" i="39"/>
  <c r="P269" i="36"/>
  <c r="P274" i="36" s="1"/>
  <c r="Q621" i="36"/>
  <c r="R1109" i="36"/>
  <c r="R1274" i="36"/>
  <c r="C17" i="43"/>
  <c r="L17" i="43" s="1"/>
  <c r="N1275" i="36"/>
  <c r="E58" i="43"/>
  <c r="L58" i="43" s="1"/>
  <c r="I696" i="39"/>
  <c r="I697" i="39" s="1"/>
  <c r="N1231" i="36"/>
  <c r="D19" i="39"/>
  <c r="R748" i="36"/>
  <c r="P1164" i="36"/>
  <c r="D358" i="39"/>
  <c r="H228" i="39"/>
  <c r="H233" i="39" s="1"/>
  <c r="H236" i="39" s="1"/>
  <c r="R483" i="36"/>
  <c r="R492" i="36" s="1"/>
  <c r="H64" i="42" s="1"/>
  <c r="U495" i="36"/>
  <c r="D774" i="39"/>
  <c r="Q495" i="36"/>
  <c r="O271" i="36"/>
  <c r="J667" i="39"/>
  <c r="C63" i="42"/>
  <c r="H386" i="39"/>
  <c r="H390" i="39" s="1"/>
  <c r="S847" i="36"/>
  <c r="I358" i="39"/>
  <c r="I235" i="39"/>
  <c r="G13" i="42"/>
  <c r="M621" i="36"/>
  <c r="H34" i="42"/>
  <c r="R1079" i="36"/>
  <c r="G667" i="39"/>
  <c r="R495" i="36"/>
  <c r="F30" i="42"/>
  <c r="H667" i="39"/>
  <c r="H669" i="39" s="1"/>
  <c r="O1275" i="36"/>
  <c r="C51" i="42"/>
  <c r="J358" i="39"/>
  <c r="E140" i="39"/>
  <c r="I667" i="39"/>
  <c r="P1217" i="36"/>
  <c r="P582" i="36"/>
  <c r="J788" i="39"/>
  <c r="O1246" i="36"/>
  <c r="H632" i="39"/>
  <c r="C16" i="43"/>
  <c r="L16" i="43" s="1"/>
  <c r="F770" i="39"/>
  <c r="U1234" i="36"/>
  <c r="U419" i="36"/>
  <c r="U420" i="36" s="1"/>
  <c r="E238" i="39"/>
  <c r="K392" i="39"/>
  <c r="Q1316" i="36"/>
  <c r="F307" i="39"/>
  <c r="I71" i="40"/>
  <c r="N982" i="36"/>
  <c r="P569" i="36"/>
  <c r="N979" i="36"/>
  <c r="N1155" i="36" s="1"/>
  <c r="H447" i="39"/>
  <c r="H358" i="39"/>
  <c r="I288" i="39"/>
  <c r="Q749" i="36"/>
  <c r="G405" i="39"/>
  <c r="K69" i="43" s="1"/>
  <c r="Q355" i="36"/>
  <c r="Q363" i="36" s="1"/>
  <c r="Q1298" i="36"/>
  <c r="Q1294" i="36" s="1"/>
  <c r="I661" i="39"/>
  <c r="I662" i="39" s="1"/>
  <c r="S1151" i="36"/>
  <c r="J446" i="39"/>
  <c r="I21" i="42"/>
  <c r="P849" i="36"/>
  <c r="Q843" i="36"/>
  <c r="Q848" i="36" s="1"/>
  <c r="R535" i="36"/>
  <c r="R1269" i="36"/>
  <c r="Q582" i="36"/>
  <c r="P1103" i="36"/>
  <c r="Q448" i="36"/>
  <c r="O851" i="36"/>
  <c r="K69" i="39"/>
  <c r="F64" i="43"/>
  <c r="O854" i="36"/>
  <c r="S1146" i="36"/>
  <c r="Q1101" i="36"/>
  <c r="Q1156" i="36" s="1"/>
  <c r="G15" i="42"/>
  <c r="E68" i="42"/>
  <c r="T1087" i="36"/>
  <c r="H405" i="39"/>
  <c r="I447" i="39"/>
  <c r="P363" i="36"/>
  <c r="N1217" i="36"/>
  <c r="O1217" i="36"/>
  <c r="G64" i="43"/>
  <c r="D791" i="39"/>
  <c r="I446" i="39"/>
  <c r="D453" i="39"/>
  <c r="P490" i="36"/>
  <c r="P1052" i="36"/>
  <c r="H108" i="40"/>
  <c r="Q741" i="36"/>
  <c r="H57" i="42"/>
  <c r="O1231" i="36"/>
  <c r="O275" i="36"/>
  <c r="R1101" i="36"/>
  <c r="P1231" i="36"/>
  <c r="G826" i="39"/>
  <c r="G624" i="39"/>
  <c r="G498" i="39"/>
  <c r="G543" i="39"/>
  <c r="H183" i="39"/>
  <c r="G173" i="39"/>
  <c r="J104" i="39"/>
  <c r="F133" i="39"/>
  <c r="P1177" i="36"/>
  <c r="R89" i="36"/>
  <c r="I392" i="39"/>
  <c r="J392" i="39"/>
  <c r="E29" i="42"/>
  <c r="H14" i="40"/>
  <c r="J791" i="39"/>
  <c r="F70" i="43"/>
  <c r="S419" i="36"/>
  <c r="I185" i="39" s="1"/>
  <c r="O1185" i="36"/>
  <c r="F393" i="39"/>
  <c r="I14" i="40"/>
  <c r="H392" i="39"/>
  <c r="G392" i="39"/>
  <c r="K498" i="39"/>
  <c r="K52" i="42" s="1"/>
  <c r="H13" i="42"/>
  <c r="J107" i="40"/>
  <c r="G30" i="43"/>
  <c r="P650" i="36"/>
  <c r="P748" i="36"/>
  <c r="P750" i="36" s="1"/>
  <c r="M750" i="36"/>
  <c r="T419" i="36"/>
  <c r="J185" i="39" s="1"/>
  <c r="T748" i="36"/>
  <c r="T750" i="36" s="1"/>
  <c r="S448" i="36"/>
  <c r="I223" i="39" s="1"/>
  <c r="H540" i="39"/>
  <c r="H543" i="39" s="1"/>
  <c r="H545" i="39" s="1"/>
  <c r="M1275" i="36"/>
  <c r="Q1234" i="36"/>
  <c r="S1234" i="36"/>
  <c r="N1246" i="36"/>
  <c r="C500" i="39"/>
  <c r="R419" i="36"/>
  <c r="H185" i="39" s="1"/>
  <c r="T221" i="36"/>
  <c r="S843" i="36"/>
  <c r="S848" i="36" s="1"/>
  <c r="F780" i="39"/>
  <c r="C13" i="42"/>
  <c r="H47" i="40"/>
  <c r="U1210" i="36"/>
  <c r="E843" i="39"/>
  <c r="D403" i="39"/>
  <c r="F498" i="39"/>
  <c r="F52" i="42" s="1"/>
  <c r="S483" i="36"/>
  <c r="I500" i="39"/>
  <c r="R448" i="36"/>
  <c r="R494" i="36" s="1"/>
  <c r="G54" i="42"/>
  <c r="H275" i="39"/>
  <c r="H278" i="39" s="1"/>
  <c r="E56" i="43"/>
  <c r="L56" i="43" s="1"/>
  <c r="G448" i="39"/>
  <c r="T621" i="36"/>
  <c r="T1151" i="36" s="1"/>
  <c r="R1234" i="36"/>
  <c r="D9" i="42"/>
  <c r="K791" i="39"/>
  <c r="Q838" i="36"/>
  <c r="E831" i="39"/>
  <c r="E834" i="39" s="1"/>
  <c r="T1208" i="36"/>
  <c r="M851" i="36"/>
  <c r="M1153" i="36" s="1"/>
  <c r="M854" i="36"/>
  <c r="H500" i="39"/>
  <c r="M845" i="36"/>
  <c r="E458" i="39"/>
  <c r="G734" i="39"/>
  <c r="C18" i="43"/>
  <c r="L18" i="43" s="1"/>
  <c r="P535" i="36"/>
  <c r="P597" i="36" s="1"/>
  <c r="I275" i="39"/>
  <c r="I278" i="39" s="1"/>
  <c r="E188" i="39"/>
  <c r="U1151" i="36"/>
  <c r="Q1275" i="36"/>
  <c r="K21" i="42"/>
  <c r="I34" i="42"/>
  <c r="S1079" i="36"/>
  <c r="H173" i="39"/>
  <c r="H176" i="39" s="1"/>
  <c r="M428" i="36"/>
  <c r="M430" i="36" s="1"/>
  <c r="H397" i="39"/>
  <c r="H449" i="39"/>
  <c r="R1196" i="36"/>
  <c r="G131" i="39"/>
  <c r="P492" i="36"/>
  <c r="I183" i="39"/>
  <c r="E104" i="39"/>
  <c r="D843" i="39"/>
  <c r="C70" i="43"/>
  <c r="P1158" i="36"/>
  <c r="S182" i="36"/>
  <c r="I104" i="40"/>
  <c r="G233" i="39"/>
  <c r="G236" i="39" s="1"/>
  <c r="H37" i="43"/>
  <c r="J275" i="39"/>
  <c r="J278" i="39" s="1"/>
  <c r="C545" i="39"/>
  <c r="G536" i="39"/>
  <c r="J132" i="40"/>
  <c r="G771" i="39"/>
  <c r="P1081" i="36"/>
  <c r="P1191" i="36" s="1"/>
  <c r="E25" i="43"/>
  <c r="G791" i="39"/>
  <c r="F165" i="40"/>
  <c r="F27" i="39" s="1"/>
  <c r="I449" i="39"/>
  <c r="G12" i="42"/>
  <c r="N280" i="36"/>
  <c r="N277" i="36"/>
  <c r="N1144" i="36" s="1"/>
  <c r="D47" i="42"/>
  <c r="F18" i="44"/>
  <c r="H56" i="42"/>
  <c r="L66" i="43"/>
  <c r="J69" i="43"/>
  <c r="J449" i="39"/>
  <c r="P1157" i="36"/>
  <c r="D49" i="43"/>
  <c r="I13" i="42"/>
  <c r="Q419" i="36"/>
  <c r="T494" i="36"/>
  <c r="S1101" i="36"/>
  <c r="P1176" i="36"/>
  <c r="O1157" i="36"/>
  <c r="T292" i="36"/>
  <c r="C843" i="39"/>
  <c r="K840" i="39"/>
  <c r="E21" i="42"/>
  <c r="C591" i="39"/>
  <c r="O621" i="36"/>
  <c r="C632" i="39"/>
  <c r="G17" i="42"/>
  <c r="Q1138" i="36"/>
  <c r="K275" i="39"/>
  <c r="K278" i="39" s="1"/>
  <c r="I539" i="39"/>
  <c r="H25" i="39"/>
  <c r="T1234" i="36"/>
  <c r="D30" i="42"/>
  <c r="D794" i="39"/>
  <c r="F775" i="39"/>
  <c r="C453" i="39"/>
  <c r="C456" i="39" s="1"/>
  <c r="N1156" i="36"/>
  <c r="C594" i="39"/>
  <c r="C595" i="39"/>
  <c r="F173" i="39"/>
  <c r="K632" i="39"/>
  <c r="F632" i="39"/>
  <c r="G300" i="39"/>
  <c r="I44" i="40"/>
  <c r="I43" i="40"/>
  <c r="D632" i="39"/>
  <c r="N1146" i="36"/>
  <c r="M1145" i="36"/>
  <c r="F19" i="39"/>
  <c r="D33" i="42"/>
  <c r="P331" i="36"/>
  <c r="R1154" i="36"/>
  <c r="T849" i="36"/>
  <c r="Q331" i="36"/>
  <c r="Q1147" i="36" s="1"/>
  <c r="K73" i="40"/>
  <c r="S1154" i="36"/>
  <c r="F398" i="39"/>
  <c r="P741" i="36"/>
  <c r="G307" i="39"/>
  <c r="N430" i="36"/>
  <c r="M1246" i="36"/>
  <c r="U1154" i="36"/>
  <c r="C188" i="39"/>
  <c r="F233" i="39"/>
  <c r="F236" i="39" s="1"/>
  <c r="H791" i="39"/>
  <c r="H33" i="44"/>
  <c r="C24" i="42"/>
  <c r="F741" i="39"/>
  <c r="I69" i="43"/>
  <c r="I76" i="43" s="1"/>
  <c r="C831" i="39"/>
  <c r="C834" i="39" s="1"/>
  <c r="J399" i="39"/>
  <c r="E33" i="42"/>
  <c r="Q490" i="36"/>
  <c r="Q492" i="36"/>
  <c r="H25" i="44"/>
  <c r="D224" i="39"/>
  <c r="M977" i="36"/>
  <c r="E461" i="39"/>
  <c r="J64" i="43"/>
  <c r="E498" i="39"/>
  <c r="J23" i="44"/>
  <c r="K25" i="43"/>
  <c r="D30" i="39"/>
  <c r="D236" i="39"/>
  <c r="F448" i="39"/>
  <c r="I24" i="42"/>
  <c r="J15" i="39"/>
  <c r="F791" i="39"/>
  <c r="O1184" i="36"/>
  <c r="P845" i="36"/>
  <c r="G403" i="39"/>
  <c r="F170" i="40"/>
  <c r="K532" i="39"/>
  <c r="U902" i="36"/>
  <c r="U907" i="36" s="1"/>
  <c r="K14" i="40"/>
  <c r="J14" i="40"/>
  <c r="D13" i="42"/>
  <c r="U1079" i="36"/>
  <c r="K34" i="42"/>
  <c r="D536" i="39"/>
  <c r="F53" i="43"/>
  <c r="G10" i="43"/>
  <c r="F291" i="39"/>
  <c r="P557" i="36"/>
  <c r="R1048" i="36"/>
  <c r="H71" i="42" s="1"/>
  <c r="D26" i="42"/>
  <c r="H771" i="39"/>
  <c r="G580" i="39"/>
  <c r="H585" i="39"/>
  <c r="H838" i="39" s="1"/>
  <c r="F12" i="42"/>
  <c r="M498" i="36"/>
  <c r="P1275" i="36"/>
  <c r="G70" i="43"/>
  <c r="G53" i="42"/>
  <c r="Q1124" i="36"/>
  <c r="Q1157" i="36"/>
  <c r="R971" i="36"/>
  <c r="O430" i="36"/>
  <c r="G69" i="43"/>
  <c r="S290" i="36"/>
  <c r="I66" i="39"/>
  <c r="I67" i="39" s="1"/>
  <c r="C393" i="39"/>
  <c r="T1321" i="36"/>
  <c r="E24" i="42"/>
  <c r="F543" i="39"/>
  <c r="D780" i="39"/>
  <c r="D278" i="39"/>
  <c r="D594" i="39"/>
  <c r="D595" i="39"/>
  <c r="J70" i="43"/>
  <c r="N1184" i="36"/>
  <c r="K26" i="43"/>
  <c r="E30" i="42"/>
  <c r="L22" i="43"/>
  <c r="G358" i="39"/>
  <c r="P973" i="36"/>
  <c r="T535" i="36"/>
  <c r="E69" i="39"/>
  <c r="E72" i="39"/>
  <c r="G71" i="42"/>
  <c r="O589" i="36"/>
  <c r="N752" i="36"/>
  <c r="N746" i="36"/>
  <c r="P60" i="36"/>
  <c r="M271" i="36"/>
  <c r="O1147" i="36"/>
  <c r="I397" i="39"/>
  <c r="H28" i="39"/>
  <c r="N621" i="36"/>
  <c r="D21" i="42"/>
  <c r="D140" i="39"/>
  <c r="I791" i="39"/>
  <c r="N1157" i="36"/>
  <c r="S1269" i="36"/>
  <c r="D104" i="39"/>
  <c r="K358" i="39"/>
  <c r="F833" i="39"/>
  <c r="F13" i="44"/>
  <c r="Q426" i="36"/>
  <c r="O1152" i="36"/>
  <c r="Q569" i="36"/>
  <c r="E358" i="39"/>
  <c r="F788" i="39"/>
  <c r="Q54" i="36"/>
  <c r="G12" i="39"/>
  <c r="E632" i="39"/>
  <c r="E73" i="43"/>
  <c r="G839" i="39"/>
  <c r="G31" i="43"/>
  <c r="G440" i="39"/>
  <c r="E545" i="39"/>
  <c r="Q973" i="36"/>
  <c r="R769" i="36"/>
  <c r="H437" i="39"/>
  <c r="H440" i="39" s="1"/>
  <c r="J584" i="39"/>
  <c r="J837" i="39" s="1"/>
  <c r="T1268" i="36"/>
  <c r="T1249" i="36"/>
  <c r="T1251" i="36" s="1"/>
  <c r="T1267" i="36"/>
  <c r="C358" i="39"/>
  <c r="D24" i="42"/>
  <c r="P621" i="36"/>
  <c r="F21" i="42"/>
  <c r="M1156" i="36"/>
  <c r="O1156" i="36"/>
  <c r="H578" i="39"/>
  <c r="H824" i="39"/>
  <c r="H831" i="39" s="1"/>
  <c r="C778" i="39"/>
  <c r="C278" i="39"/>
  <c r="I135" i="40"/>
  <c r="S424" i="36"/>
  <c r="F73" i="43"/>
  <c r="G840" i="39"/>
  <c r="D443" i="39"/>
  <c r="D669" i="39"/>
  <c r="N1154" i="36"/>
  <c r="I632" i="39"/>
  <c r="D186" i="39"/>
  <c r="J179" i="39"/>
  <c r="J183" i="39" s="1"/>
  <c r="U416" i="36"/>
  <c r="Q535" i="36"/>
  <c r="F13" i="42"/>
  <c r="S998" i="36"/>
  <c r="S1218" i="36"/>
  <c r="S1220" i="36" s="1"/>
  <c r="I572" i="39"/>
  <c r="N1185" i="36"/>
  <c r="F536" i="39"/>
  <c r="Q1343" i="36"/>
  <c r="T1204" i="36"/>
  <c r="E408" i="39"/>
  <c r="K223" i="39"/>
  <c r="U494" i="36"/>
  <c r="D581" i="39"/>
  <c r="Q424" i="36"/>
  <c r="O1158" i="36"/>
  <c r="G50" i="42"/>
  <c r="E64" i="42"/>
  <c r="K455" i="39"/>
  <c r="U843" i="36"/>
  <c r="U848" i="36" s="1"/>
  <c r="U849" i="36" s="1"/>
  <c r="D831" i="39"/>
  <c r="O1145" i="36"/>
  <c r="G65" i="43"/>
  <c r="G183" i="39"/>
  <c r="U582" i="36"/>
  <c r="F16" i="40"/>
  <c r="I133" i="40"/>
  <c r="K788" i="39"/>
  <c r="I25" i="43"/>
  <c r="G275" i="39"/>
  <c r="G775" i="39"/>
  <c r="D786" i="39"/>
  <c r="G52" i="43"/>
  <c r="G138" i="39"/>
  <c r="G788" i="39"/>
  <c r="E53" i="43"/>
  <c r="M1185" i="36"/>
  <c r="N851" i="36"/>
  <c r="D63" i="42"/>
  <c r="T1263" i="36"/>
  <c r="G57" i="42"/>
  <c r="Q308" i="36"/>
  <c r="P977" i="36"/>
  <c r="E595" i="39"/>
  <c r="E594" i="39"/>
  <c r="E591" i="39"/>
  <c r="F705" i="39"/>
  <c r="C25" i="42"/>
  <c r="J500" i="39"/>
  <c r="G589" i="39"/>
  <c r="D73" i="43"/>
  <c r="G838" i="39"/>
  <c r="F443" i="39"/>
  <c r="R1246" i="36"/>
  <c r="R1254" i="36"/>
  <c r="R1257" i="36" s="1"/>
  <c r="H21" i="42"/>
  <c r="R621" i="36"/>
  <c r="H54" i="42"/>
  <c r="D171" i="40"/>
  <c r="I74" i="40"/>
  <c r="S1120" i="36"/>
  <c r="I700" i="39"/>
  <c r="I703" i="39" s="1"/>
  <c r="G75" i="40"/>
  <c r="E59" i="43"/>
  <c r="L59" i="43" s="1"/>
  <c r="G102" i="39"/>
  <c r="P586" i="36"/>
  <c r="D176" i="39"/>
  <c r="T1154" i="36"/>
  <c r="C140" i="39"/>
  <c r="K70" i="43"/>
  <c r="Q1050" i="36"/>
  <c r="C10" i="43"/>
  <c r="Q223" i="36"/>
  <c r="F136" i="40"/>
  <c r="F581" i="39"/>
  <c r="F75" i="40"/>
  <c r="Q1311" i="36"/>
  <c r="D25" i="42"/>
  <c r="S1130" i="36"/>
  <c r="I732" i="39"/>
  <c r="I734" i="39" s="1"/>
  <c r="F33" i="42"/>
  <c r="R1138" i="36"/>
  <c r="H17" i="42"/>
  <c r="F108" i="40"/>
  <c r="I405" i="39"/>
  <c r="F831" i="39"/>
  <c r="E51" i="42"/>
  <c r="O982" i="36"/>
  <c r="O979" i="36"/>
  <c r="P886" i="36"/>
  <c r="P1154" i="36"/>
  <c r="M1157" i="36"/>
  <c r="Q1003" i="36"/>
  <c r="P1146" i="36"/>
  <c r="P310" i="36"/>
  <c r="F71" i="42"/>
  <c r="Q1329" i="36"/>
  <c r="F838" i="39"/>
  <c r="F589" i="39"/>
  <c r="E778" i="39"/>
  <c r="E781" i="39" s="1"/>
  <c r="E787" i="39"/>
  <c r="E30" i="39"/>
  <c r="E33" i="39" s="1"/>
  <c r="K446" i="39"/>
  <c r="Q1278" i="36"/>
  <c r="D548" i="39"/>
  <c r="I169" i="39"/>
  <c r="I173" i="39" s="1"/>
  <c r="I176" i="39" s="1"/>
  <c r="S355" i="36"/>
  <c r="I541" i="39"/>
  <c r="R936" i="36"/>
  <c r="R215" i="36"/>
  <c r="G134" i="40"/>
  <c r="F275" i="39"/>
  <c r="J34" i="42"/>
  <c r="T1079" i="36"/>
  <c r="C406" i="39"/>
  <c r="F47" i="40"/>
  <c r="F26" i="39"/>
  <c r="J826" i="39"/>
  <c r="J624" i="39"/>
  <c r="I788" i="39"/>
  <c r="I307" i="39"/>
  <c r="U535" i="36"/>
  <c r="H741" i="39"/>
  <c r="H788" i="39"/>
  <c r="H307" i="39"/>
  <c r="H839" i="39"/>
  <c r="O884" i="36"/>
  <c r="E69" i="43"/>
  <c r="F669" i="39"/>
  <c r="M60" i="36"/>
  <c r="F37" i="43"/>
  <c r="I300" i="39"/>
  <c r="R363" i="36"/>
  <c r="C787" i="39"/>
  <c r="C30" i="39"/>
  <c r="T1256" i="36"/>
  <c r="H293" i="39"/>
  <c r="H133" i="40"/>
  <c r="H11" i="39"/>
  <c r="Q261" i="36"/>
  <c r="G165" i="40"/>
  <c r="U1273" i="36"/>
  <c r="J37" i="43"/>
  <c r="L14" i="43"/>
  <c r="I37" i="43" l="1"/>
  <c r="D18" i="44"/>
  <c r="L26" i="43"/>
  <c r="E37" i="43"/>
  <c r="G705" i="39"/>
  <c r="H15" i="44"/>
  <c r="D500" i="39"/>
  <c r="H769" i="39"/>
  <c r="F107" i="39"/>
  <c r="G500" i="39"/>
  <c r="C461" i="39"/>
  <c r="K34" i="43"/>
  <c r="L34" i="43" s="1"/>
  <c r="H28" i="44"/>
  <c r="H14" i="44"/>
  <c r="L20" i="44"/>
  <c r="F24" i="44"/>
  <c r="F14" i="44"/>
  <c r="F15" i="44"/>
  <c r="J29" i="44"/>
  <c r="H17" i="44"/>
  <c r="L17" i="44" s="1"/>
  <c r="F176" i="39"/>
  <c r="F188" i="39" s="1"/>
  <c r="F785" i="39"/>
  <c r="F403" i="39"/>
  <c r="D848" i="39"/>
  <c r="D33" i="39"/>
  <c r="D38" i="39" s="1"/>
  <c r="D406" i="39"/>
  <c r="D411" i="39" s="1"/>
  <c r="D22" i="39"/>
  <c r="D834" i="39"/>
  <c r="D456" i="39"/>
  <c r="F49" i="43"/>
  <c r="F76" i="43" s="1"/>
  <c r="G787" i="39"/>
  <c r="H16" i="42"/>
  <c r="C62" i="42"/>
  <c r="Q1217" i="36"/>
  <c r="M589" i="36"/>
  <c r="M1150" i="36" s="1"/>
  <c r="R1145" i="36"/>
  <c r="R1217" i="36"/>
  <c r="P271" i="36"/>
  <c r="J13" i="40"/>
  <c r="J16" i="40" s="1"/>
  <c r="R750" i="36"/>
  <c r="H16" i="40"/>
  <c r="H309" i="39"/>
  <c r="U427" i="36"/>
  <c r="U428" i="36" s="1"/>
  <c r="I13" i="40"/>
  <c r="I16" i="40" s="1"/>
  <c r="S1261" i="36"/>
  <c r="T1200" i="36"/>
  <c r="C781" i="39"/>
  <c r="U1202" i="36"/>
  <c r="T1202" i="36"/>
  <c r="T1243" i="36"/>
  <c r="P595" i="36"/>
  <c r="P584" i="36"/>
  <c r="F787" i="39"/>
  <c r="H784" i="39"/>
  <c r="C49" i="43"/>
  <c r="C76" i="43" s="1"/>
  <c r="G784" i="39"/>
  <c r="I309" i="39"/>
  <c r="L13" i="44"/>
  <c r="C309" i="39"/>
  <c r="G309" i="39"/>
  <c r="H23" i="44" s="1"/>
  <c r="R1231" i="36"/>
  <c r="Q294" i="36"/>
  <c r="Q1145" i="36"/>
  <c r="P599" i="36"/>
  <c r="Q599" i="36" s="1"/>
  <c r="R599" i="36" s="1"/>
  <c r="S599" i="36" s="1"/>
  <c r="T599" i="36" s="1"/>
  <c r="U599" i="36" s="1"/>
  <c r="P591" i="36"/>
  <c r="H24" i="42"/>
  <c r="K15" i="39"/>
  <c r="R1122" i="36"/>
  <c r="R1157" i="36" s="1"/>
  <c r="T496" i="36"/>
  <c r="R741" i="36"/>
  <c r="R490" i="36"/>
  <c r="G69" i="39"/>
  <c r="J227" i="39"/>
  <c r="I398" i="39"/>
  <c r="I403" i="39" s="1"/>
  <c r="I406" i="39" s="1"/>
  <c r="I448" i="39"/>
  <c r="I453" i="39" s="1"/>
  <c r="I456" i="39" s="1"/>
  <c r="P422" i="36"/>
  <c r="F63" i="42"/>
  <c r="P427" i="36"/>
  <c r="P428" i="36" s="1"/>
  <c r="E848" i="39"/>
  <c r="M280" i="36"/>
  <c r="M1151" i="36"/>
  <c r="K229" i="39"/>
  <c r="S1225" i="36"/>
  <c r="S1109" i="36"/>
  <c r="I16" i="42" s="1"/>
  <c r="J696" i="39"/>
  <c r="J697" i="39" s="1"/>
  <c r="I705" i="39"/>
  <c r="U496" i="36"/>
  <c r="R1185" i="36"/>
  <c r="G52" i="42"/>
  <c r="R1226" i="36"/>
  <c r="F358" i="39"/>
  <c r="F360" i="39" s="1"/>
  <c r="D20" i="44" s="1"/>
  <c r="J28" i="44"/>
  <c r="Q1151" i="36"/>
  <c r="S849" i="36"/>
  <c r="H448" i="39"/>
  <c r="H453" i="39" s="1"/>
  <c r="H456" i="39" s="1"/>
  <c r="O1153" i="36"/>
  <c r="D778" i="39"/>
  <c r="R496" i="36"/>
  <c r="O277" i="36"/>
  <c r="S494" i="36"/>
  <c r="S496" i="36" s="1"/>
  <c r="E47" i="42"/>
  <c r="Q494" i="36"/>
  <c r="Q496" i="36" s="1"/>
  <c r="G176" i="39"/>
  <c r="H393" i="39"/>
  <c r="O280" i="36"/>
  <c r="G669" i="39"/>
  <c r="H12" i="44"/>
  <c r="L12" i="44" s="1"/>
  <c r="I669" i="39"/>
  <c r="I11" i="39"/>
  <c r="R650" i="36"/>
  <c r="C68" i="42"/>
  <c r="P1054" i="36"/>
  <c r="N1232" i="36"/>
  <c r="M1232" i="36"/>
  <c r="G223" i="39"/>
  <c r="G780" i="39" s="1"/>
  <c r="F22" i="39"/>
  <c r="I386" i="39"/>
  <c r="I390" i="39" s="1"/>
  <c r="J228" i="39"/>
  <c r="Q1232" i="36"/>
  <c r="L64" i="43"/>
  <c r="K780" i="39"/>
  <c r="K185" i="39"/>
  <c r="S1213" i="36"/>
  <c r="S1216" i="36" s="1"/>
  <c r="S1217" i="36" s="1"/>
  <c r="G406" i="39"/>
  <c r="Q845" i="36"/>
  <c r="P1175" i="36"/>
  <c r="G51" i="42"/>
  <c r="K500" i="39"/>
  <c r="O1187" i="36"/>
  <c r="R420" i="36"/>
  <c r="G831" i="39"/>
  <c r="P851" i="36"/>
  <c r="P1153" i="36" s="1"/>
  <c r="H223" i="39"/>
  <c r="H780" i="39" s="1"/>
  <c r="K132" i="40"/>
  <c r="I542" i="39"/>
  <c r="F140" i="39"/>
  <c r="F142" i="39" s="1"/>
  <c r="S420" i="36"/>
  <c r="Q1103" i="36"/>
  <c r="Q1175" i="36" s="1"/>
  <c r="P1232" i="36"/>
  <c r="M752" i="36"/>
  <c r="G393" i="39"/>
  <c r="I228" i="39"/>
  <c r="I233" i="39" s="1"/>
  <c r="I236" i="39" s="1"/>
  <c r="K30" i="43"/>
  <c r="L30" i="43" s="1"/>
  <c r="O1232" i="36"/>
  <c r="J661" i="39"/>
  <c r="J662" i="39" s="1"/>
  <c r="G453" i="39"/>
  <c r="G218" i="39"/>
  <c r="G773" i="39" s="1"/>
  <c r="Q440" i="36"/>
  <c r="Q450" i="36" s="1"/>
  <c r="U1208" i="36"/>
  <c r="F25" i="42"/>
  <c r="G833" i="39"/>
  <c r="R1156" i="36"/>
  <c r="Q746" i="36"/>
  <c r="G67" i="42" s="1"/>
  <c r="E70" i="43"/>
  <c r="L70" i="43" s="1"/>
  <c r="E845" i="39"/>
  <c r="H186" i="39"/>
  <c r="H188" i="39" s="1"/>
  <c r="G632" i="39"/>
  <c r="F33" i="44"/>
  <c r="L33" i="44" s="1"/>
  <c r="P440" i="36"/>
  <c r="F29" i="42"/>
  <c r="G62" i="42"/>
  <c r="T420" i="36"/>
  <c r="F24" i="42"/>
  <c r="Q979" i="36"/>
  <c r="J15" i="42"/>
  <c r="T1101" i="36"/>
  <c r="C37" i="43"/>
  <c r="I780" i="39"/>
  <c r="M1148" i="36"/>
  <c r="S750" i="36"/>
  <c r="S650" i="36"/>
  <c r="N1148" i="36"/>
  <c r="F500" i="39"/>
  <c r="P333" i="36"/>
  <c r="Q333" i="36" s="1"/>
  <c r="F64" i="42"/>
  <c r="D238" i="39"/>
  <c r="L69" i="43"/>
  <c r="C848" i="39"/>
  <c r="I186" i="39"/>
  <c r="I188" i="39" s="1"/>
  <c r="F16" i="44"/>
  <c r="L16" i="44" s="1"/>
  <c r="G741" i="39"/>
  <c r="G133" i="39"/>
  <c r="H403" i="39"/>
  <c r="H406" i="39" s="1"/>
  <c r="D13" i="43"/>
  <c r="L13" i="43" s="1"/>
  <c r="S1156" i="36"/>
  <c r="R321" i="36"/>
  <c r="Q269" i="36"/>
  <c r="G545" i="39"/>
  <c r="F634" i="39"/>
  <c r="I105" i="40"/>
  <c r="I108" i="40" s="1"/>
  <c r="S89" i="36"/>
  <c r="S1185" i="36"/>
  <c r="J186" i="39"/>
  <c r="P275" i="36"/>
  <c r="M1149" i="36"/>
  <c r="Q1081" i="36"/>
  <c r="Q1191" i="36" s="1"/>
  <c r="H131" i="39"/>
  <c r="H133" i="39" s="1"/>
  <c r="H140" i="39" s="1"/>
  <c r="T1269" i="36"/>
  <c r="F168" i="40"/>
  <c r="F171" i="40" s="1"/>
  <c r="J76" i="43"/>
  <c r="J104" i="40"/>
  <c r="F218" i="39"/>
  <c r="I25" i="39"/>
  <c r="Q420" i="36"/>
  <c r="G185" i="39"/>
  <c r="G186" i="39" s="1"/>
  <c r="D792" i="39"/>
  <c r="L53" i="43"/>
  <c r="P752" i="36"/>
  <c r="H12" i="39"/>
  <c r="M277" i="36"/>
  <c r="J32" i="44"/>
  <c r="T1145" i="36"/>
  <c r="J539" i="39"/>
  <c r="R54" i="36"/>
  <c r="O1151" i="36"/>
  <c r="Q1158" i="36"/>
  <c r="Q1140" i="36"/>
  <c r="R1140" i="36" s="1"/>
  <c r="H589" i="39"/>
  <c r="E36" i="42"/>
  <c r="C458" i="39"/>
  <c r="H843" i="39"/>
  <c r="P746" i="36"/>
  <c r="E500" i="39"/>
  <c r="E52" i="42"/>
  <c r="F453" i="39"/>
  <c r="N1187" i="36"/>
  <c r="J43" i="40"/>
  <c r="I540" i="39"/>
  <c r="I47" i="40"/>
  <c r="P1147" i="36"/>
  <c r="M979" i="36"/>
  <c r="G64" i="42"/>
  <c r="F743" i="39"/>
  <c r="S111" i="36"/>
  <c r="G581" i="39"/>
  <c r="S1254" i="36"/>
  <c r="S1257" i="36" s="1"/>
  <c r="J780" i="39"/>
  <c r="L25" i="43"/>
  <c r="H443" i="39"/>
  <c r="I131" i="39"/>
  <c r="I133" i="39" s="1"/>
  <c r="I140" i="39" s="1"/>
  <c r="S321" i="36"/>
  <c r="D36" i="42"/>
  <c r="U1185" i="36"/>
  <c r="K533" i="39"/>
  <c r="K536" i="39" s="1"/>
  <c r="K777" i="39"/>
  <c r="G843" i="39"/>
  <c r="H68" i="42"/>
  <c r="D545" i="39"/>
  <c r="R261" i="36"/>
  <c r="L73" i="43"/>
  <c r="F32" i="39"/>
  <c r="F68" i="42"/>
  <c r="T589" i="36"/>
  <c r="T1150" i="36" s="1"/>
  <c r="H787" i="39"/>
  <c r="F293" i="39"/>
  <c r="K13" i="42"/>
  <c r="G170" i="40"/>
  <c r="G32" i="39" s="1"/>
  <c r="G30" i="42"/>
  <c r="G770" i="39"/>
  <c r="D10" i="43"/>
  <c r="N1151" i="36"/>
  <c r="O1148" i="36"/>
  <c r="D311" i="39"/>
  <c r="I72" i="40"/>
  <c r="S154" i="36"/>
  <c r="D67" i="42"/>
  <c r="D74" i="42" s="1"/>
  <c r="R973" i="36"/>
  <c r="J447" i="39"/>
  <c r="G25" i="42"/>
  <c r="N1152" i="36"/>
  <c r="N754" i="36"/>
  <c r="J24" i="42"/>
  <c r="G19" i="39"/>
  <c r="K31" i="43"/>
  <c r="L31" i="43" s="1"/>
  <c r="O1150" i="36"/>
  <c r="F29" i="44"/>
  <c r="G443" i="39"/>
  <c r="Q847" i="36"/>
  <c r="C47" i="42"/>
  <c r="F51" i="42"/>
  <c r="S769" i="36"/>
  <c r="S776" i="36" s="1"/>
  <c r="I30" i="42" s="1"/>
  <c r="I437" i="39"/>
  <c r="I440" i="39" s="1"/>
  <c r="I443" i="39" s="1"/>
  <c r="I69" i="39"/>
  <c r="F9" i="42"/>
  <c r="J71" i="40"/>
  <c r="S292" i="36"/>
  <c r="I56" i="42"/>
  <c r="Q1176" i="36"/>
  <c r="J396" i="39"/>
  <c r="J397" i="39"/>
  <c r="K447" i="39"/>
  <c r="Q60" i="36"/>
  <c r="H165" i="40"/>
  <c r="H168" i="40" s="1"/>
  <c r="P1151" i="36"/>
  <c r="P623" i="36"/>
  <c r="U1249" i="36"/>
  <c r="U1251" i="36" s="1"/>
  <c r="U1268" i="36"/>
  <c r="K584" i="39"/>
  <c r="K837" i="39" s="1"/>
  <c r="U1267" i="36"/>
  <c r="I28" i="39"/>
  <c r="H24" i="44"/>
  <c r="G24" i="44"/>
  <c r="I54" i="42"/>
  <c r="U589" i="36"/>
  <c r="P979" i="36"/>
  <c r="D17" i="44"/>
  <c r="F72" i="39"/>
  <c r="F20" i="45"/>
  <c r="D188" i="39"/>
  <c r="H32" i="44"/>
  <c r="S971" i="36"/>
  <c r="T1120" i="36"/>
  <c r="J700" i="39"/>
  <c r="J703" i="39" s="1"/>
  <c r="Q1052" i="36"/>
  <c r="S1196" i="36"/>
  <c r="S1048" i="36"/>
  <c r="R1151" i="36"/>
  <c r="Q1146" i="36"/>
  <c r="I585" i="39"/>
  <c r="U1204" i="36"/>
  <c r="J133" i="40"/>
  <c r="H170" i="40"/>
  <c r="H32" i="39" s="1"/>
  <c r="R1050" i="36"/>
  <c r="R1052" i="36" s="1"/>
  <c r="R1054" i="36" s="1"/>
  <c r="H580" i="39"/>
  <c r="H833" i="39" s="1"/>
  <c r="H834" i="39" s="1"/>
  <c r="R1001" i="36"/>
  <c r="R847" i="36"/>
  <c r="R849" i="36" s="1"/>
  <c r="R851" i="36" s="1"/>
  <c r="R1153" i="36" s="1"/>
  <c r="R776" i="36"/>
  <c r="U1263" i="36"/>
  <c r="K135" i="40"/>
  <c r="J135" i="40"/>
  <c r="H11" i="44"/>
  <c r="S490" i="36"/>
  <c r="S492" i="36"/>
  <c r="I64" i="42" s="1"/>
  <c r="L52" i="43"/>
  <c r="G76" i="43"/>
  <c r="K179" i="39"/>
  <c r="K183" i="39" s="1"/>
  <c r="P587" i="36"/>
  <c r="D76" i="43"/>
  <c r="T424" i="36"/>
  <c r="F707" i="39"/>
  <c r="I824" i="39"/>
  <c r="I831" i="39" s="1"/>
  <c r="I578" i="39"/>
  <c r="E311" i="39"/>
  <c r="G104" i="39"/>
  <c r="H18" i="44"/>
  <c r="L18" i="44" s="1"/>
  <c r="F23" i="44"/>
  <c r="G278" i="39"/>
  <c r="D591" i="39"/>
  <c r="F545" i="39"/>
  <c r="G24" i="42"/>
  <c r="K311" i="39"/>
  <c r="M1187" i="36"/>
  <c r="K74" i="40"/>
  <c r="J74" i="40"/>
  <c r="T1218" i="36"/>
  <c r="T1220" i="36" s="1"/>
  <c r="J572" i="39"/>
  <c r="T998" i="36"/>
  <c r="N853" i="36"/>
  <c r="N1153" i="36"/>
  <c r="S54" i="36"/>
  <c r="S60" i="36" s="1"/>
  <c r="R223" i="36"/>
  <c r="Q886" i="36"/>
  <c r="P1173" i="36"/>
  <c r="J311" i="39"/>
  <c r="R1158" i="36"/>
  <c r="F278" i="39"/>
  <c r="S589" i="36"/>
  <c r="I62" i="42"/>
  <c r="K24" i="42"/>
  <c r="C411" i="39"/>
  <c r="C408" i="39"/>
  <c r="G136" i="40"/>
  <c r="S363" i="36"/>
  <c r="O1155" i="36"/>
  <c r="H25" i="42"/>
  <c r="F843" i="39"/>
  <c r="F834" i="39"/>
  <c r="C33" i="39"/>
  <c r="H134" i="40"/>
  <c r="J169" i="39"/>
  <c r="J173" i="39" s="1"/>
  <c r="J176" i="39" s="1"/>
  <c r="T355" i="36"/>
  <c r="E35" i="39"/>
  <c r="E38" i="39"/>
  <c r="C792" i="39"/>
  <c r="C795" i="39" s="1"/>
  <c r="J632" i="39"/>
  <c r="E792" i="39"/>
  <c r="E795" i="39" s="1"/>
  <c r="C9" i="42"/>
  <c r="C36" i="42" s="1"/>
  <c r="K542" i="39"/>
  <c r="J542" i="39"/>
  <c r="J541" i="39"/>
  <c r="S936" i="36"/>
  <c r="F30" i="39"/>
  <c r="F786" i="39"/>
  <c r="G33" i="42"/>
  <c r="T1185" i="36"/>
  <c r="Q748" i="36"/>
  <c r="O1154" i="36"/>
  <c r="C845" i="39"/>
  <c r="P311" i="36"/>
  <c r="P1165" i="36"/>
  <c r="Q310" i="36"/>
  <c r="I741" i="39"/>
  <c r="T1130" i="36"/>
  <c r="J732" i="39"/>
  <c r="J734" i="39" s="1"/>
  <c r="F591" i="39"/>
  <c r="F671" i="39"/>
  <c r="I12" i="39"/>
  <c r="I17" i="42"/>
  <c r="S1138" i="36"/>
  <c r="U1256" i="36"/>
  <c r="H62" i="42"/>
  <c r="R589" i="36"/>
  <c r="Q1150" i="36"/>
  <c r="H26" i="39"/>
  <c r="R1264" i="36"/>
  <c r="R1272" i="36"/>
  <c r="R1275" i="36" s="1"/>
  <c r="T1274" i="36"/>
  <c r="G27" i="39"/>
  <c r="G168" i="40"/>
  <c r="Q271" i="36"/>
  <c r="N17" i="44" l="1"/>
  <c r="N18" i="44"/>
  <c r="F406" i="39"/>
  <c r="F408" i="39" s="1"/>
  <c r="D35" i="39"/>
  <c r="L15" i="44"/>
  <c r="D845" i="39"/>
  <c r="N20" i="44"/>
  <c r="H19" i="39"/>
  <c r="H22" i="39" s="1"/>
  <c r="L28" i="44"/>
  <c r="H785" i="39"/>
  <c r="D458" i="39"/>
  <c r="D461" i="39"/>
  <c r="G591" i="39"/>
  <c r="H29" i="44"/>
  <c r="L29" i="44" s="1"/>
  <c r="L14" i="44"/>
  <c r="F502" i="39"/>
  <c r="G502" i="39" s="1"/>
  <c r="F309" i="39"/>
  <c r="D408" i="39"/>
  <c r="D781" i="39"/>
  <c r="D795" i="39"/>
  <c r="H218" i="39"/>
  <c r="H221" i="39" s="1"/>
  <c r="H224" i="39" s="1"/>
  <c r="H238" i="39" s="1"/>
  <c r="S741" i="36"/>
  <c r="S746" i="36" s="1"/>
  <c r="P277" i="36"/>
  <c r="P279" i="36" s="1"/>
  <c r="F47" i="42"/>
  <c r="T89" i="36"/>
  <c r="Q295" i="36"/>
  <c r="R427" i="36"/>
  <c r="R428" i="36" s="1"/>
  <c r="R430" i="36" s="1"/>
  <c r="R1148" i="36" s="1"/>
  <c r="T427" i="36"/>
  <c r="T428" i="36" s="1"/>
  <c r="T430" i="36" s="1"/>
  <c r="R294" i="36"/>
  <c r="H51" i="42"/>
  <c r="R1232" i="36"/>
  <c r="Q1164" i="36"/>
  <c r="S427" i="36"/>
  <c r="S428" i="36" s="1"/>
  <c r="S430" i="36" s="1"/>
  <c r="T1261" i="36"/>
  <c r="U1243" i="36"/>
  <c r="K12" i="40"/>
  <c r="U1200" i="36"/>
  <c r="S440" i="36"/>
  <c r="Q597" i="36"/>
  <c r="R597" i="36" s="1"/>
  <c r="S597" i="36" s="1"/>
  <c r="T597" i="36" s="1"/>
  <c r="U597" i="36" s="1"/>
  <c r="P601" i="36"/>
  <c r="I784" i="39"/>
  <c r="I769" i="39"/>
  <c r="I393" i="39"/>
  <c r="R1124" i="36"/>
  <c r="R1176" i="36" s="1"/>
  <c r="C311" i="39"/>
  <c r="Q591" i="36"/>
  <c r="R752" i="36"/>
  <c r="E797" i="39"/>
  <c r="G71" i="39"/>
  <c r="G20" i="45" s="1"/>
  <c r="R746" i="36"/>
  <c r="H67" i="42" s="1"/>
  <c r="S1122" i="36"/>
  <c r="J448" i="39"/>
  <c r="J453" i="39" s="1"/>
  <c r="J456" i="39" s="1"/>
  <c r="J398" i="39"/>
  <c r="J403" i="39" s="1"/>
  <c r="J406" i="39" s="1"/>
  <c r="J233" i="39"/>
  <c r="J236" i="39" s="1"/>
  <c r="T1225" i="36"/>
  <c r="J705" i="39"/>
  <c r="T1109" i="36"/>
  <c r="K228" i="39"/>
  <c r="K227" i="39"/>
  <c r="U1109" i="36"/>
  <c r="G360" i="39"/>
  <c r="H360" i="39" s="1"/>
  <c r="I360" i="39" s="1"/>
  <c r="J360" i="39" s="1"/>
  <c r="P1184" i="36"/>
  <c r="P1187" i="36" s="1"/>
  <c r="F25" i="45"/>
  <c r="P1056" i="36"/>
  <c r="P1190" i="36" s="1"/>
  <c r="T483" i="36"/>
  <c r="T492" i="36" s="1"/>
  <c r="J64" i="42" s="1"/>
  <c r="O1144" i="36"/>
  <c r="O1160" i="36" s="1"/>
  <c r="H408" i="39"/>
  <c r="R440" i="36"/>
  <c r="R450" i="36" s="1"/>
  <c r="I19" i="39"/>
  <c r="I22" i="39" s="1"/>
  <c r="K27" i="43"/>
  <c r="K37" i="43" s="1"/>
  <c r="J25" i="44"/>
  <c r="H29" i="42"/>
  <c r="S1231" i="36"/>
  <c r="C74" i="42"/>
  <c r="G834" i="39"/>
  <c r="H63" i="42"/>
  <c r="K186" i="39"/>
  <c r="S838" i="36"/>
  <c r="S845" i="36" s="1"/>
  <c r="L23" i="44"/>
  <c r="H458" i="39"/>
  <c r="G408" i="39"/>
  <c r="G68" i="42"/>
  <c r="R422" i="36"/>
  <c r="T1213" i="36"/>
  <c r="T1216" i="36" s="1"/>
  <c r="T1217" i="36" s="1"/>
  <c r="T650" i="36"/>
  <c r="J386" i="39"/>
  <c r="J390" i="39" s="1"/>
  <c r="G456" i="39"/>
  <c r="R1103" i="36"/>
  <c r="S1103" i="36" s="1"/>
  <c r="I543" i="39"/>
  <c r="I63" i="42"/>
  <c r="S422" i="36"/>
  <c r="M1152" i="36"/>
  <c r="Q498" i="36"/>
  <c r="P450" i="36"/>
  <c r="R60" i="36"/>
  <c r="T422" i="36"/>
  <c r="P498" i="36"/>
  <c r="P1149" i="36" s="1"/>
  <c r="J25" i="39"/>
  <c r="J669" i="39"/>
  <c r="Q1155" i="36"/>
  <c r="G27" i="43"/>
  <c r="R331" i="36"/>
  <c r="R333" i="36" s="1"/>
  <c r="G221" i="39"/>
  <c r="G224" i="39" s="1"/>
  <c r="H12" i="42"/>
  <c r="K661" i="39"/>
  <c r="K662" i="39" s="1"/>
  <c r="K669" i="39" s="1"/>
  <c r="U1087" i="36"/>
  <c r="P1152" i="36"/>
  <c r="F44" i="45"/>
  <c r="L32" i="44"/>
  <c r="F321" i="39"/>
  <c r="K72" i="40"/>
  <c r="G634" i="39"/>
  <c r="F313" i="39"/>
  <c r="D33" i="44"/>
  <c r="N33" i="44" s="1"/>
  <c r="H770" i="39"/>
  <c r="I165" i="40"/>
  <c r="I168" i="40" s="1"/>
  <c r="I29" i="42"/>
  <c r="Q274" i="36"/>
  <c r="T1156" i="36"/>
  <c r="S973" i="36"/>
  <c r="D37" i="43"/>
  <c r="I458" i="39"/>
  <c r="R1081" i="36"/>
  <c r="R1191" i="36" s="1"/>
  <c r="F319" i="39"/>
  <c r="M1144" i="36"/>
  <c r="P1166" i="36"/>
  <c r="K539" i="39"/>
  <c r="G140" i="39"/>
  <c r="E74" i="42"/>
  <c r="F11" i="44"/>
  <c r="L11" i="44" s="1"/>
  <c r="R979" i="36"/>
  <c r="R1155" i="36" s="1"/>
  <c r="H27" i="39"/>
  <c r="G63" i="42"/>
  <c r="H136" i="40"/>
  <c r="T182" i="36"/>
  <c r="J105" i="40"/>
  <c r="J108" i="40" s="1"/>
  <c r="K105" i="40"/>
  <c r="K104" i="40"/>
  <c r="F221" i="39"/>
  <c r="F224" i="39" s="1"/>
  <c r="F238" i="39" s="1"/>
  <c r="F240" i="39" s="1"/>
  <c r="F773" i="39"/>
  <c r="P430" i="36"/>
  <c r="K65" i="43"/>
  <c r="L65" i="43" s="1"/>
  <c r="J24" i="44"/>
  <c r="L24" i="44" s="1"/>
  <c r="Q427" i="36"/>
  <c r="Q422" i="36"/>
  <c r="Q1177" i="36"/>
  <c r="K71" i="40"/>
  <c r="F67" i="42"/>
  <c r="F456" i="39"/>
  <c r="L10" i="43"/>
  <c r="M1155" i="36"/>
  <c r="T111" i="36"/>
  <c r="J44" i="40"/>
  <c r="J47" i="40" s="1"/>
  <c r="K43" i="40"/>
  <c r="F19" i="45"/>
  <c r="G743" i="39"/>
  <c r="D16" i="44"/>
  <c r="N16" i="44" s="1"/>
  <c r="Q849" i="36"/>
  <c r="P754" i="36"/>
  <c r="F317" i="39"/>
  <c r="Q595" i="36"/>
  <c r="F62" i="42"/>
  <c r="U1269" i="36"/>
  <c r="F794" i="39"/>
  <c r="S331" i="36"/>
  <c r="I12" i="42"/>
  <c r="T321" i="36"/>
  <c r="J131" i="39"/>
  <c r="J133" i="39" s="1"/>
  <c r="N755" i="36"/>
  <c r="N1171" i="36"/>
  <c r="K397" i="39"/>
  <c r="K396" i="39"/>
  <c r="I26" i="39"/>
  <c r="I785" i="39" s="1"/>
  <c r="I75" i="40"/>
  <c r="R271" i="36"/>
  <c r="I787" i="39"/>
  <c r="F8" i="44"/>
  <c r="G22" i="39"/>
  <c r="J437" i="39"/>
  <c r="J440" i="39" s="1"/>
  <c r="J443" i="39" s="1"/>
  <c r="T769" i="36"/>
  <c r="T776" i="36" s="1"/>
  <c r="J72" i="40"/>
  <c r="T154" i="36"/>
  <c r="S1145" i="36"/>
  <c r="G9" i="42"/>
  <c r="N1160" i="36"/>
  <c r="P1170" i="36"/>
  <c r="Q623" i="36"/>
  <c r="H794" i="39"/>
  <c r="T1246" i="36"/>
  <c r="T1254" i="36"/>
  <c r="T1257" i="36" s="1"/>
  <c r="N1172" i="36"/>
  <c r="N854" i="36"/>
  <c r="P853" i="36"/>
  <c r="F18" i="45"/>
  <c r="D15" i="44"/>
  <c r="G707" i="39"/>
  <c r="R1003" i="36"/>
  <c r="I71" i="42"/>
  <c r="S1272" i="36"/>
  <c r="S1275" i="36" s="1"/>
  <c r="S1264" i="36"/>
  <c r="G106" i="39"/>
  <c r="T1196" i="36"/>
  <c r="J585" i="39"/>
  <c r="T1048" i="36"/>
  <c r="T971" i="36"/>
  <c r="H845" i="39"/>
  <c r="F547" i="39"/>
  <c r="R1184" i="36"/>
  <c r="R1187" i="36" s="1"/>
  <c r="S1050" i="36"/>
  <c r="S1052" i="36" s="1"/>
  <c r="S1054" i="36" s="1"/>
  <c r="I580" i="39"/>
  <c r="I833" i="39" s="1"/>
  <c r="I834" i="39" s="1"/>
  <c r="S1001" i="36"/>
  <c r="P589" i="36"/>
  <c r="J63" i="42"/>
  <c r="U424" i="36"/>
  <c r="U422" i="36"/>
  <c r="U998" i="36"/>
  <c r="K572" i="39"/>
  <c r="U1218" i="36"/>
  <c r="U1220" i="36" s="1"/>
  <c r="H171" i="40"/>
  <c r="J824" i="39"/>
  <c r="J831" i="39" s="1"/>
  <c r="J578" i="39"/>
  <c r="J540" i="39"/>
  <c r="K133" i="40"/>
  <c r="Q1054" i="36"/>
  <c r="R269" i="36"/>
  <c r="I838" i="39"/>
  <c r="I843" i="39" s="1"/>
  <c r="I589" i="39"/>
  <c r="H30" i="42"/>
  <c r="J54" i="42"/>
  <c r="G311" i="39"/>
  <c r="H581" i="39"/>
  <c r="P1155" i="36"/>
  <c r="P981" i="36"/>
  <c r="J28" i="39"/>
  <c r="U1120" i="36"/>
  <c r="K700" i="39"/>
  <c r="K703" i="39" s="1"/>
  <c r="K28" i="39"/>
  <c r="U1150" i="36"/>
  <c r="G188" i="39"/>
  <c r="Q1166" i="36"/>
  <c r="Q750" i="36"/>
  <c r="Q752" i="36" s="1"/>
  <c r="I311" i="39"/>
  <c r="S1158" i="36"/>
  <c r="R310" i="36"/>
  <c r="Q1165" i="36"/>
  <c r="Q311" i="36"/>
  <c r="G29" i="42"/>
  <c r="T363" i="36"/>
  <c r="F190" i="39"/>
  <c r="J188" i="39"/>
  <c r="J8" i="44"/>
  <c r="G794" i="39"/>
  <c r="K49" i="43"/>
  <c r="I25" i="42"/>
  <c r="K169" i="39"/>
  <c r="U355" i="36"/>
  <c r="C800" i="39"/>
  <c r="C797" i="39"/>
  <c r="S1150" i="36"/>
  <c r="F593" i="39"/>
  <c r="I134" i="40"/>
  <c r="I136" i="40" s="1"/>
  <c r="S215" i="36"/>
  <c r="R1177" i="36"/>
  <c r="S1140" i="36"/>
  <c r="F33" i="39"/>
  <c r="K541" i="39"/>
  <c r="T936" i="36"/>
  <c r="R886" i="36"/>
  <c r="Q1173" i="36"/>
  <c r="T1138" i="36"/>
  <c r="J17" i="42"/>
  <c r="I770" i="39"/>
  <c r="F845" i="39"/>
  <c r="K12" i="39"/>
  <c r="J12" i="39"/>
  <c r="F792" i="39"/>
  <c r="J741" i="39"/>
  <c r="E800" i="39"/>
  <c r="D11" i="44"/>
  <c r="F14" i="45"/>
  <c r="F17" i="45"/>
  <c r="D14" i="44"/>
  <c r="G671" i="39"/>
  <c r="K732" i="39"/>
  <c r="K734" i="39" s="1"/>
  <c r="U1130" i="36"/>
  <c r="C35" i="39"/>
  <c r="C38" i="39"/>
  <c r="R1150" i="36"/>
  <c r="H311" i="39"/>
  <c r="G778" i="39"/>
  <c r="G26" i="42"/>
  <c r="U1274" i="36"/>
  <c r="S261" i="36"/>
  <c r="T54" i="36"/>
  <c r="T60" i="36" s="1"/>
  <c r="J11" i="39"/>
  <c r="G47" i="42"/>
  <c r="G171" i="40"/>
  <c r="E49" i="43"/>
  <c r="G30" i="39"/>
  <c r="G786" i="39"/>
  <c r="I9" i="42"/>
  <c r="P1144" i="36" l="1"/>
  <c r="N15" i="44"/>
  <c r="N14" i="44"/>
  <c r="D797" i="39"/>
  <c r="F16" i="45"/>
  <c r="D13" i="44"/>
  <c r="N13" i="44" s="1"/>
  <c r="I545" i="39"/>
  <c r="D800" i="39"/>
  <c r="H634" i="39"/>
  <c r="I634" i="39" s="1"/>
  <c r="H773" i="39"/>
  <c r="H778" i="39" s="1"/>
  <c r="H781" i="39" s="1"/>
  <c r="R295" i="36"/>
  <c r="S294" i="36"/>
  <c r="R1164" i="36"/>
  <c r="S1148" i="36"/>
  <c r="G319" i="39"/>
  <c r="I51" i="42"/>
  <c r="U1261" i="36"/>
  <c r="K13" i="40"/>
  <c r="K16" i="40" s="1"/>
  <c r="U89" i="36"/>
  <c r="T440" i="36"/>
  <c r="T450" i="36" s="1"/>
  <c r="Q601" i="36"/>
  <c r="J784" i="39"/>
  <c r="J769" i="39"/>
  <c r="G313" i="39"/>
  <c r="R1152" i="36"/>
  <c r="I408" i="39"/>
  <c r="J393" i="39"/>
  <c r="J408" i="39" s="1"/>
  <c r="G72" i="39"/>
  <c r="H71" i="39"/>
  <c r="H20" i="45" s="1"/>
  <c r="R591" i="36"/>
  <c r="J16" i="42"/>
  <c r="S1157" i="36"/>
  <c r="T1122" i="36"/>
  <c r="S1124" i="36"/>
  <c r="G25" i="45"/>
  <c r="H26" i="42"/>
  <c r="K233" i="39"/>
  <c r="K236" i="39" s="1"/>
  <c r="P1059" i="36"/>
  <c r="K398" i="39"/>
  <c r="K403" i="39" s="1"/>
  <c r="K406" i="39" s="1"/>
  <c r="K448" i="39"/>
  <c r="K453" i="39" s="1"/>
  <c r="K456" i="39" s="1"/>
  <c r="K16" i="42"/>
  <c r="U483" i="36"/>
  <c r="U490" i="36" s="1"/>
  <c r="U1122" i="36"/>
  <c r="K696" i="39"/>
  <c r="K697" i="39" s="1"/>
  <c r="U1225" i="36"/>
  <c r="I25" i="45"/>
  <c r="H25" i="45"/>
  <c r="T490" i="36"/>
  <c r="I67" i="42"/>
  <c r="S752" i="36"/>
  <c r="S1152" i="36" s="1"/>
  <c r="P1057" i="36"/>
  <c r="I218" i="39"/>
  <c r="I221" i="39" s="1"/>
  <c r="I224" i="39" s="1"/>
  <c r="I238" i="39" s="1"/>
  <c r="R498" i="36"/>
  <c r="R1149" i="36" s="1"/>
  <c r="J165" i="40"/>
  <c r="J168" i="40" s="1"/>
  <c r="S1232" i="36"/>
  <c r="L27" i="43"/>
  <c r="L37" i="43" s="1"/>
  <c r="S851" i="36"/>
  <c r="S1153" i="36" s="1"/>
  <c r="G845" i="39"/>
  <c r="P500" i="36"/>
  <c r="R1175" i="36"/>
  <c r="T838" i="36"/>
  <c r="T845" i="36" s="1"/>
  <c r="T741" i="36"/>
  <c r="G16" i="45"/>
  <c r="H502" i="39"/>
  <c r="H16" i="45" s="1"/>
  <c r="H9" i="42"/>
  <c r="J29" i="42"/>
  <c r="H321" i="39"/>
  <c r="I68" i="42"/>
  <c r="F25" i="44"/>
  <c r="L25" i="44" s="1"/>
  <c r="G74" i="42"/>
  <c r="G321" i="39"/>
  <c r="Q1149" i="36"/>
  <c r="G142" i="39"/>
  <c r="G44" i="45"/>
  <c r="R1147" i="36"/>
  <c r="G458" i="39"/>
  <c r="T1231" i="36"/>
  <c r="P1171" i="36"/>
  <c r="U650" i="36"/>
  <c r="K386" i="39"/>
  <c r="K390" i="39" s="1"/>
  <c r="U1213" i="36"/>
  <c r="U1216" i="36" s="1"/>
  <c r="U1217" i="36" s="1"/>
  <c r="G37" i="43"/>
  <c r="F26" i="42"/>
  <c r="F36" i="42" s="1"/>
  <c r="U154" i="36"/>
  <c r="U1101" i="36"/>
  <c r="K15" i="42"/>
  <c r="Q275" i="36"/>
  <c r="K75" i="40"/>
  <c r="S979" i="36"/>
  <c r="P1169" i="36"/>
  <c r="S1081" i="36"/>
  <c r="H319" i="39"/>
  <c r="K108" i="40"/>
  <c r="P755" i="36"/>
  <c r="U182" i="36"/>
  <c r="H786" i="39"/>
  <c r="H792" i="39" s="1"/>
  <c r="H795" i="39" s="1"/>
  <c r="H30" i="39"/>
  <c r="H33" i="39" s="1"/>
  <c r="N11" i="44"/>
  <c r="F778" i="39"/>
  <c r="F74" i="42"/>
  <c r="K76" i="43"/>
  <c r="J35" i="44"/>
  <c r="Q428" i="36"/>
  <c r="P432" i="36"/>
  <c r="P1148" i="36"/>
  <c r="T973" i="36"/>
  <c r="K25" i="39"/>
  <c r="K784" i="39" s="1"/>
  <c r="Q851" i="36"/>
  <c r="G19" i="45"/>
  <c r="H743" i="39"/>
  <c r="M1160" i="36"/>
  <c r="J543" i="39"/>
  <c r="J545" i="39" s="1"/>
  <c r="J26" i="39"/>
  <c r="J75" i="40"/>
  <c r="F458" i="39"/>
  <c r="K44" i="40"/>
  <c r="U111" i="36"/>
  <c r="J140" i="39"/>
  <c r="J12" i="42"/>
  <c r="T331" i="36"/>
  <c r="U321" i="36"/>
  <c r="K131" i="39"/>
  <c r="K133" i="39" s="1"/>
  <c r="K140" i="39" s="1"/>
  <c r="F311" i="39"/>
  <c r="R595" i="36"/>
  <c r="G317" i="39"/>
  <c r="S1147" i="36"/>
  <c r="Q1056" i="36"/>
  <c r="U769" i="36"/>
  <c r="U776" i="36" s="1"/>
  <c r="K437" i="39"/>
  <c r="K440" i="39" s="1"/>
  <c r="K443" i="39" s="1"/>
  <c r="H47" i="42"/>
  <c r="H74" i="42" s="1"/>
  <c r="J30" i="42"/>
  <c r="R623" i="36"/>
  <c r="Q1170" i="36"/>
  <c r="I581" i="39"/>
  <c r="I591" i="39" s="1"/>
  <c r="S450" i="36"/>
  <c r="S498" i="36"/>
  <c r="H591" i="39"/>
  <c r="J838" i="39"/>
  <c r="J843" i="39" s="1"/>
  <c r="J589" i="39"/>
  <c r="T1272" i="36"/>
  <c r="T1275" i="36" s="1"/>
  <c r="T1264" i="36"/>
  <c r="R274" i="36"/>
  <c r="R275" i="36" s="1"/>
  <c r="R277" i="36" s="1"/>
  <c r="K63" i="42"/>
  <c r="D12" i="44"/>
  <c r="N12" i="44" s="1"/>
  <c r="F15" i="45"/>
  <c r="F548" i="39"/>
  <c r="G547" i="39"/>
  <c r="H707" i="39"/>
  <c r="G18" i="45"/>
  <c r="U1196" i="36"/>
  <c r="U1048" i="36"/>
  <c r="K585" i="39"/>
  <c r="T1001" i="36"/>
  <c r="T1050" i="36"/>
  <c r="T1052" i="36" s="1"/>
  <c r="T1054" i="36" s="1"/>
  <c r="J580" i="39"/>
  <c r="J833" i="39" s="1"/>
  <c r="J834" i="39" s="1"/>
  <c r="K54" i="42"/>
  <c r="K578" i="39"/>
  <c r="K824" i="39"/>
  <c r="K831" i="39" s="1"/>
  <c r="G21" i="45"/>
  <c r="H106" i="39"/>
  <c r="G107" i="39"/>
  <c r="P1150" i="36"/>
  <c r="Q1184" i="36"/>
  <c r="J458" i="39"/>
  <c r="K787" i="39"/>
  <c r="J787" i="39"/>
  <c r="J71" i="42"/>
  <c r="U1254" i="36"/>
  <c r="U1257" i="36" s="1"/>
  <c r="U1246" i="36"/>
  <c r="S1003" i="36"/>
  <c r="K540" i="39"/>
  <c r="U971" i="36"/>
  <c r="N1179" i="36"/>
  <c r="S1184" i="36"/>
  <c r="S1187" i="36" s="1"/>
  <c r="I845" i="39"/>
  <c r="I170" i="40"/>
  <c r="I32" i="39" s="1"/>
  <c r="S269" i="36"/>
  <c r="P854" i="36"/>
  <c r="P1172" i="36"/>
  <c r="H33" i="42"/>
  <c r="Q981" i="36"/>
  <c r="P982" i="36"/>
  <c r="P1174" i="36"/>
  <c r="K360" i="39"/>
  <c r="K25" i="45" s="1"/>
  <c r="J25" i="45"/>
  <c r="I27" i="39"/>
  <c r="S886" i="36"/>
  <c r="R1173" i="36"/>
  <c r="S223" i="36"/>
  <c r="S271" i="36" s="1"/>
  <c r="R1166" i="36"/>
  <c r="S333" i="36"/>
  <c r="P1193" i="36"/>
  <c r="J134" i="40"/>
  <c r="J136" i="40" s="1"/>
  <c r="T215" i="36"/>
  <c r="F410" i="39"/>
  <c r="U363" i="36"/>
  <c r="U430" i="36"/>
  <c r="R311" i="36"/>
  <c r="R1165" i="36"/>
  <c r="S310" i="36"/>
  <c r="P280" i="36"/>
  <c r="P1163" i="36"/>
  <c r="F847" i="39"/>
  <c r="S1177" i="36"/>
  <c r="T1140" i="36"/>
  <c r="K173" i="39"/>
  <c r="K176" i="39" s="1"/>
  <c r="T1148" i="36"/>
  <c r="U936" i="36"/>
  <c r="J25" i="42"/>
  <c r="D32" i="44"/>
  <c r="N32" i="44" s="1"/>
  <c r="F594" i="39"/>
  <c r="G593" i="39"/>
  <c r="F595" i="39"/>
  <c r="F43" i="45"/>
  <c r="U1138" i="36"/>
  <c r="K17" i="42"/>
  <c r="F795" i="39"/>
  <c r="K741" i="39"/>
  <c r="T1158" i="36"/>
  <c r="S1175" i="36"/>
  <c r="T1103" i="36"/>
  <c r="F31" i="45"/>
  <c r="G190" i="39"/>
  <c r="D24" i="44"/>
  <c r="N24" i="44" s="1"/>
  <c r="F32" i="45"/>
  <c r="D25" i="44"/>
  <c r="F35" i="39"/>
  <c r="H671" i="39"/>
  <c r="G17" i="45"/>
  <c r="J770" i="39"/>
  <c r="G238" i="39"/>
  <c r="G36" i="42"/>
  <c r="G781" i="39"/>
  <c r="K11" i="39"/>
  <c r="L49" i="43"/>
  <c r="E76" i="43"/>
  <c r="T261" i="36"/>
  <c r="J19" i="39"/>
  <c r="J22" i="39" s="1"/>
  <c r="U54" i="36"/>
  <c r="G792" i="39"/>
  <c r="H8" i="44"/>
  <c r="G33" i="39"/>
  <c r="J9" i="42"/>
  <c r="I321" i="39"/>
  <c r="H44" i="45" l="1"/>
  <c r="S295" i="36"/>
  <c r="T294" i="36"/>
  <c r="T295" i="36" s="1"/>
  <c r="S1164" i="36"/>
  <c r="T1157" i="36"/>
  <c r="I71" i="39"/>
  <c r="I72" i="39" s="1"/>
  <c r="H72" i="39"/>
  <c r="U1157" i="36"/>
  <c r="S1176" i="36"/>
  <c r="T1124" i="36"/>
  <c r="U1124" i="36" s="1"/>
  <c r="T979" i="36"/>
  <c r="Q1059" i="36"/>
  <c r="R601" i="36"/>
  <c r="K769" i="39"/>
  <c r="J785" i="39"/>
  <c r="K393" i="39"/>
  <c r="F323" i="39"/>
  <c r="U741" i="36"/>
  <c r="U752" i="36" s="1"/>
  <c r="S591" i="36"/>
  <c r="U838" i="36"/>
  <c r="U851" i="36" s="1"/>
  <c r="U261" i="36"/>
  <c r="U492" i="36"/>
  <c r="K64" i="42" s="1"/>
  <c r="K705" i="39"/>
  <c r="P1168" i="36"/>
  <c r="T851" i="36"/>
  <c r="T1153" i="36" s="1"/>
  <c r="I502" i="39"/>
  <c r="J502" i="39" s="1"/>
  <c r="I773" i="39"/>
  <c r="I778" i="39" s="1"/>
  <c r="I781" i="39" s="1"/>
  <c r="Q500" i="36"/>
  <c r="Q1168" i="36" s="1"/>
  <c r="H142" i="39"/>
  <c r="I142" i="39" s="1"/>
  <c r="T752" i="36"/>
  <c r="G14" i="45"/>
  <c r="J218" i="39"/>
  <c r="J221" i="39" s="1"/>
  <c r="J224" i="39" s="1"/>
  <c r="J238" i="39" s="1"/>
  <c r="T498" i="36"/>
  <c r="T1149" i="36" s="1"/>
  <c r="T746" i="36"/>
  <c r="J67" i="42" s="1"/>
  <c r="H36" i="42"/>
  <c r="F35" i="44"/>
  <c r="T1232" i="36"/>
  <c r="K29" i="42"/>
  <c r="U1231" i="36"/>
  <c r="Q277" i="36"/>
  <c r="S1155" i="36"/>
  <c r="H313" i="39"/>
  <c r="U1156" i="36"/>
  <c r="J51" i="42"/>
  <c r="H35" i="39"/>
  <c r="I30" i="39"/>
  <c r="I33" i="39" s="1"/>
  <c r="I35" i="39" s="1"/>
  <c r="S1191" i="36"/>
  <c r="T1081" i="36"/>
  <c r="I319" i="39"/>
  <c r="Q853" i="36"/>
  <c r="Q1057" i="36"/>
  <c r="R1056" i="36"/>
  <c r="R1059" i="36" s="1"/>
  <c r="Q1190" i="36"/>
  <c r="Q1153" i="36"/>
  <c r="N25" i="44"/>
  <c r="F781" i="39"/>
  <c r="P1167" i="36"/>
  <c r="P1160" i="36"/>
  <c r="Q430" i="36"/>
  <c r="I786" i="39"/>
  <c r="I792" i="39" s="1"/>
  <c r="K47" i="40"/>
  <c r="K26" i="39"/>
  <c r="K785" i="39" s="1"/>
  <c r="I743" i="39"/>
  <c r="H19" i="45"/>
  <c r="F460" i="39"/>
  <c r="Q1169" i="36"/>
  <c r="T1147" i="36"/>
  <c r="H317" i="39"/>
  <c r="S595" i="36"/>
  <c r="K12" i="42"/>
  <c r="U331" i="36"/>
  <c r="R1144" i="36"/>
  <c r="R1160" i="36" s="1"/>
  <c r="K770" i="39"/>
  <c r="K30" i="42"/>
  <c r="J581" i="39"/>
  <c r="J591" i="39" s="1"/>
  <c r="K458" i="39"/>
  <c r="S1149" i="36"/>
  <c r="I26" i="42"/>
  <c r="U973" i="36"/>
  <c r="K543" i="39"/>
  <c r="R1170" i="36"/>
  <c r="S623" i="36"/>
  <c r="T1184" i="36"/>
  <c r="T1187" i="36" s="1"/>
  <c r="I171" i="40"/>
  <c r="H18" i="45"/>
  <c r="I707" i="39"/>
  <c r="H107" i="39"/>
  <c r="H21" i="45"/>
  <c r="I106" i="39"/>
  <c r="U1272" i="36"/>
  <c r="U1275" i="36" s="1"/>
  <c r="U1264" i="36"/>
  <c r="I33" i="42"/>
  <c r="Q1187" i="36"/>
  <c r="T1003" i="36"/>
  <c r="K589" i="39"/>
  <c r="K838" i="39"/>
  <c r="K843" i="39" s="1"/>
  <c r="H547" i="39"/>
  <c r="G548" i="39"/>
  <c r="G15" i="45"/>
  <c r="K71" i="42"/>
  <c r="J845" i="39"/>
  <c r="K580" i="39"/>
  <c r="K833" i="39" s="1"/>
  <c r="K834" i="39" s="1"/>
  <c r="U1001" i="36"/>
  <c r="U1050" i="36"/>
  <c r="U1052" i="36" s="1"/>
  <c r="U1054" i="36" s="1"/>
  <c r="I794" i="39"/>
  <c r="J170" i="40"/>
  <c r="J32" i="39" s="1"/>
  <c r="T269" i="36"/>
  <c r="S274" i="36"/>
  <c r="S275" i="36" s="1"/>
  <c r="S277" i="36" s="1"/>
  <c r="S1144" i="36" s="1"/>
  <c r="J68" i="42"/>
  <c r="Q982" i="36"/>
  <c r="Q1174" i="36"/>
  <c r="R981" i="36"/>
  <c r="J26" i="42"/>
  <c r="I47" i="42"/>
  <c r="I74" i="42" s="1"/>
  <c r="S1173" i="36"/>
  <c r="T886" i="36"/>
  <c r="J634" i="39"/>
  <c r="I44" i="45"/>
  <c r="S311" i="36"/>
  <c r="S1165" i="36"/>
  <c r="T310" i="36"/>
  <c r="G595" i="39"/>
  <c r="G594" i="39"/>
  <c r="G43" i="45"/>
  <c r="H593" i="39"/>
  <c r="H17" i="45"/>
  <c r="I671" i="39"/>
  <c r="S1166" i="36"/>
  <c r="T333" i="36"/>
  <c r="K188" i="39"/>
  <c r="Q1152" i="36"/>
  <c r="Q754" i="36"/>
  <c r="G31" i="45"/>
  <c r="H190" i="39"/>
  <c r="J27" i="39"/>
  <c r="U1140" i="36"/>
  <c r="T1177" i="36"/>
  <c r="U1158" i="36"/>
  <c r="F37" i="39"/>
  <c r="U1103" i="36"/>
  <c r="T1175" i="36"/>
  <c r="U1148" i="36"/>
  <c r="K25" i="42"/>
  <c r="D28" i="44"/>
  <c r="N28" i="44" s="1"/>
  <c r="F411" i="39"/>
  <c r="F37" i="45"/>
  <c r="G410" i="39"/>
  <c r="T223" i="36"/>
  <c r="G847" i="39"/>
  <c r="F848" i="39"/>
  <c r="K134" i="40"/>
  <c r="K136" i="40" s="1"/>
  <c r="U215" i="36"/>
  <c r="G240" i="39"/>
  <c r="H797" i="39"/>
  <c r="U60" i="36"/>
  <c r="K9" i="42" s="1"/>
  <c r="G795" i="39"/>
  <c r="G35" i="39"/>
  <c r="K19" i="39"/>
  <c r="K22" i="39" s="1"/>
  <c r="K165" i="40"/>
  <c r="K168" i="40" s="1"/>
  <c r="L8" i="44"/>
  <c r="H35" i="44"/>
  <c r="L76" i="43"/>
  <c r="J321" i="39"/>
  <c r="J319" i="39"/>
  <c r="T1164" i="36" l="1"/>
  <c r="U294" i="36"/>
  <c r="U295" i="36" s="1"/>
  <c r="T1155" i="36"/>
  <c r="J71" i="39"/>
  <c r="J72" i="39" s="1"/>
  <c r="I20" i="45"/>
  <c r="T1176" i="36"/>
  <c r="Q755" i="36"/>
  <c r="U746" i="36"/>
  <c r="K67" i="42" s="1"/>
  <c r="U979" i="36"/>
  <c r="U1155" i="36" s="1"/>
  <c r="S601" i="36"/>
  <c r="R853" i="36"/>
  <c r="S853" i="36" s="1"/>
  <c r="I313" i="39"/>
  <c r="U440" i="36"/>
  <c r="U845" i="36"/>
  <c r="K68" i="42" s="1"/>
  <c r="K218" i="39"/>
  <c r="K221" i="39" s="1"/>
  <c r="K224" i="39" s="1"/>
  <c r="K408" i="39"/>
  <c r="U1152" i="36"/>
  <c r="T591" i="36"/>
  <c r="R500" i="36"/>
  <c r="I16" i="45"/>
  <c r="T1152" i="36"/>
  <c r="H14" i="45"/>
  <c r="J773" i="39"/>
  <c r="J778" i="39" s="1"/>
  <c r="J781" i="39" s="1"/>
  <c r="U1232" i="36"/>
  <c r="Q279" i="36"/>
  <c r="T1191" i="36"/>
  <c r="U1081" i="36"/>
  <c r="Q1144" i="36"/>
  <c r="P1179" i="36"/>
  <c r="Q1172" i="36"/>
  <c r="Q1193" i="36"/>
  <c r="Q854" i="36"/>
  <c r="R1190" i="36"/>
  <c r="S1056" i="36"/>
  <c r="S1057" i="36" s="1"/>
  <c r="R1057" i="36"/>
  <c r="F797" i="39"/>
  <c r="F799" i="39" s="1"/>
  <c r="I795" i="39"/>
  <c r="Q432" i="36"/>
  <c r="Q1148" i="36"/>
  <c r="J743" i="39"/>
  <c r="I19" i="45"/>
  <c r="F461" i="39"/>
  <c r="F38" i="45"/>
  <c r="D29" i="44"/>
  <c r="N29" i="44" s="1"/>
  <c r="G460" i="39"/>
  <c r="T595" i="36"/>
  <c r="I317" i="39"/>
  <c r="K51" i="42"/>
  <c r="R1169" i="36"/>
  <c r="F30" i="45"/>
  <c r="D23" i="44"/>
  <c r="N23" i="44" s="1"/>
  <c r="G323" i="39"/>
  <c r="U1147" i="36"/>
  <c r="I36" i="42"/>
  <c r="S1160" i="36"/>
  <c r="S1170" i="36"/>
  <c r="T623" i="36"/>
  <c r="K545" i="39"/>
  <c r="U1184" i="36"/>
  <c r="U1187" i="36" s="1"/>
  <c r="K845" i="39"/>
  <c r="I21" i="45"/>
  <c r="J106" i="39"/>
  <c r="I107" i="39"/>
  <c r="U1003" i="36"/>
  <c r="H548" i="39"/>
  <c r="H15" i="45"/>
  <c r="I547" i="39"/>
  <c r="K170" i="40"/>
  <c r="K32" i="39" s="1"/>
  <c r="U269" i="36"/>
  <c r="U1153" i="36"/>
  <c r="J171" i="40"/>
  <c r="U1176" i="36"/>
  <c r="I18" i="45"/>
  <c r="J707" i="39"/>
  <c r="R1174" i="36"/>
  <c r="R982" i="36"/>
  <c r="S981" i="36"/>
  <c r="T274" i="36"/>
  <c r="T275" i="36" s="1"/>
  <c r="J33" i="42"/>
  <c r="J36" i="42" s="1"/>
  <c r="J16" i="45"/>
  <c r="K502" i="39"/>
  <c r="K16" i="45" s="1"/>
  <c r="J794" i="39"/>
  <c r="K581" i="39"/>
  <c r="J30" i="39"/>
  <c r="J33" i="39" s="1"/>
  <c r="J786" i="39"/>
  <c r="J792" i="39" s="1"/>
  <c r="U333" i="36"/>
  <c r="T1166" i="36"/>
  <c r="H595" i="39"/>
  <c r="I593" i="39"/>
  <c r="H594" i="39"/>
  <c r="H43" i="45"/>
  <c r="J44" i="45"/>
  <c r="K634" i="39"/>
  <c r="T271" i="36"/>
  <c r="T1173" i="36"/>
  <c r="U886" i="36"/>
  <c r="U223" i="36"/>
  <c r="G411" i="39"/>
  <c r="G37" i="45"/>
  <c r="H410" i="39"/>
  <c r="J142" i="39"/>
  <c r="I14" i="45"/>
  <c r="F38" i="39"/>
  <c r="F9" i="45"/>
  <c r="D8" i="44"/>
  <c r="I17" i="45"/>
  <c r="J671" i="39"/>
  <c r="U1177" i="36"/>
  <c r="U1175" i="36"/>
  <c r="I190" i="39"/>
  <c r="H31" i="45"/>
  <c r="Q1171" i="36"/>
  <c r="R754" i="36"/>
  <c r="G848" i="39"/>
  <c r="H847" i="39"/>
  <c r="T311" i="36"/>
  <c r="T1165" i="36"/>
  <c r="U310" i="36"/>
  <c r="G32" i="45"/>
  <c r="H240" i="39"/>
  <c r="K27" i="39"/>
  <c r="G797" i="39"/>
  <c r="L35" i="44"/>
  <c r="G37" i="39"/>
  <c r="K319" i="39"/>
  <c r="K321" i="39"/>
  <c r="U1164" i="36" l="1"/>
  <c r="J20" i="45"/>
  <c r="K71" i="39"/>
  <c r="K72" i="39" s="1"/>
  <c r="U498" i="36"/>
  <c r="U1149" i="36" s="1"/>
  <c r="K773" i="39"/>
  <c r="K778" i="39" s="1"/>
  <c r="K781" i="39" s="1"/>
  <c r="U450" i="36"/>
  <c r="T601" i="36"/>
  <c r="J313" i="39"/>
  <c r="U591" i="36"/>
  <c r="I797" i="39"/>
  <c r="R1168" i="36"/>
  <c r="S500" i="36"/>
  <c r="U1191" i="36"/>
  <c r="Q280" i="36"/>
  <c r="Q1160" i="36"/>
  <c r="R279" i="36"/>
  <c r="Q1163" i="36"/>
  <c r="R854" i="36"/>
  <c r="R1172" i="36"/>
  <c r="S1190" i="36"/>
  <c r="S1193" i="36" s="1"/>
  <c r="T1056" i="36"/>
  <c r="S1059" i="36"/>
  <c r="R1193" i="36"/>
  <c r="F47" i="45"/>
  <c r="D35" i="44"/>
  <c r="Q1167" i="36"/>
  <c r="R432" i="36"/>
  <c r="G38" i="45"/>
  <c r="G461" i="39"/>
  <c r="H460" i="39"/>
  <c r="K743" i="39"/>
  <c r="K19" i="45" s="1"/>
  <c r="J19" i="45"/>
  <c r="J35" i="39"/>
  <c r="S1169" i="36"/>
  <c r="G30" i="45"/>
  <c r="H323" i="39"/>
  <c r="U595" i="36"/>
  <c r="J317" i="39"/>
  <c r="J795" i="39"/>
  <c r="U623" i="36"/>
  <c r="T1170" i="36"/>
  <c r="S854" i="36"/>
  <c r="T853" i="36"/>
  <c r="S1172" i="36"/>
  <c r="K591" i="39"/>
  <c r="K106" i="39"/>
  <c r="J21" i="45"/>
  <c r="J107" i="39"/>
  <c r="J547" i="39"/>
  <c r="I548" i="39"/>
  <c r="I15" i="45"/>
  <c r="S982" i="36"/>
  <c r="T981" i="36"/>
  <c r="S1174" i="36"/>
  <c r="U274" i="36"/>
  <c r="U275" i="36" s="1"/>
  <c r="K794" i="39"/>
  <c r="K33" i="42"/>
  <c r="K238" i="39"/>
  <c r="J18" i="45"/>
  <c r="K707" i="39"/>
  <c r="K171" i="40"/>
  <c r="S754" i="36"/>
  <c r="R755" i="36"/>
  <c r="R1171" i="36"/>
  <c r="J17" i="45"/>
  <c r="K671" i="39"/>
  <c r="U1166" i="36"/>
  <c r="U271" i="36"/>
  <c r="F800" i="39"/>
  <c r="U1173" i="36"/>
  <c r="K44" i="45"/>
  <c r="U311" i="36"/>
  <c r="U1165" i="36"/>
  <c r="I31" i="45"/>
  <c r="J190" i="39"/>
  <c r="J593" i="39"/>
  <c r="I43" i="45"/>
  <c r="I594" i="39"/>
  <c r="I595" i="39"/>
  <c r="H37" i="45"/>
  <c r="H411" i="39"/>
  <c r="I410" i="39"/>
  <c r="T277" i="36"/>
  <c r="J47" i="42"/>
  <c r="J74" i="42" s="1"/>
  <c r="I847" i="39"/>
  <c r="H848" i="39"/>
  <c r="N8" i="44"/>
  <c r="N35" i="44" s="1"/>
  <c r="J14" i="45"/>
  <c r="K142" i="39"/>
  <c r="I240" i="39"/>
  <c r="H32" i="45"/>
  <c r="K30" i="39"/>
  <c r="K33" i="39" s="1"/>
  <c r="K786" i="39"/>
  <c r="K792" i="39" s="1"/>
  <c r="G799" i="39"/>
  <c r="G38" i="39"/>
  <c r="G9" i="45"/>
  <c r="H37" i="39"/>
  <c r="K20" i="45" l="1"/>
  <c r="K26" i="42"/>
  <c r="K313" i="39"/>
  <c r="U601" i="36"/>
  <c r="S1168" i="36"/>
  <c r="T500" i="36"/>
  <c r="Q1179" i="36"/>
  <c r="R280" i="36"/>
  <c r="R1163" i="36"/>
  <c r="S279" i="36"/>
  <c r="U1056" i="36"/>
  <c r="T1057" i="36"/>
  <c r="T1059" i="36"/>
  <c r="T1190" i="36"/>
  <c r="J797" i="39"/>
  <c r="S432" i="36"/>
  <c r="R1167" i="36"/>
  <c r="G47" i="45"/>
  <c r="H461" i="39"/>
  <c r="H38" i="45"/>
  <c r="I460" i="39"/>
  <c r="K317" i="39"/>
  <c r="I323" i="39"/>
  <c r="H30" i="45"/>
  <c r="T1169" i="36"/>
  <c r="U1170" i="36"/>
  <c r="K795" i="39"/>
  <c r="T982" i="36"/>
  <c r="U981" i="36"/>
  <c r="T1174" i="36"/>
  <c r="K18" i="45"/>
  <c r="U853" i="36"/>
  <c r="T854" i="36"/>
  <c r="T1172" i="36"/>
  <c r="K107" i="39"/>
  <c r="K21" i="45"/>
  <c r="J548" i="39"/>
  <c r="J15" i="45"/>
  <c r="K547" i="39"/>
  <c r="T1144" i="36"/>
  <c r="T1160" i="36" s="1"/>
  <c r="I411" i="39"/>
  <c r="J410" i="39"/>
  <c r="I37" i="45"/>
  <c r="K17" i="45"/>
  <c r="K14" i="45"/>
  <c r="I848" i="39"/>
  <c r="J847" i="39"/>
  <c r="K593" i="39"/>
  <c r="J595" i="39"/>
  <c r="J594" i="39"/>
  <c r="J43" i="45"/>
  <c r="U277" i="36"/>
  <c r="K47" i="42"/>
  <c r="S1171" i="36"/>
  <c r="S755" i="36"/>
  <c r="T754" i="36"/>
  <c r="J31" i="45"/>
  <c r="K190" i="39"/>
  <c r="I32" i="45"/>
  <c r="J240" i="39"/>
  <c r="K35" i="39"/>
  <c r="H9" i="45"/>
  <c r="H38" i="39"/>
  <c r="I37" i="39"/>
  <c r="H799" i="39"/>
  <c r="G800" i="39"/>
  <c r="K36" i="42" l="1"/>
  <c r="U754" i="36"/>
  <c r="U500" i="36"/>
  <c r="T1168" i="36"/>
  <c r="S1163" i="36"/>
  <c r="R1179" i="36"/>
  <c r="S280" i="36"/>
  <c r="T279" i="36"/>
  <c r="U1057" i="36"/>
  <c r="U1190" i="36"/>
  <c r="T1193" i="36"/>
  <c r="U1059" i="36"/>
  <c r="H47" i="45"/>
  <c r="T432" i="36"/>
  <c r="S1167" i="36"/>
  <c r="J460" i="39"/>
  <c r="I461" i="39"/>
  <c r="I38" i="45"/>
  <c r="K797" i="39"/>
  <c r="J323" i="39"/>
  <c r="I30" i="45"/>
  <c r="U1169" i="36"/>
  <c r="K548" i="39"/>
  <c r="K15" i="45"/>
  <c r="U982" i="36"/>
  <c r="U1174" i="36"/>
  <c r="U1172" i="36"/>
  <c r="U854" i="36"/>
  <c r="K847" i="39"/>
  <c r="J848" i="39"/>
  <c r="K410" i="39"/>
  <c r="J411" i="39"/>
  <c r="J37" i="45"/>
  <c r="K31" i="45"/>
  <c r="K74" i="42"/>
  <c r="U1144" i="36"/>
  <c r="U1160" i="36" s="1"/>
  <c r="K43" i="45"/>
  <c r="K594" i="39"/>
  <c r="K595" i="39"/>
  <c r="T755" i="36"/>
  <c r="T1171" i="36"/>
  <c r="J32" i="45"/>
  <c r="K240" i="39"/>
  <c r="I38" i="39"/>
  <c r="J37" i="39"/>
  <c r="I9" i="45"/>
  <c r="I799" i="39"/>
  <c r="H800" i="39"/>
  <c r="S1179" i="36" l="1"/>
  <c r="U1168" i="36"/>
  <c r="T1163" i="36"/>
  <c r="U279" i="36"/>
  <c r="T280" i="36"/>
  <c r="U1193" i="36"/>
  <c r="T1167" i="36"/>
  <c r="U432" i="36"/>
  <c r="K460" i="39"/>
  <c r="J461" i="39"/>
  <c r="J38" i="45"/>
  <c r="I47" i="45"/>
  <c r="K323" i="39"/>
  <c r="J30" i="45"/>
  <c r="U1171" i="36"/>
  <c r="U755" i="36"/>
  <c r="K848" i="39"/>
  <c r="K37" i="45"/>
  <c r="K411" i="39"/>
  <c r="K32" i="45"/>
  <c r="I800" i="39"/>
  <c r="J799" i="39"/>
  <c r="J9" i="45"/>
  <c r="J38" i="39"/>
  <c r="K37" i="39"/>
  <c r="U1163" i="36" l="1"/>
  <c r="U280" i="36"/>
  <c r="J47" i="45"/>
  <c r="T1179" i="36"/>
  <c r="U1167" i="36"/>
  <c r="K461" i="39"/>
  <c r="K38" i="45"/>
  <c r="K30" i="45"/>
  <c r="K9" i="45"/>
  <c r="K38" i="39"/>
  <c r="K799" i="39"/>
  <c r="J800" i="39"/>
  <c r="U1179" i="36" l="1"/>
  <c r="K47" i="45"/>
  <c r="K800" i="39"/>
</calcChain>
</file>

<file path=xl/sharedStrings.xml><?xml version="1.0" encoding="utf-8"?>
<sst xmlns="http://schemas.openxmlformats.org/spreadsheetml/2006/main" count="3045" uniqueCount="1502">
  <si>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</si>
  <si>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</si>
  <si>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</si>
  <si>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</si>
  <si>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</si>
  <si>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</si>
  <si>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</si>
  <si>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</si>
  <si>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</si>
  <si>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</si>
  <si>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</si>
  <si>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</si>
  <si>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</si>
  <si>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</si>
  <si>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</si>
  <si>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</si>
  <si>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</si>
  <si>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</si>
  <si>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</si>
  <si>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</si>
  <si>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</si>
  <si>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</si>
  <si>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</si>
  <si>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</si>
  <si>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</si>
  <si>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</si>
  <si>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</si>
  <si>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</si>
  <si>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</si>
  <si>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</si>
  <si>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</si>
  <si>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</si>
  <si>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</si>
  <si>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</si>
  <si>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</si>
  <si>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</si>
  <si>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</si>
  <si>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</si>
  <si>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</si>
  <si>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</si>
  <si>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</si>
  <si>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</si>
  <si>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</si>
  <si>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</si>
  <si>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</si>
  <si>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</si>
  <si>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</si>
  <si>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</si>
  <si>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</si>
  <si>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</si>
  <si>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</si>
  <si>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01-000-43-00-4325</t>
  </si>
  <si>
    <t>01-000-43-00-4320</t>
  </si>
  <si>
    <t>01-000-43-00-4310</t>
  </si>
  <si>
    <t>POLICE TOWS</t>
  </si>
  <si>
    <t>01-000-44-00-4405</t>
  </si>
  <si>
    <t>01-000-44-00-4400</t>
  </si>
  <si>
    <t>GARBAGE SURCHARGE</t>
  </si>
  <si>
    <t>01-000-45-00-4500</t>
  </si>
  <si>
    <t>01-000-46-00-4690</t>
  </si>
  <si>
    <t>01-000-46-00-4680</t>
  </si>
  <si>
    <t>REIMB - MISCELLANEOUS</t>
  </si>
  <si>
    <t>01-000-48-00-4850</t>
  </si>
  <si>
    <t>01-110-50-00-5005</t>
  </si>
  <si>
    <t>01-110-50-00-5002</t>
  </si>
  <si>
    <t>01-110-50-00-5001</t>
  </si>
  <si>
    <t>PART-TIME SALARIES</t>
  </si>
  <si>
    <t>SALARIES - ADMINISTRATION</t>
  </si>
  <si>
    <t>SALARIES - ALDERMAN</t>
  </si>
  <si>
    <t>SALARIES - LIQUOR COMM</t>
  </si>
  <si>
    <t>SALARIES - MAYOR</t>
  </si>
  <si>
    <t>01-110-52-00-5214</t>
  </si>
  <si>
    <t>01-110-52-00-5212</t>
  </si>
  <si>
    <t>01-110-54-00-5480</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</si>
  <si>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</si>
  <si>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</si>
  <si>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</si>
  <si>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</si>
  <si>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</si>
  <si>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</si>
  <si>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</si>
  <si>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</si>
  <si>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</si>
  <si>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</si>
  <si>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</si>
  <si>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</si>
  <si>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</si>
  <si>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</si>
  <si>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01-110-56-00-5610</t>
  </si>
  <si>
    <t>WEARING APPAREL</t>
  </si>
  <si>
    <t>01-120-50-00-5010</t>
  </si>
  <si>
    <t>01-120-52-00-5214</t>
  </si>
  <si>
    <t>01-120-52-00-5212</t>
  </si>
  <si>
    <t>01-120-54-00-5485</t>
  </si>
  <si>
    <t>01-120-54-00-5462</t>
  </si>
  <si>
    <t>01-120-54-00-5452</t>
  </si>
  <si>
    <t>01-120-54-00-5440</t>
  </si>
  <si>
    <t>01-120-54-00-5430</t>
  </si>
  <si>
    <t>01-120-54-00-5415</t>
  </si>
  <si>
    <t>01-120-54-00-5412</t>
  </si>
  <si>
    <t>AUDITING SERVICES</t>
  </si>
  <si>
    <t>01-120-56-00-5610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</si>
  <si>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</si>
  <si>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</si>
  <si>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</si>
  <si>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</si>
  <si>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</si>
  <si>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</si>
  <si>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</si>
  <si>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</si>
  <si>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</si>
  <si>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</si>
  <si>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</si>
  <si>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</si>
  <si>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</si>
  <si>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01-210-54-00-5462</t>
  </si>
  <si>
    <t>01-210-54-00-5452</t>
  </si>
  <si>
    <t>01-210-54-00-5440</t>
  </si>
  <si>
    <t>01-210-54-00-5430</t>
  </si>
  <si>
    <t>01-210-54-00-5415</t>
  </si>
  <si>
    <t>LEGAL SERVICES</t>
  </si>
  <si>
    <t>TRAINING &amp; CONFERENCE</t>
  </si>
  <si>
    <t>01-210-56-00-5696</t>
  </si>
  <si>
    <t>01-210-56-00-5695</t>
  </si>
  <si>
    <t>01-210-56-00-5620</t>
  </si>
  <si>
    <t>01-210-56-00-5610</t>
  </si>
  <si>
    <t>01-210-56-00-5600</t>
  </si>
  <si>
    <t>AMMUNITION</t>
  </si>
  <si>
    <t>GASOLINE</t>
  </si>
  <si>
    <t>01-220-50-00-5010</t>
  </si>
  <si>
    <t>01-220-52-00-5214</t>
  </si>
  <si>
    <t>01-220-52-00-5212</t>
  </si>
  <si>
    <t>01-220-54-00-5462</t>
  </si>
  <si>
    <t>01-220-54-00-5452</t>
  </si>
  <si>
    <t>01-220-54-00-5440</t>
  </si>
  <si>
    <t>01-220-54-00-5430</t>
  </si>
  <si>
    <t>01-220-54-00-5426</t>
  </si>
  <si>
    <t>01-220-54-00-5415</t>
  </si>
  <si>
    <t>01-220-54-00-5412</t>
  </si>
  <si>
    <t>01-220-56-00-5620</t>
  </si>
  <si>
    <t>01-220-56-00-5610</t>
  </si>
  <si>
    <t>01-410-50-00-5020</t>
  </si>
  <si>
    <t>01-410-50-00-5010</t>
  </si>
  <si>
    <t>01-410-52-00-5214</t>
  </si>
  <si>
    <t>01-410-52-00-5212</t>
  </si>
  <si>
    <t>01-410-54-00-5485</t>
  </si>
  <si>
    <t>01-410-54-00-5462</t>
  </si>
  <si>
    <t>01-410-54-00-5440</t>
  </si>
  <si>
    <t>01-410-54-00-5412</t>
  </si>
  <si>
    <t>01-410-56-00-5695</t>
  </si>
  <si>
    <t>01-410-56-00-5620</t>
  </si>
  <si>
    <t>01-410-56-00-5600</t>
  </si>
  <si>
    <t>MOSQUITO CONTROL</t>
  </si>
  <si>
    <t>HANGING BASKETS</t>
  </si>
  <si>
    <t>01-540-54-00-5443</t>
  </si>
  <si>
    <t>01-540-54-00-5442</t>
  </si>
  <si>
    <t>LEAF PICKUP</t>
  </si>
  <si>
    <t>GARBAGE SERVICES</t>
  </si>
  <si>
    <t>01-640-52-00-5231</t>
  </si>
  <si>
    <t>01-640-52-00-5230</t>
  </si>
  <si>
    <t>UNEMPLOYMENT INSURANCE</t>
  </si>
  <si>
    <t>GROUP LIFE INSURANCE</t>
  </si>
  <si>
    <t>01-640-54-00-5494</t>
  </si>
  <si>
    <t>01-640-54-00-5493</t>
  </si>
  <si>
    <t>01-640-54-00-5492</t>
  </si>
  <si>
    <t>01-640-54-00-5491</t>
  </si>
  <si>
    <t>01-640-54-00-5475</t>
  </si>
  <si>
    <t>01-640-54-00-5463</t>
  </si>
  <si>
    <t>01-640-54-00-5461</t>
  </si>
  <si>
    <t>SALES TAX REBATE</t>
  </si>
  <si>
    <t>CABLE CONSORTIUM FEE</t>
  </si>
  <si>
    <t>SPECIAL COUNSEL</t>
  </si>
  <si>
    <t>LITIGATION COUNSEL</t>
  </si>
  <si>
    <t>CORPORATE COUNSEL</t>
  </si>
  <si>
    <t>01-640-54-00-5499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</si>
  <si>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</si>
  <si>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</si>
  <si>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</si>
  <si>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</si>
  <si>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</si>
  <si>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</si>
  <si>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</si>
  <si>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01-110-54-00-5451</t>
  </si>
  <si>
    <t>01-110-54-00-5488</t>
  </si>
  <si>
    <t>01-120-54-00-5414</t>
  </si>
  <si>
    <t>01-120-54-00-5460</t>
  </si>
  <si>
    <t>01-210-54-00-5410</t>
  </si>
  <si>
    <t>01-210-54-00-5412</t>
  </si>
  <si>
    <t>01-210-54-00-5460</t>
  </si>
  <si>
    <t>01-220-54-00-5460</t>
  </si>
  <si>
    <t>01-640-54-00-5456</t>
  </si>
  <si>
    <t>01-640-54-00-5481</t>
  </si>
  <si>
    <t>TRANSFER TO DEBT SERVICE</t>
  </si>
  <si>
    <t>TRANSFER TO WATER</t>
  </si>
  <si>
    <t>TRANSFER TO SEWER</t>
  </si>
  <si>
    <t>TRANSFER FROM SEWER</t>
  </si>
  <si>
    <t>01-210-54-00-5495</t>
  </si>
  <si>
    <t>01-410-56-00-5640</t>
  </si>
  <si>
    <t xml:space="preserve">LOCAL USE TAX                                              </t>
  </si>
  <si>
    <t>01-000-41-00-4182</t>
  </si>
  <si>
    <t>MISC INTERGOVERNMENTAL</t>
  </si>
  <si>
    <t>01-210-56-00-5690</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</si>
  <si>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</si>
  <si>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</si>
  <si>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</si>
  <si>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</si>
  <si>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</si>
  <si>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</si>
  <si>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</si>
  <si>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</si>
  <si>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</si>
  <si>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</si>
  <si>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</si>
  <si>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</si>
  <si>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</si>
  <si>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</si>
  <si>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01-000-44-00-4474</t>
  </si>
  <si>
    <t>POLICE SPECIAL DETAIL</t>
  </si>
  <si>
    <t>01-640-50-00-5092</t>
  </si>
  <si>
    <t>POLICE SPECIAL DETAIL WAGES</t>
  </si>
  <si>
    <t>ADMISSIONS TAX REBATE</t>
  </si>
  <si>
    <t>CITY PROPERTY TAX REBATE</t>
  </si>
  <si>
    <t>01-640-56-00-5625</t>
  </si>
  <si>
    <t>REIMBURSABLE REPAIRS</t>
  </si>
  <si>
    <t>01-210-54-00-5472</t>
  </si>
  <si>
    <t>01-640-54-00-5465</t>
  </si>
  <si>
    <t>ENGINEERING SERVICES</t>
  </si>
  <si>
    <t>01-000-40-00-4035</t>
  </si>
  <si>
    <t>12-112-54-00-5495</t>
  </si>
  <si>
    <t>11-111-54-00-5495</t>
  </si>
  <si>
    <t>15-000-41-00-4112</t>
  </si>
  <si>
    <t xml:space="preserve">MOTOR FUEL TAX </t>
  </si>
  <si>
    <t>15-000-41-00-4113</t>
  </si>
  <si>
    <t>MFT HIGH GROWTH</t>
  </si>
  <si>
    <t>15-000-45-00-4500</t>
  </si>
  <si>
    <t>TRANSFER FROM GENERAL</t>
  </si>
  <si>
    <t>15-155-56-00-5618</t>
  </si>
  <si>
    <t>SALT</t>
  </si>
  <si>
    <t>SIGNS</t>
  </si>
  <si>
    <t>15-155-60-00-6079</t>
  </si>
  <si>
    <t>ROUTE 47 EXPANSION</t>
  </si>
  <si>
    <t>DUI FINES</t>
  </si>
  <si>
    <t>EQUIPMENT</t>
  </si>
  <si>
    <t>VEHICLES</t>
  </si>
  <si>
    <t>MOWING INCOME</t>
  </si>
  <si>
    <t>INTEREST PAYMENT</t>
  </si>
  <si>
    <t>23-000-42-00-4210</t>
  </si>
  <si>
    <t>ENGINEERING CAPITAL FEE</t>
  </si>
  <si>
    <t>23-000-42-00-4214</t>
  </si>
  <si>
    <t>23-000-42-00-4222</t>
  </si>
  <si>
    <r>
      <t xml:space="preserve">ROAD CONTRIBUTION FEE                            </t>
    </r>
    <r>
      <rPr>
        <b/>
        <sz val="11"/>
        <rFont val="Times New Roman"/>
        <family val="1"/>
      </rPr>
      <t xml:space="preserve"> </t>
    </r>
  </si>
  <si>
    <t>23-000-45-00-4500</t>
  </si>
  <si>
    <t>42-000-42-00-4208</t>
  </si>
  <si>
    <t>RECAPTURE FEES - WATER &amp; SEWER</t>
  </si>
  <si>
    <t>42-000-49-00-4901</t>
  </si>
  <si>
    <t>42-420-54-00-5498</t>
  </si>
  <si>
    <t>PAYING AGENT FEES</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</si>
  <si>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</si>
  <si>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</si>
  <si>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</si>
  <si>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</si>
  <si>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</si>
  <si>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</si>
  <si>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</si>
  <si>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</si>
  <si>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</si>
  <si>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</si>
  <si>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</si>
  <si>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</si>
  <si>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</si>
  <si>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</si>
  <si>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</si>
  <si>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</si>
  <si>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</si>
  <si>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</si>
  <si>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</si>
  <si>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</si>
  <si>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</si>
  <si>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</si>
  <si>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</si>
  <si>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</si>
  <si>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</si>
  <si>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</si>
  <si>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</si>
  <si>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51-510-54-00-5480</t>
  </si>
  <si>
    <t>51-510-54-00-5483</t>
  </si>
  <si>
    <t>JULIE SERVICES</t>
  </si>
  <si>
    <t>51-510-54-00-5485</t>
  </si>
  <si>
    <t>51-510-54-00-5499</t>
  </si>
  <si>
    <t>51-510-56-00-5600</t>
  </si>
  <si>
    <t>51-510-56-00-5620</t>
  </si>
  <si>
    <t>51-510-56-00-5630</t>
  </si>
  <si>
    <t>51-510-56-00-5638</t>
  </si>
  <si>
    <t>TREATMENT FACILITY SUPPLIES</t>
  </si>
  <si>
    <t>51-510-56-00-5640</t>
  </si>
  <si>
    <t>51-510-56-00-5664</t>
  </si>
  <si>
    <t>51-510-56-00-5695</t>
  </si>
  <si>
    <t>51-510-60-00-6079</t>
  </si>
  <si>
    <t>Debt Service - IEPA Loan L17-156300</t>
  </si>
  <si>
    <t>51-510-89-00-8000</t>
  </si>
  <si>
    <t>51-510-89-00-8050</t>
  </si>
  <si>
    <t>TRANSFER TO GENERAL</t>
  </si>
  <si>
    <t>52-000-44-00-4435</t>
  </si>
  <si>
    <t>SEWER MAINTENANCE FEES</t>
  </si>
  <si>
    <t>52-000-44-00-4455</t>
  </si>
  <si>
    <t>SW CONNECTION FEES - OPERATIONS</t>
  </si>
  <si>
    <t>52-000-44-00-4456</t>
  </si>
  <si>
    <t>SW CONNECTION FEES - CAPITAL</t>
  </si>
  <si>
    <t>52-000-44-00-4465</t>
  </si>
  <si>
    <t>RIVER CROSSING FEES</t>
  </si>
  <si>
    <t>52-000-45-00-4500</t>
  </si>
  <si>
    <t>52-000-46-00-4690</t>
  </si>
  <si>
    <t>52-000-49-00-4901</t>
  </si>
  <si>
    <t>52-520-50-00-5010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</si>
  <si>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</si>
  <si>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</si>
  <si>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</si>
  <si>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</si>
  <si>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</si>
  <si>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</si>
  <si>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</si>
  <si>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</si>
  <si>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</si>
  <si>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</si>
  <si>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</si>
  <si>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</si>
  <si>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</si>
  <si>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</si>
  <si>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52-520-56-00-5640</t>
  </si>
  <si>
    <t>52-520-56-00-5695</t>
  </si>
  <si>
    <t>52-520-60-00-6079</t>
  </si>
  <si>
    <t>52-520-90-00-8000</t>
  </si>
  <si>
    <t>52-520-90-00-8050</t>
  </si>
  <si>
    <t>Debt Service - 2011 Refunding Bond</t>
  </si>
  <si>
    <t>AUTUMN CREEK</t>
  </si>
  <si>
    <t>72-000-47-00-4704</t>
  </si>
  <si>
    <t>BLACKBERRY WOODS</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</si>
  <si>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</si>
  <si>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</si>
  <si>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</si>
  <si>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</si>
  <si>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</si>
  <si>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</si>
  <si>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</si>
  <si>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</si>
  <si>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</si>
  <si>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</si>
  <si>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</si>
  <si>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</si>
  <si>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</si>
  <si>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</si>
  <si>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</si>
  <si>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</si>
  <si>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</si>
  <si>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</si>
  <si>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</si>
  <si>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</si>
  <si>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</si>
  <si>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79-790-56-00-5620</t>
  </si>
  <si>
    <t>79-790-56-00-5630</t>
  </si>
  <si>
    <t>79-790-56-00-5640</t>
  </si>
  <si>
    <t>CONCESSION WAGES</t>
  </si>
  <si>
    <t>PRE-SCHOOL WAGES</t>
  </si>
  <si>
    <t>INSTRUCTORS WAGES</t>
  </si>
  <si>
    <t>SCHOLARSHIPS</t>
  </si>
  <si>
    <t>HOMETOWN DAYS SUPPLIES</t>
  </si>
  <si>
    <t>PROGRAM SUPPLIES</t>
  </si>
  <si>
    <t>CONCESSION SUPPLIES</t>
  </si>
  <si>
    <t>82-000-41-00-4120</t>
  </si>
  <si>
    <t>82-000-41-00-4170</t>
  </si>
  <si>
    <t>82-000-43-00-4330</t>
  </si>
  <si>
    <t>LIBRARY FINES</t>
  </si>
  <si>
    <t>82-000-44-00-4401</t>
  </si>
  <si>
    <t>LIBRARY SUBSCRIPTION CARDS</t>
  </si>
  <si>
    <t>82-000-44-00-4422</t>
  </si>
  <si>
    <t>COPY FEES</t>
  </si>
  <si>
    <t>82-000-45-00-4500</t>
  </si>
  <si>
    <t>82-000-48-00-4820</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</si>
  <si>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</si>
  <si>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</si>
  <si>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</si>
  <si>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</si>
  <si>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</si>
  <si>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</si>
  <si>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</si>
  <si>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</si>
  <si>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</si>
  <si>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</si>
  <si>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</si>
  <si>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</si>
  <si>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</si>
  <si>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</si>
  <si>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</si>
  <si>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</si>
  <si>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</si>
  <si>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</si>
  <si>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</si>
  <si>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</si>
  <si>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</si>
  <si>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</si>
  <si>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82-820-56-00-5671</t>
  </si>
  <si>
    <t>LIBRARY PROGRAMMING</t>
  </si>
  <si>
    <t>82-820-56-00-5676</t>
  </si>
  <si>
    <t>EMPLOYEE RECOGNITION</t>
  </si>
  <si>
    <t>AUDIO BOOKS</t>
  </si>
  <si>
    <t>82-820-56-00-5685</t>
  </si>
  <si>
    <t>DVD'S</t>
  </si>
  <si>
    <t>Debt Service - 2006 Bond</t>
  </si>
  <si>
    <t>Library Debt Service</t>
  </si>
  <si>
    <t>Countryside TIF</t>
  </si>
  <si>
    <t>87-870-54-00-5498</t>
  </si>
  <si>
    <t>Downtown TIF</t>
  </si>
  <si>
    <t>88-880-60-00-6079</t>
  </si>
  <si>
    <t>Finance</t>
  </si>
  <si>
    <t>Police</t>
  </si>
  <si>
    <t>Expenditures</t>
  </si>
  <si>
    <t>Surplus(Deficit)</t>
  </si>
  <si>
    <t>Expenses</t>
  </si>
  <si>
    <t>Fund Balance</t>
  </si>
  <si>
    <t>01-640-99-00-9982</t>
  </si>
  <si>
    <t>TRANSFER TO LIBRARY OPERATIONS</t>
  </si>
  <si>
    <t>82-000-49-00-4901</t>
  </si>
  <si>
    <t>Administration</t>
  </si>
  <si>
    <t>GENERAL FUND - 01</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</si>
  <si>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</si>
  <si>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</si>
  <si>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</si>
  <si>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</si>
  <si>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</si>
  <si>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</si>
  <si>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</si>
  <si>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</si>
  <si>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</si>
  <si>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</si>
  <si>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</si>
  <si>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</si>
  <si>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</si>
  <si>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</si>
  <si>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</si>
  <si>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</si>
  <si>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</si>
  <si>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</si>
  <si>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</si>
  <si>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</si>
  <si>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</si>
  <si>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</si>
  <si>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</si>
  <si>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</si>
  <si>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</si>
  <si>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</si>
  <si>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</si>
  <si>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</si>
  <si>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</si>
  <si>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</si>
  <si>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</si>
  <si>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</si>
  <si>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</si>
  <si>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</si>
  <si>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</si>
  <si>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</si>
  <si>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</si>
  <si>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</si>
  <si>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</si>
  <si>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</si>
  <si>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</si>
  <si>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Administrative Services</t>
  </si>
  <si>
    <t>Library Operations</t>
  </si>
  <si>
    <t>Community Development</t>
  </si>
  <si>
    <t>Cash Flow - Surplus(Deficit)</t>
  </si>
  <si>
    <t>General</t>
  </si>
  <si>
    <t>Fox Hill</t>
  </si>
  <si>
    <t>Sunflower</t>
  </si>
  <si>
    <t>Water</t>
  </si>
  <si>
    <t>Sewer</t>
  </si>
  <si>
    <t>Land Cash</t>
  </si>
  <si>
    <t>NON-HOME RULE SALES TAX</t>
  </si>
  <si>
    <t>79-795-50-00-5010</t>
  </si>
  <si>
    <t>79-795-50-00-5015</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</si>
  <si>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</si>
  <si>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</si>
  <si>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</si>
  <si>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</si>
  <si>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</si>
  <si>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</si>
  <si>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</si>
  <si>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</si>
  <si>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</si>
  <si>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</si>
  <si>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</si>
  <si>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</si>
  <si>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</si>
  <si>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</si>
  <si>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</si>
  <si>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</si>
  <si>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</si>
  <si>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</si>
  <si>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</si>
  <si>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79-795-56-00-5602</t>
  </si>
  <si>
    <t>79-795-56-00-5606</t>
  </si>
  <si>
    <t>79-795-56-00-5607</t>
  </si>
  <si>
    <t>79-795-56-00-5610</t>
  </si>
  <si>
    <t>79-795-56-00-5620</t>
  </si>
  <si>
    <t>79-795-56-00-5640</t>
  </si>
  <si>
    <t>OTHER LICENSES &amp; PERMITS</t>
  </si>
  <si>
    <t>01-110-54-00-5485</t>
  </si>
  <si>
    <t>01-210-54-00-5485</t>
  </si>
  <si>
    <t>01-220-54-00-5485</t>
  </si>
  <si>
    <t>51-000-46-00-4690</t>
  </si>
  <si>
    <t>01-000-40-00-4044</t>
  </si>
  <si>
    <t>23-230-60-00-6094</t>
  </si>
  <si>
    <t>KENCOM</t>
  </si>
  <si>
    <t>01-640-54-00-5449</t>
  </si>
  <si>
    <t>88-880-60-00-6000</t>
  </si>
  <si>
    <t>PROJECT COSTS</t>
  </si>
  <si>
    <t>01-640-54-00-5450</t>
  </si>
  <si>
    <t>INFORMATION TECHNOLOGY SERVICES</t>
  </si>
  <si>
    <t>79-000-48-00-4825</t>
  </si>
  <si>
    <t>79-790-54-00-5495</t>
  </si>
  <si>
    <t>84-000-45-00-4500</t>
  </si>
  <si>
    <t>82-820-52-00-5231</t>
  </si>
  <si>
    <t>CITY</t>
  </si>
  <si>
    <t>Park &amp; Recreation</t>
  </si>
  <si>
    <t>Library</t>
  </si>
  <si>
    <t>Library Ops</t>
  </si>
  <si>
    <t>01-220-56-00-5695</t>
  </si>
  <si>
    <t>79-000-46-00-4690</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</si>
  <si>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</si>
  <si>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</si>
  <si>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</si>
  <si>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</si>
  <si>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</si>
  <si>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</si>
  <si>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</si>
  <si>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</si>
  <si>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</si>
  <si>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</si>
  <si>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</si>
  <si>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</si>
  <si>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</si>
  <si>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</si>
  <si>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</si>
  <si>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</si>
  <si>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</si>
  <si>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82-820-54-00-5498</t>
  </si>
  <si>
    <t>Budget</t>
  </si>
  <si>
    <t xml:space="preserve">DEVELOPMENT FEES </t>
  </si>
  <si>
    <t>84-000-42-00-4214</t>
  </si>
  <si>
    <t>PROPERTY &amp; BLDG MAINT SERVICES</t>
  </si>
  <si>
    <t>PROPERTY &amp; BLDG MAINT SUPPLIES</t>
  </si>
  <si>
    <t>51-510-54-00-5445</t>
  </si>
  <si>
    <t>TREATMENT FACILITY SERVICES</t>
  </si>
  <si>
    <t>52-520-54-00-5444</t>
  </si>
  <si>
    <t>LIFT STATION SERVICES</t>
  </si>
  <si>
    <t>01-540-54-00-5441</t>
  </si>
  <si>
    <t>GARBAGE SERVICES - SENIOR SUBSIDY</t>
  </si>
  <si>
    <t>01-210-50-00-5011</t>
  </si>
  <si>
    <t>SALARIES - SERGEANTS</t>
  </si>
  <si>
    <t>.</t>
  </si>
  <si>
    <t>01-210-56-00-5650</t>
  </si>
  <si>
    <t>COMMUNITY SERVICES</t>
  </si>
  <si>
    <t>OFFENDER REGISTRATION FEES</t>
  </si>
  <si>
    <t>Motor Fuel Tax</t>
  </si>
  <si>
    <t>Police Capital</t>
  </si>
  <si>
    <t>City Wide Capital</t>
  </si>
  <si>
    <t>City</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</si>
  <si>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</si>
  <si>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</si>
  <si>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</si>
  <si>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</si>
  <si>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</si>
  <si>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</si>
  <si>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</si>
  <si>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</si>
  <si>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</si>
  <si>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</si>
  <si>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</si>
  <si>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</si>
  <si>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</si>
  <si>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</si>
  <si>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</si>
  <si>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</si>
  <si>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</si>
  <si>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</si>
  <si>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</si>
  <si>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</si>
  <si>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</si>
  <si>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</si>
  <si>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</si>
  <si>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</si>
  <si>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</si>
  <si>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</si>
  <si>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</si>
  <si>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</si>
  <si>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</si>
  <si>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</si>
  <si>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</si>
  <si>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</si>
  <si>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</si>
  <si>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</si>
  <si>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</si>
  <si>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</si>
  <si>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</si>
  <si>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</si>
  <si>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</si>
  <si>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</si>
  <si>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</si>
  <si>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</si>
  <si>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</si>
  <si>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</si>
  <si>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 xml:space="preserve">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</si>
  <si>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</si>
  <si>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</si>
  <si>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</si>
  <si>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</si>
  <si>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</si>
  <si>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Capital Fund (84)</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</si>
  <si>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</si>
  <si>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</si>
  <si>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</si>
  <si>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</si>
  <si>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ADMINISTRATION DEPARTMENT</t>
  </si>
  <si>
    <t>Total Administration</t>
  </si>
  <si>
    <t>FINANCE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</si>
  <si>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</si>
  <si>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</si>
  <si>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</si>
  <si>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</si>
  <si>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</si>
  <si>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</si>
  <si>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</si>
  <si>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FUND</t>
  </si>
  <si>
    <t>General Fund</t>
  </si>
  <si>
    <t>Special Revenue Funds</t>
  </si>
  <si>
    <t>Parks and Recreation</t>
  </si>
  <si>
    <t>Fox Hill SSA</t>
  </si>
  <si>
    <t>Sunflower SSA</t>
  </si>
  <si>
    <t>Debt Service Fund</t>
  </si>
  <si>
    <t>Capital Project Funds</t>
  </si>
  <si>
    <t>Public Works Capital</t>
  </si>
  <si>
    <t>City-Wide Capital</t>
  </si>
  <si>
    <t>Enterprise Funds</t>
  </si>
  <si>
    <t>Library Funds</t>
  </si>
  <si>
    <t>Library Capital</t>
  </si>
  <si>
    <t xml:space="preserve">Other </t>
  </si>
  <si>
    <t>Inter-</t>
  </si>
  <si>
    <t>Licenses &amp;</t>
  </si>
  <si>
    <t>Fines &amp;</t>
  </si>
  <si>
    <t xml:space="preserve">Charges </t>
  </si>
  <si>
    <t>Investment</t>
  </si>
  <si>
    <t>Reimb-</t>
  </si>
  <si>
    <t>Miscel-</t>
  </si>
  <si>
    <t xml:space="preserve">Financing </t>
  </si>
  <si>
    <t>Fund</t>
  </si>
  <si>
    <t>governmental</t>
  </si>
  <si>
    <t>Permits</t>
  </si>
  <si>
    <t>Forfeits</t>
  </si>
  <si>
    <t>for Services</t>
  </si>
  <si>
    <t>Earnings</t>
  </si>
  <si>
    <t>ursements</t>
  </si>
  <si>
    <t>laneous</t>
  </si>
  <si>
    <t>Sources</t>
  </si>
  <si>
    <t>Total</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</si>
  <si>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</si>
  <si>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</si>
  <si>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</si>
  <si>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</si>
  <si>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</si>
  <si>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</si>
  <si>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</si>
  <si>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</si>
  <si>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</si>
  <si>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</si>
  <si>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</si>
  <si>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</si>
  <si>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</si>
  <si>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</si>
  <si>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</si>
  <si>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</si>
  <si>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</si>
  <si>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</si>
  <si>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</si>
  <si>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</si>
  <si>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</si>
  <si>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</si>
  <si>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</si>
  <si>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Cash Flow - Fund Balance</t>
  </si>
  <si>
    <t>TOTAL REVENUES</t>
  </si>
  <si>
    <t>TOTAL EXPENDITURES</t>
  </si>
  <si>
    <t>52-520-92-00-8000</t>
  </si>
  <si>
    <t>52-520-92-00-8050</t>
  </si>
  <si>
    <t>PARK RENTALS</t>
  </si>
  <si>
    <t>51-000-48-00-4820</t>
  </si>
  <si>
    <t xml:space="preserve">RENTAL INCOME </t>
  </si>
  <si>
    <t>52-520-99-00-9951</t>
  </si>
  <si>
    <t>ELECTRONIC CITATION FEES</t>
  </si>
  <si>
    <t>84-840-56-00-5683</t>
  </si>
  <si>
    <t>84-840-56-00-5684</t>
  </si>
  <si>
    <t>84-840-56-00-5685</t>
  </si>
  <si>
    <t>84-840-56-00-5635</t>
  </si>
  <si>
    <t>BOOKS</t>
  </si>
  <si>
    <t>84-840-56-00-5686</t>
  </si>
  <si>
    <t>79-000-44-00-4402</t>
  </si>
  <si>
    <t>SPECIAL EVENTS</t>
  </si>
  <si>
    <t>79-000-44-00-4403</t>
  </si>
  <si>
    <t>CHILD DEVELOPMENT</t>
  </si>
  <si>
    <t>79-000-44-00-4404</t>
  </si>
  <si>
    <t>79-790-56-00-5695</t>
  </si>
  <si>
    <t>CIRCUIT COURT FINES</t>
  </si>
  <si>
    <t>Total Finance</t>
  </si>
  <si>
    <t xml:space="preserve">Total Police </t>
  </si>
  <si>
    <t xml:space="preserve">Total Public Works </t>
  </si>
  <si>
    <t>Total Admin Services &amp; Transfers</t>
  </si>
  <si>
    <t>SALARIES &amp; WAGES</t>
  </si>
  <si>
    <t>EXCISE TAX</t>
  </si>
  <si>
    <t>23-230-60-00-6058</t>
  </si>
  <si>
    <t xml:space="preserve">US 34 (IL 47 / ORCHARD RD) PROJECT </t>
  </si>
  <si>
    <t>23-230-60-00-6059</t>
  </si>
  <si>
    <t>79-000-48-00-4843</t>
  </si>
  <si>
    <t>TRANSFER TO PARKS &amp; RECREATION</t>
  </si>
  <si>
    <t>23-000-42-00-4218</t>
  </si>
  <si>
    <t>DEVELOPMENT FEES - MUNICIPAL BLDG</t>
  </si>
  <si>
    <t>DEVELOPMENT FEES - POLICE CAPITAL</t>
  </si>
  <si>
    <t>DEVELOPMENT FEES - PW CAPITAL</t>
  </si>
  <si>
    <t>25-205-54-00-5495</t>
  </si>
  <si>
    <t>25-205-60-00-6060</t>
  </si>
  <si>
    <t>25-205-60-00-6070</t>
  </si>
  <si>
    <t>25-215-54-00-5448</t>
  </si>
  <si>
    <t>25-215-56-00-5620</t>
  </si>
  <si>
    <t>25-215-60-00-6060</t>
  </si>
  <si>
    <t>25-215-60-00-6070</t>
  </si>
  <si>
    <t>25-215-92-00-8000</t>
  </si>
  <si>
    <t>25-215-92-00-8050</t>
  </si>
  <si>
    <t>25-225-60-00-6060</t>
  </si>
  <si>
    <t>25-225-92-00-8000</t>
  </si>
  <si>
    <t>25-225-92-00-8050</t>
  </si>
  <si>
    <t>Vehicle &amp; Equipment</t>
  </si>
  <si>
    <t>Vehicle and Equipment Fund (25)</t>
  </si>
  <si>
    <t>Police Capital Expenditures</t>
  </si>
  <si>
    <t>Public Works Capital Expenditures</t>
  </si>
  <si>
    <t>Police Capital Fund Balance</t>
  </si>
  <si>
    <t>Public Works Capital Fund Balance</t>
  </si>
  <si>
    <t>City-Wide Capital Expenditures</t>
  </si>
  <si>
    <t>Sub-Total Expenditures</t>
  </si>
  <si>
    <t>Account Number</t>
  </si>
  <si>
    <t>Parks &amp; Recreation Capital</t>
  </si>
  <si>
    <t>Fund Balance Equivalent</t>
  </si>
  <si>
    <t>01-110-54-00-5460</t>
  </si>
  <si>
    <t>84-840-54-00-5460</t>
  </si>
  <si>
    <t>DEVELOPMENT FEES - PARK CAPITAL</t>
  </si>
  <si>
    <t>MISCELLANEOUS INCOME - PW CAPITAL</t>
  </si>
  <si>
    <t>INVESTMENT EARNINGS - PARK CAPITAL</t>
  </si>
  <si>
    <t>MISCELLANEOUS INCOME - POLICE CAPITAL</t>
  </si>
  <si>
    <t>LATE PENALTIES - GARBAGE</t>
  </si>
  <si>
    <t>LATE PENALTIES - SEWER</t>
  </si>
  <si>
    <t>LATE PENALTIES - WATER</t>
  </si>
  <si>
    <t>01-410-54-00-5490</t>
  </si>
  <si>
    <t>VEHICLE MAINTENANCE SERVICES</t>
  </si>
  <si>
    <t>01-410-56-00-5628</t>
  </si>
  <si>
    <t>VEHICLE MAINTENANCE SUPPLIES</t>
  </si>
  <si>
    <t>51-510-54-00-5490</t>
  </si>
  <si>
    <t>51-510-56-00-5628</t>
  </si>
  <si>
    <t>52-520-54-00-5490</t>
  </si>
  <si>
    <t>52-520-56-00-5628</t>
  </si>
  <si>
    <t>51-510-60-00-6070</t>
  </si>
  <si>
    <t>15-155-60-00-6025</t>
  </si>
  <si>
    <t>01-410-54-00-5435</t>
  </si>
  <si>
    <t>TRAFFIC SIGNAL MAINTENANCE</t>
  </si>
  <si>
    <t>ADJUDICATION SERVICES</t>
  </si>
  <si>
    <t>Fund Balance - Police Capital</t>
  </si>
  <si>
    <t>Fund Balance - Public Works Capital</t>
  </si>
  <si>
    <t>Fund Balance - Parks &amp; Rec Capital</t>
  </si>
  <si>
    <t>12-112-54-00-5416</t>
  </si>
  <si>
    <t>POND MAINTENANCE</t>
  </si>
  <si>
    <t>01-210-54-00-5422</t>
  </si>
  <si>
    <t>VEHICLE &amp; EQUIPMENT CHARGEBACK</t>
  </si>
  <si>
    <t>POLICE CHARGEBACK</t>
  </si>
  <si>
    <t>PUBLIC WORKS CHARGEBACK</t>
  </si>
  <si>
    <t>01-410-54-00-5422</t>
  </si>
  <si>
    <t>01-640-54-00-5439</t>
  </si>
  <si>
    <t>AMUSEMENT TAX REBATE</t>
  </si>
  <si>
    <t>23-230-54-00-5465</t>
  </si>
  <si>
    <t>Operating Funds</t>
  </si>
  <si>
    <t>51-000-44-00-4426</t>
  </si>
  <si>
    <t>01-000-44-00-4407</t>
  </si>
  <si>
    <t>01-000-49-00-4916</t>
  </si>
  <si>
    <t>01-000-43-00-4323</t>
  </si>
  <si>
    <t>23-216-99-00-9901</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</si>
  <si>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</si>
  <si>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</si>
  <si>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</si>
  <si>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</si>
  <si>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</si>
  <si>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</si>
  <si>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</si>
  <si>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</si>
  <si>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</si>
  <si>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</si>
  <si>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</si>
  <si>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United City of Yorkville - Consolidated Budget</t>
  </si>
  <si>
    <t>Yorkville Public Library - Consolidated Budget</t>
  </si>
  <si>
    <t xml:space="preserve">BUSINESS DISTRICT REBATE </t>
  </si>
  <si>
    <t>79-795-54-00-5460</t>
  </si>
  <si>
    <t>FY 2021</t>
  </si>
  <si>
    <t>FY 2022</t>
  </si>
  <si>
    <t>FY 2023</t>
  </si>
  <si>
    <t>FY 2024</t>
  </si>
  <si>
    <t>FY 2025</t>
  </si>
  <si>
    <t>FY 2026</t>
  </si>
  <si>
    <t>FY 2027</t>
  </si>
  <si>
    <t>FY 2028</t>
  </si>
  <si>
    <t>The Library Capital Fund derives its revenue from monies collected from building permits.  The revenue is used for Library building maintenance and associated capital, contractual and supply purchases.</t>
  </si>
  <si>
    <t>01-210-50-00-5008</t>
  </si>
  <si>
    <t>Property Taxes</t>
  </si>
  <si>
    <t>Corporate</t>
  </si>
  <si>
    <t>Police Pension</t>
  </si>
  <si>
    <t>Building Permits Revenue</t>
  </si>
  <si>
    <t>23-230-60-00-6025</t>
  </si>
  <si>
    <t>TRAVEL &amp; LODGING</t>
  </si>
  <si>
    <t>PRINTING &amp; DUPLICATING</t>
  </si>
  <si>
    <t>DUES &amp; SUBSCRIPTIONS</t>
  </si>
  <si>
    <t>REPAIR &amp; MAINTENANCE</t>
  </si>
  <si>
    <t>OUTSIDE REPAIR &amp; MAINTENANCE</t>
  </si>
  <si>
    <t>METERS &amp; PARTS</t>
  </si>
  <si>
    <t>ATHLETICS &amp; FITNESS</t>
  </si>
  <si>
    <t>SPONSORSHIPS &amp; DONATIONS</t>
  </si>
  <si>
    <t>COMPACT DISCS &amp; OTHER MUSIC</t>
  </si>
  <si>
    <t>ROAD TO BETTER ROADS PROGRAM</t>
  </si>
  <si>
    <t>Transfers In</t>
  </si>
  <si>
    <t>51-510-60-00-6025</t>
  </si>
  <si>
    <t>52-520-60-00-6025</t>
  </si>
  <si>
    <t>01-110-50-00-5010</t>
  </si>
  <si>
    <t>23-000-46-00-4660</t>
  </si>
  <si>
    <t>REIMB - PUSH FOR THE PATH</t>
  </si>
  <si>
    <t>VIDEO GAMING TAX</t>
  </si>
  <si>
    <t>SALE OF CAPITAL ASSETS - POLICE CAPITAL</t>
  </si>
  <si>
    <t>INTEREST EXPENSE</t>
  </si>
  <si>
    <t>51-510-54-00-5495</t>
  </si>
  <si>
    <t>52-520-54-00-5495</t>
  </si>
  <si>
    <t>23-216-54-00-5446</t>
  </si>
  <si>
    <t>23-216-56-00-5656</t>
  </si>
  <si>
    <t>51-510-56-00-5665</t>
  </si>
  <si>
    <t>JULIE SUPPLIES</t>
  </si>
  <si>
    <t>E-BOOKS SUBSCRIPTION</t>
  </si>
  <si>
    <t>SALE OF CAPITAL ASSETS - PW CAPITAL</t>
  </si>
  <si>
    <t>25-225-60-00-6070</t>
  </si>
  <si>
    <t>12-000-40-00-4000</t>
  </si>
  <si>
    <t xml:space="preserve">PROPERTY TAXES                        </t>
  </si>
  <si>
    <t>11-000-40-00-4000</t>
  </si>
  <si>
    <t xml:space="preserve">PROPERTY TAXES                             </t>
  </si>
  <si>
    <t>82-000-40-00-4000</t>
  </si>
  <si>
    <t xml:space="preserve">PROPERTY TAXES                         </t>
  </si>
  <si>
    <t>87-000-40-00-4000</t>
  </si>
  <si>
    <t>88-000-40-00-4000</t>
  </si>
  <si>
    <t>PARKS &amp; RECREATION CHARGEBACK</t>
  </si>
  <si>
    <t>79-790-54-00-5422</t>
  </si>
  <si>
    <t>Parks &amp; Rec Capital Expenditures</t>
  </si>
  <si>
    <t>Parks &amp; Rec Capital Fund Balance</t>
  </si>
  <si>
    <t>Principal</t>
  </si>
  <si>
    <t>Interest</t>
  </si>
  <si>
    <t>01-000-41-00-4168</t>
  </si>
  <si>
    <t>51-510-60-00-6066</t>
  </si>
  <si>
    <t>KENDALL AREA TRANSIT</t>
  </si>
  <si>
    <t>STREET LIGHTING</t>
  </si>
  <si>
    <t>72-000-47-00-4736</t>
  </si>
  <si>
    <t>BRIARWOOD</t>
  </si>
  <si>
    <t>EMPLOYER CONTRIBUTION - POLICE PENSION</t>
  </si>
  <si>
    <t>DEVELOPMENT FEES - CW CAPITAL</t>
  </si>
  <si>
    <t xml:space="preserve">City-Wide </t>
  </si>
  <si>
    <t>Road to Better Roads Program</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</si>
  <si>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</si>
  <si>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</si>
  <si>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The mission of the Yorkville Police Department is to work in partnership with the community to protect life and property, assist neighborhoods with solving their problems and enhance the quality of life in our City.</t>
  </si>
  <si>
    <t>The Motor Fuel Tax Fund is used to maintain existing and construct new City owned roadways, alleys and parking lots.  The fund also purchases materials used in the maintenance and operation of those facilities.</t>
  </si>
  <si>
    <t>51-510-50-00-5015</t>
  </si>
  <si>
    <t>TRANSFER FROM CW MUNICIPAL BUILDING</t>
  </si>
  <si>
    <t>PUBLIC WORKS DEPARTMENT - STREET OPERATIONS / HEALTH &amp; SANITATION</t>
  </si>
  <si>
    <t>Public Works - Street Operations</t>
  </si>
  <si>
    <t>Public Works - Health &amp; Sanitation</t>
  </si>
  <si>
    <t>Allocated Insurance Expenditures - Aggregated</t>
  </si>
  <si>
    <t>Aggregated Salary &amp; Wage Information</t>
  </si>
  <si>
    <t>01-410-50-00-5015</t>
  </si>
  <si>
    <t>25-000-42-00-4218</t>
  </si>
  <si>
    <t>25-000-42-00-4219</t>
  </si>
  <si>
    <t>25-000-42-00-4215</t>
  </si>
  <si>
    <t>25-000-42-00-4220</t>
  </si>
  <si>
    <t>25-000-43-00-4315</t>
  </si>
  <si>
    <t>25-000-43-00-4316</t>
  </si>
  <si>
    <t>25-000-44-00-4418</t>
  </si>
  <si>
    <t>25-000-44-00-4420</t>
  </si>
  <si>
    <t>25-000-44-00-4421</t>
  </si>
  <si>
    <t>25-000-44-00-4427</t>
  </si>
  <si>
    <t>25-000-45-00-4522</t>
  </si>
  <si>
    <t>25-000-48-00-4852</t>
  </si>
  <si>
    <t>25-000-48-00-4854</t>
  </si>
  <si>
    <t>25-000-49-00-4920</t>
  </si>
  <si>
    <t>25-000-49-00-4921</t>
  </si>
  <si>
    <t>STATE GRANTS - TRAFFIC SIGNAL MAINTENANCE</t>
  </si>
  <si>
    <t>82-000-44-00-4439</t>
  </si>
  <si>
    <t>23-230-54-00-5499</t>
  </si>
  <si>
    <t>42-420-79-00-8000</t>
  </si>
  <si>
    <t>42-420-79-00-8050</t>
  </si>
  <si>
    <t>23-230-78-00-8000</t>
  </si>
  <si>
    <t>23-230-78-00-8050</t>
  </si>
  <si>
    <t>51-510-94-00-8000</t>
  </si>
  <si>
    <t>51-510-94-00-8050</t>
  </si>
  <si>
    <t>Debt Service - 2014 Refunding Bond</t>
  </si>
  <si>
    <t>23-230-54-00-5498</t>
  </si>
  <si>
    <t>General Fund Revenues</t>
  </si>
  <si>
    <t>LIQUOR LICENSES</t>
  </si>
  <si>
    <t>23-000-46-00-4690</t>
  </si>
  <si>
    <t xml:space="preserve">REIMB - MISCELLANEOUS </t>
  </si>
  <si>
    <t xml:space="preserve">The Debt Service Fund accumulates monies for payment of the 2014B bonds, which refinanced the 2005A bonds.  The 2005A bonds were originally issued to finance road improvement projects.  </t>
  </si>
  <si>
    <t>TREE &amp; STUMP MAINTENANCE</t>
  </si>
  <si>
    <t>51-510-54-00-5465</t>
  </si>
  <si>
    <t>51-510-60-00-6022</t>
  </si>
  <si>
    <t>WELL REHABILITATIONS</t>
  </si>
  <si>
    <t>BUSINESS DISTRICT TAX - KENDALL MRKT</t>
  </si>
  <si>
    <t>01-000-40-00-4071</t>
  </si>
  <si>
    <t>01-000-40-00-4072</t>
  </si>
  <si>
    <t>BUSINESS DISTRICT TAX - DOWNTOWN</t>
  </si>
  <si>
    <t>BUSINESS DISTRICT TAX - COUNTRYSIDE</t>
  </si>
  <si>
    <t>01-640-54-00-5428</t>
  </si>
  <si>
    <t>UTILITY TAX REBATE</t>
  </si>
  <si>
    <t>51-510-77-00-8000</t>
  </si>
  <si>
    <t>51-510-77-00-8050</t>
  </si>
  <si>
    <t>Aggregated Benefit Information</t>
  </si>
  <si>
    <t>IMRF</t>
  </si>
  <si>
    <t>FICA</t>
  </si>
  <si>
    <t>TRANSFER TO CITY-WIDE CAPITAL</t>
  </si>
  <si>
    <t>BLACKBERRY CREEK NATURE PRESERVE</t>
  </si>
  <si>
    <t>72-720-60-00-6067</t>
  </si>
  <si>
    <t>TRANSFER FROM CITY-WIDE CAPITAL</t>
  </si>
  <si>
    <t>87-870-54-00-5462</t>
  </si>
  <si>
    <t>88-880-54-00-5462</t>
  </si>
  <si>
    <t>Well Rehabs</t>
  </si>
  <si>
    <t>Selected Capital Projects - Aggregated &gt; $500,000</t>
  </si>
  <si>
    <t>Debt Service - 2014C Refunding Bond</t>
  </si>
  <si>
    <t>Total Library</t>
  </si>
  <si>
    <t>Grand Total</t>
  </si>
  <si>
    <t>01-000-40-00-4055</t>
  </si>
  <si>
    <t>01-410-54-00-5415</t>
  </si>
  <si>
    <t>84-000-48-00-4850</t>
  </si>
  <si>
    <t>KENDALL CO JUVE PROBATION</t>
  </si>
  <si>
    <t>Developer Commitment</t>
  </si>
  <si>
    <t>Special Service Areas</t>
  </si>
  <si>
    <t>TIF Districts</t>
  </si>
  <si>
    <t>Road &amp; Bridge Tax</t>
  </si>
  <si>
    <t xml:space="preserve">US 34 (CENTER / ELDAMAIN RD) PROJECT </t>
  </si>
  <si>
    <t>23-230-60-00-6016</t>
  </si>
  <si>
    <t>72-000-47-00-4708</t>
  </si>
  <si>
    <t>COUNTRY HILLS</t>
  </si>
  <si>
    <t>25-000-49-00-4922</t>
  </si>
  <si>
    <t>SALE OF CAPITAL ASSETS - PARK CAPITAL</t>
  </si>
  <si>
    <t>82-820-56-00-5686</t>
  </si>
  <si>
    <t>51-510-60-00-6059</t>
  </si>
  <si>
    <t>52-520-60-00-6059</t>
  </si>
  <si>
    <t>87-870-77-00-8000</t>
  </si>
  <si>
    <t>87-870-77-00-8050</t>
  </si>
  <si>
    <t>NEW WORLD &amp; LIVE SCAN</t>
  </si>
  <si>
    <t>01-640-54-00-5418</t>
  </si>
  <si>
    <t>PURCHASING SERVICES</t>
  </si>
  <si>
    <t>23-000-46-00-4607</t>
  </si>
  <si>
    <t>REIMB - BLACKBERRY WOODS</t>
  </si>
  <si>
    <t>23-230-60-00-6014</t>
  </si>
  <si>
    <t>25-000-48-00-4855</t>
  </si>
  <si>
    <t>MISCELLANEOUS INCOME - PARK CAPITAL</t>
  </si>
  <si>
    <t>01-640-54-00-5473</t>
  </si>
  <si>
    <t>01-640-54-00-5486</t>
  </si>
  <si>
    <t>51-510-85-00-8000</t>
  </si>
  <si>
    <t>51-510-85-00-8050</t>
  </si>
  <si>
    <t>01-210-54-00-5488</t>
  </si>
  <si>
    <t>01-410-54-00-5488</t>
  </si>
  <si>
    <t>51-510-54-00-5488</t>
  </si>
  <si>
    <t>52-520-54-00-5488</t>
  </si>
  <si>
    <t>79-790-54-00-5488</t>
  </si>
  <si>
    <t>79-795-54-00-5488</t>
  </si>
  <si>
    <t>GC HOUSING RENTAL ASSISTANCE</t>
  </si>
  <si>
    <t>23-230-99-00-9951</t>
  </si>
  <si>
    <t>51-000-49-00-4923</t>
  </si>
  <si>
    <t>PROPERTY ACQUISITION</t>
  </si>
  <si>
    <t>52-520-60-00-6066</t>
  </si>
  <si>
    <t>88-880-81-00-8000</t>
  </si>
  <si>
    <t>88-880-81-00-8050</t>
  </si>
  <si>
    <t>FACILITY MANAGEMENT SERVICES</t>
  </si>
  <si>
    <t>CATION EXCHANGE MEDIA REPLACEMENT</t>
  </si>
  <si>
    <t>RTE 71 SANITARY SEWER REPLACEMENT</t>
  </si>
  <si>
    <t>RTE 71 WATERMAIN REPLACEMENT</t>
  </si>
  <si>
    <t>01-640-54-00-5427</t>
  </si>
  <si>
    <t>01-640-54-00-5432</t>
  </si>
  <si>
    <t>72-720-60-00-6029</t>
  </si>
  <si>
    <t>CALEDONIA PARK</t>
  </si>
  <si>
    <t>72-000-47-00-4706</t>
  </si>
  <si>
    <t>CALEDONIA</t>
  </si>
  <si>
    <t>51-510-60-00-6081</t>
  </si>
  <si>
    <t>51-510-54-00-5401</t>
  </si>
  <si>
    <t>ADMINISTRATIVE CHARGEBACK</t>
  </si>
  <si>
    <t>52-520-54-00-5401</t>
  </si>
  <si>
    <t>01-000-44-00-4415</t>
  </si>
  <si>
    <t>87-870-54-00-5401</t>
  </si>
  <si>
    <t>88-880-54-00-5401</t>
  </si>
  <si>
    <t>Debt Service - 2016 Refunding Bond</t>
  </si>
  <si>
    <t xml:space="preserve">UB COLLECTION FEES </t>
  </si>
  <si>
    <t>52-520-60-00-6060</t>
  </si>
  <si>
    <t xml:space="preserve">PROPERTY TAXES - LIBRARY OPS                   </t>
  </si>
  <si>
    <t>PROPERTY TAXES - DEBT SERVICE</t>
  </si>
  <si>
    <t>The table and graph below present the Library's funds in aggregate, similar to that of a private business (for illustrative purposes only).  All budgeted Library funds are included:  Library Operations (82); and Library Capital (84).</t>
  </si>
  <si>
    <t>82-820-84-00-8000</t>
  </si>
  <si>
    <t>82-820-84-00-8050</t>
  </si>
  <si>
    <t>82-820-99-00-8000</t>
  </si>
  <si>
    <t>82-820-99-00-8050</t>
  </si>
  <si>
    <t>51-510-60-00-6011</t>
  </si>
  <si>
    <t>01-640-54-00-5423</t>
  </si>
  <si>
    <t>Downtown TIF II</t>
  </si>
  <si>
    <t>89-000-40-00-4000</t>
  </si>
  <si>
    <t>Downtown TIF Fund II (89)</t>
  </si>
  <si>
    <t>01-220-54-00-5422</t>
  </si>
  <si>
    <t>General Government Capital</t>
  </si>
  <si>
    <t>25-000-44-00-4419</t>
  </si>
  <si>
    <t>COMMUNITY DEVELOPMENT CHARGEBACK</t>
  </si>
  <si>
    <t>Fund Balance - General Government</t>
  </si>
  <si>
    <t>01-410-54-00-5483</t>
  </si>
  <si>
    <t>52-520-54-00-5483</t>
  </si>
  <si>
    <t>01-410-56-00-5665</t>
  </si>
  <si>
    <t>52-520-56-00-5665</t>
  </si>
  <si>
    <t>01-110-54-00-5424</t>
  </si>
  <si>
    <t>COMPUTER REPLACEMENT CHARGEBACK</t>
  </si>
  <si>
    <t>01-120-54-00-5424</t>
  </si>
  <si>
    <t>01-210-54-00-5424</t>
  </si>
  <si>
    <t>01-220-54-00-5424</t>
  </si>
  <si>
    <t>01-410-54-00-5424</t>
  </si>
  <si>
    <t>51-510-54-00-5424</t>
  </si>
  <si>
    <t>52-520-54-00-5424</t>
  </si>
  <si>
    <t>79-790-54-00-5424</t>
  </si>
  <si>
    <t>79-795-54-00-5424</t>
  </si>
  <si>
    <t>25-000-44-00-4428</t>
  </si>
  <si>
    <t>IDOR ADMINISTRATION FEE</t>
  </si>
  <si>
    <t>ASPHALT PATCHING</t>
  </si>
  <si>
    <t>23-000-46-00-4618</t>
  </si>
  <si>
    <t>REIMB - BRISTOL BAY ANNEX</t>
  </si>
  <si>
    <t>23-230-60-00-6098</t>
  </si>
  <si>
    <t>BRISTOL BAY SUBDIVISION</t>
  </si>
  <si>
    <t>25-212-56-00-5635</t>
  </si>
  <si>
    <t>25-212-60-00-6070</t>
  </si>
  <si>
    <t>General Government Fund Balance</t>
  </si>
  <si>
    <t>General Government Capital Expenditures</t>
  </si>
  <si>
    <t>23-230-60-00-6023</t>
  </si>
  <si>
    <t>FOUNTAIN VILLAGE SUBDIVISION</t>
  </si>
  <si>
    <t>23-000-46-00-4621</t>
  </si>
  <si>
    <t>REIMB - FOUNTAIN VILLAGE</t>
  </si>
  <si>
    <t>23-230-56-00-5632</t>
  </si>
  <si>
    <t>52-520-60-00-6001</t>
  </si>
  <si>
    <t>SCADA SYSTEM</t>
  </si>
  <si>
    <t>PARK IMPROVEMENTS</t>
  </si>
  <si>
    <t>52-520-60-00-6070</t>
  </si>
  <si>
    <t>23-216-56-00-5626</t>
  </si>
  <si>
    <t>82-000-40-00-4083</t>
  </si>
  <si>
    <t>Operational Fund Balance %</t>
  </si>
  <si>
    <t>82-820-56-00-5621</t>
  </si>
  <si>
    <t>CUSTODIAL SUPPLIES</t>
  </si>
  <si>
    <t>LIBRARY OPERATING SUPPLIES</t>
  </si>
  <si>
    <t>01-640-99-00-9923</t>
  </si>
  <si>
    <t xml:space="preserve">TRANSFER FROM GENERAL </t>
  </si>
  <si>
    <t>23-230-54-00-5462</t>
  </si>
  <si>
    <t>72-000-47-00-4724</t>
  </si>
  <si>
    <t>KENDALL MARKETPLACE</t>
  </si>
  <si>
    <t>SIDEWALK CONSTRUCTION SUPPLIES</t>
  </si>
  <si>
    <t>23-230-56-00-5637</t>
  </si>
  <si>
    <t>72-720-54-00-5485</t>
  </si>
  <si>
    <t>72-720-60-00-6047</t>
  </si>
  <si>
    <t>72-720-60-00-6040</t>
  </si>
  <si>
    <t>PRESTWICK</t>
  </si>
  <si>
    <t>25-225-54-00-5495</t>
  </si>
  <si>
    <t>25-000-42-00-4217</t>
  </si>
  <si>
    <t>WEATHER WARNING SIREN FEES</t>
  </si>
  <si>
    <t>72-720-60-00-6013</t>
  </si>
  <si>
    <t>BEECHER CENTER PARK</t>
  </si>
  <si>
    <t xml:space="preserve">KENNEDY ROAD BIKE TRAIL </t>
  </si>
  <si>
    <t>52-520-50-00-5015</t>
  </si>
  <si>
    <t>51-510-60-00-6015</t>
  </si>
  <si>
    <t>23-230-60-00-6012</t>
  </si>
  <si>
    <t>MILL ROAD IMPROVEMENTS</t>
  </si>
  <si>
    <t>23-000-46-00-4612</t>
  </si>
  <si>
    <t>82-820-56-00-5635</t>
  </si>
  <si>
    <t>ROUTE 71 (RTE 47 / RTE 126) PROJECT</t>
  </si>
  <si>
    <t>72-000-48-00-4850</t>
  </si>
  <si>
    <t>01-640-54-00-5462</t>
  </si>
  <si>
    <t>Mill Road</t>
  </si>
  <si>
    <t>Total City Debt Service Payments</t>
  </si>
  <si>
    <t xml:space="preserve">The Downtown TIF II was created in 2018, in order to help promote downtown redevelopment and support the existing Downtown TIF.  </t>
  </si>
  <si>
    <t xml:space="preserve">Total City </t>
  </si>
  <si>
    <t>BALLISTIC VESTS</t>
  </si>
  <si>
    <t>ROUTE 47 (RTE 30 / WATER PARK WAY)</t>
  </si>
  <si>
    <t>25-225-60-00-6010</t>
  </si>
  <si>
    <t>MISCELLANEOUS REIMB - PARK CAPITAL</t>
  </si>
  <si>
    <t>89-890-54-00-5425</t>
  </si>
  <si>
    <t>89-890-54-00-5462</t>
  </si>
  <si>
    <t>PAYMENT TO ESCROW AGENT</t>
  </si>
  <si>
    <t>23-230-60-00-6063</t>
  </si>
  <si>
    <t>72-000-47-00-4701</t>
  </si>
  <si>
    <t>WHITE OAK</t>
  </si>
  <si>
    <t>23-230-60-00-6041</t>
  </si>
  <si>
    <t>SIDEWALK REPLACEMENT PROGRAM</t>
  </si>
  <si>
    <t>PAVEMENT STRIPING PROGRAM</t>
  </si>
  <si>
    <t>23-230-60-00-6036</t>
  </si>
  <si>
    <t>RAINTREE VILLAGE IMPROVEMENTS</t>
  </si>
  <si>
    <t>23-000-46-00-4636</t>
  </si>
  <si>
    <t>REIMB - RAINTREE VILLAGE</t>
  </si>
  <si>
    <t>25-000-46-00-4692</t>
  </si>
  <si>
    <t>REBUILD ILLINOIS</t>
  </si>
  <si>
    <t>15-000-41-00-4115</t>
  </si>
  <si>
    <t>23-230-56-00-5619</t>
  </si>
  <si>
    <t>23-230-54-00-5482</t>
  </si>
  <si>
    <t>p</t>
  </si>
  <si>
    <t>23-230-56-00-5642</t>
  </si>
  <si>
    <t>CANNABIS EXCISE TAX</t>
  </si>
  <si>
    <t>01-000-41-00-4106</t>
  </si>
  <si>
    <t>01-220-54-00-5490</t>
  </si>
  <si>
    <t>SALARIES - COMMAND STAFF</t>
  </si>
  <si>
    <t>CONTINGENCY</t>
  </si>
  <si>
    <t>01-640-70-00-7799</t>
  </si>
  <si>
    <t>Contingency</t>
  </si>
  <si>
    <t>STREET LIGHTING &amp; OTHER SUPPLIES</t>
  </si>
  <si>
    <t>79-790-56-00-5646</t>
  </si>
  <si>
    <t>ATHLETIC FIELDS &amp; EQUIPMENT</t>
  </si>
  <si>
    <t xml:space="preserve">The Administrative Services Department accounts for General Fund expenditures that are shared by all departments and cannot be easily classified in one department or the other.  These expenditures include such items as tax rebates, shared services, information technology, bad debt, engineering services, legal expenditures and interfund transfers. </t>
  </si>
  <si>
    <t xml:space="preserve">This fund was created in Fiscal Year 2014, consolidating the Police Capital, Public Works Capital and Park &amp; Recreation Capital funds.  The General Government function was added in Fiscal Year 2019 to account for administrative vehicle and City-wide computer purchases. This fund primarily derives its revenue from monies collected from building permits and development fees, in addition to functional chargebacks.  The revenue is primarily used to purchase vehicles and equipment for use in the operations of the Police, General Government, Public Works and Parks &amp; Recreation Departments.  </t>
  </si>
  <si>
    <t>15-155-60-00-6028</t>
  </si>
  <si>
    <t>15-000-41-00-4114</t>
  </si>
  <si>
    <t>TRANSPORTATION RENEWAL TAX</t>
  </si>
  <si>
    <t>The table and graph below present the City's funds in aggregate, similar to that of a private business (for illustrative purposes only).  All budgeted funds are included except for the following:  Library Operations (82); and Library Capital (84).</t>
  </si>
  <si>
    <t>25-000-48-00-4850</t>
  </si>
  <si>
    <t>MISCELLANEOUS INCOME - GEN GOV</t>
  </si>
  <si>
    <t>25-000-41-00-4170</t>
  </si>
  <si>
    <t>23-000-49-00-4901</t>
  </si>
  <si>
    <t>FOX HILL IMPROVEMENTS</t>
  </si>
  <si>
    <t>23-216-60-00-6011</t>
  </si>
  <si>
    <t>01-640-54-00-5431</t>
  </si>
  <si>
    <t>LOCAL ECONOMIC SUPPORT PROGRAM</t>
  </si>
  <si>
    <t>82-000-41-00-4160</t>
  </si>
  <si>
    <t>Debt Service - 2003B IRBB Debt Certificates</t>
  </si>
  <si>
    <t>23-230-60-00-6087</t>
  </si>
  <si>
    <t>KENNEDY ROAD (FREEDOM PLACE)</t>
  </si>
  <si>
    <t>23-230-60-00-6088</t>
  </si>
  <si>
    <t>KENNEDY ROAD (NORTH)</t>
  </si>
  <si>
    <t>15-155-60-00-6005</t>
  </si>
  <si>
    <t>23-230-60-00-6005</t>
  </si>
  <si>
    <t>BOND PROCEEDS</t>
  </si>
  <si>
    <t>CITY HALL IMPROVEMENTS</t>
  </si>
  <si>
    <t>Total General Fund Revenues &amp; Transfers</t>
  </si>
  <si>
    <t>Administration Department Expenditures</t>
  </si>
  <si>
    <t>Finance Department Expenditures</t>
  </si>
  <si>
    <t>Police Department Expenditures</t>
  </si>
  <si>
    <t>Community Development Department Expenditures</t>
  </si>
  <si>
    <t>Total General Fund Expenditures</t>
  </si>
  <si>
    <t>(Transfers Out)</t>
  </si>
  <si>
    <t>General Fund Net Transfers</t>
  </si>
  <si>
    <t>Fund Balance %</t>
  </si>
  <si>
    <t>23-230-60-00-6032</t>
  </si>
  <si>
    <t>23-000-41-00-4163</t>
  </si>
  <si>
    <t>FEDERAL GRANTS - STP BRISTOL RIDGE</t>
  </si>
  <si>
    <t>Fox Hill SSA Revenues</t>
  </si>
  <si>
    <t>Fox Hill SSA Expenditures</t>
  </si>
  <si>
    <t>Sunflower SSA Revenues</t>
  </si>
  <si>
    <t>Sunflower SSA Expenditures</t>
  </si>
  <si>
    <t>Motor Fuel Tax Revenues</t>
  </si>
  <si>
    <t>Motor Fuel Tax Expenditures</t>
  </si>
  <si>
    <t>City-Wide Capital Revenues</t>
  </si>
  <si>
    <t>Total City-Wide Capital Fund Expenditures</t>
  </si>
  <si>
    <t>City-Wide Capital Fund Net Transfers</t>
  </si>
  <si>
    <t>Vehicle &amp; Equipment Revenues</t>
  </si>
  <si>
    <t>Parks &amp; Recreation Capital Expenditures</t>
  </si>
  <si>
    <t>Total Vehicle &amp; Equipment Fund Expenditures</t>
  </si>
  <si>
    <t>Vehicle &amp; Equipment Fund Net Transfers</t>
  </si>
  <si>
    <t>Water Fund Revenues</t>
  </si>
  <si>
    <t>Water Fund Expenses</t>
  </si>
  <si>
    <t>Water Fund Net Transfers</t>
  </si>
  <si>
    <t>Sewer Fund Revenues</t>
  </si>
  <si>
    <t>Total Sewer Fund Expenses</t>
  </si>
  <si>
    <t>Sewer Fund Expenses</t>
  </si>
  <si>
    <t>Sewer Fund Net Transfers</t>
  </si>
  <si>
    <t>Debt Service Fund Revenues</t>
  </si>
  <si>
    <t>Debt Service Fund Expenditures</t>
  </si>
  <si>
    <t>Land Cash Fund Revenues</t>
  </si>
  <si>
    <t>Land Cash Fund Expenditures</t>
  </si>
  <si>
    <t>Parks &amp; Recreation Fund Revenues</t>
  </si>
  <si>
    <t>Parks Department Expenditures</t>
  </si>
  <si>
    <t>Recreation Department Expenditures</t>
  </si>
  <si>
    <t>Total Parks &amp; Recreation Fund Expenditures</t>
  </si>
  <si>
    <t>Total Revenues</t>
  </si>
  <si>
    <t>Total Expenditures &amp; Transfers</t>
  </si>
  <si>
    <t>Total Revenues and Transfers</t>
  </si>
  <si>
    <t>Total City-Wide Capital Revenues &amp; Transfers</t>
  </si>
  <si>
    <t>City-Wide Capital Expenditures &amp; Transfers</t>
  </si>
  <si>
    <t xml:space="preserve">Total Vehicle &amp; Equipment Revenues &amp; Transfers </t>
  </si>
  <si>
    <t>Total Public Works Capital Expenditures &amp; Transfers</t>
  </si>
  <si>
    <t xml:space="preserve">Total Parks &amp; Recreation Capital Expenditures &amp; Transfers </t>
  </si>
  <si>
    <t xml:space="preserve">Debt Service Fund Revenues &amp; Transfers </t>
  </si>
  <si>
    <t xml:space="preserve">Total Water Fund Revenues &amp; Transfers </t>
  </si>
  <si>
    <t xml:space="preserve">Sewer Fund Revenues &amp; Transfers </t>
  </si>
  <si>
    <t xml:space="preserve">Parks &amp; Recreation Revenues &amp; Transfers </t>
  </si>
  <si>
    <t>Total Expenses &amp; Transfers</t>
  </si>
  <si>
    <t>Total Revenues &amp; Transfers</t>
  </si>
  <si>
    <t>Total Revenue &amp; Transfers</t>
  </si>
  <si>
    <t>TOTAL REVENUES &amp; TRANSFERS</t>
  </si>
  <si>
    <t>TOTAL EXPENDITURES &amp; TRANSFERS</t>
  </si>
  <si>
    <t>Parks &amp; Recreation Fund Net Transfers</t>
  </si>
  <si>
    <t>Countryside TIF Expenditures</t>
  </si>
  <si>
    <t>Downtown TIF Expenditures</t>
  </si>
  <si>
    <t>Downtown TIF II Expenditures</t>
  </si>
  <si>
    <t>Revenues &amp; Other Financing Sources by Category</t>
  </si>
  <si>
    <t>Expenditures &amp; Other Financing Uses by Category</t>
  </si>
  <si>
    <t>Sources(Uses)</t>
  </si>
  <si>
    <t>Library Fund Revenues</t>
  </si>
  <si>
    <t>Library Fund Revenue &amp; Transfers</t>
  </si>
  <si>
    <t>Library Fund Net Transfers</t>
  </si>
  <si>
    <t>Revenues &amp; Other Financing Sources Budget Summary - All Funds</t>
  </si>
  <si>
    <t>Expenditures &amp; Other Financing Uses Budget Summary - All Funds</t>
  </si>
  <si>
    <t xml:space="preserve">Revenues </t>
  </si>
  <si>
    <t>Downtown TIF II Fund Revenues</t>
  </si>
  <si>
    <t>Public Works - Health &amp; Sanitation Department Expenditures</t>
  </si>
  <si>
    <t>Administrative Services Department Expenditures</t>
  </si>
  <si>
    <t>Public Works - Street Department Expenditures</t>
  </si>
  <si>
    <t>Total Public Works - Street &amp; Sanitation Department Expenditures</t>
  </si>
  <si>
    <t>Library Fund Expenditures</t>
  </si>
  <si>
    <t>Library Capital Fund Revenues</t>
  </si>
  <si>
    <t>Library Capital Fund Expenditures</t>
  </si>
  <si>
    <t>FOX HILL SSA FUND - 11</t>
  </si>
  <si>
    <t>SUNFLOWER SSA FUND - 12</t>
  </si>
  <si>
    <t>MOTOR FUEL TAX FUND - 15</t>
  </si>
  <si>
    <t>CITY-WIDE CAPITAL FUND - 23</t>
  </si>
  <si>
    <t>VEHICLE &amp; EQUIPMENT FUND - 25</t>
  </si>
  <si>
    <t>DEBT SERVICE FUND - 42</t>
  </si>
  <si>
    <t>SEWER FUND - 52</t>
  </si>
  <si>
    <t>Water Operations Department</t>
  </si>
  <si>
    <t>Sewer Operations Department</t>
  </si>
  <si>
    <t>LAND CASH FUND - 72</t>
  </si>
  <si>
    <t>PARKS &amp; RECREATION FUND - 79</t>
  </si>
  <si>
    <t>LIBRARY FUND - 82</t>
  </si>
  <si>
    <t>Library Operations Department</t>
  </si>
  <si>
    <t>LIBRARY CAPITAL FUND - 84</t>
  </si>
  <si>
    <t>COUNTRYSIDE TIF FUND - 87</t>
  </si>
  <si>
    <t>DOWNTOWN TIF FUND - 88</t>
  </si>
  <si>
    <t>Downtown TIF Revenues</t>
  </si>
  <si>
    <t>Countryside TIF Revenues</t>
  </si>
  <si>
    <t>DOWNTOWN TIF II FUND - 89</t>
  </si>
  <si>
    <t>Building &amp; Grounds Expenditures</t>
  </si>
  <si>
    <t>Building &amp; Grounds Expenditures &amp; Transfers</t>
  </si>
  <si>
    <t>24-000-42-00-4218</t>
  </si>
  <si>
    <t>24-000-45-00-4500</t>
  </si>
  <si>
    <t>24-000-49-00-4900</t>
  </si>
  <si>
    <t>24-000-49-00-4901</t>
  </si>
  <si>
    <t>24-216-54-00-5446</t>
  </si>
  <si>
    <t>24-216-56-00-5626</t>
  </si>
  <si>
    <t>24-216-56-00-5656</t>
  </si>
  <si>
    <t>24-216-60-00-6030</t>
  </si>
  <si>
    <t>24-216-99-00-9901</t>
  </si>
  <si>
    <t>Total Building &amp; Grounds Fund Expenditures</t>
  </si>
  <si>
    <t>24-216-99-00-9923</t>
  </si>
  <si>
    <t>Building &amp; Grounds Fund Net Transfers</t>
  </si>
  <si>
    <t>01-640-99-00-9924</t>
  </si>
  <si>
    <t>TRANSFER TO BUILDINGS &amp; GROUNDS</t>
  </si>
  <si>
    <t>24-216-82-00-8000</t>
  </si>
  <si>
    <t>24-216-82-00-8050</t>
  </si>
  <si>
    <t>TRANSFER FROM BUILDINGS &amp; GROUNDS</t>
  </si>
  <si>
    <t>City-Wide - Buildings &amp; Grounds Expenditures</t>
  </si>
  <si>
    <t>City-Wide - Buildings &amp; Grounds Expenditures &amp; Transfers</t>
  </si>
  <si>
    <t>BUILDINGS &amp; GROUNDS FUND - 24</t>
  </si>
  <si>
    <t>Buildings &amp; Grounds Revenues</t>
  </si>
  <si>
    <t>Buildings &amp; Grounds Revenues &amp; Transfers</t>
  </si>
  <si>
    <t>Buildings &amp; Grounds</t>
  </si>
  <si>
    <t xml:space="preserve">The City-Wide Capital Fund is used to maintain existing and construct new public infrastructure, and to fund other improvements that benefit the public.  </t>
  </si>
  <si>
    <t>Buildings &amp; Grounds Fund (24)</t>
  </si>
  <si>
    <t>24-216-50-00-5010</t>
  </si>
  <si>
    <t>24-216-52-00-5212</t>
  </si>
  <si>
    <t>24-216-52-00-5214</t>
  </si>
  <si>
    <t>24-216-52-00-5216</t>
  </si>
  <si>
    <t>24-216-52-00-5222</t>
  </si>
  <si>
    <t>24-216-52-00-5223</t>
  </si>
  <si>
    <t>24-216-52-00-5224</t>
  </si>
  <si>
    <t>BUILDINGS &amp; GROUNDS CHARGEBACK</t>
  </si>
  <si>
    <t>24-000-44-00-4416</t>
  </si>
  <si>
    <t>24-216-54-00-5432</t>
  </si>
  <si>
    <t>01-640-54-00-5453</t>
  </si>
  <si>
    <t>51-510-54-00-5453</t>
  </si>
  <si>
    <t>52-520-54-00-5453</t>
  </si>
  <si>
    <t>01-640-54-00-5424</t>
  </si>
  <si>
    <t>24-216-54-00-5424</t>
  </si>
  <si>
    <t>Fox Hill Improvements</t>
  </si>
  <si>
    <t>Grant Proceeds</t>
  </si>
  <si>
    <t>Rebuild IL Proceeds</t>
  </si>
  <si>
    <t>Kennedy Road (North)</t>
  </si>
  <si>
    <t>Kennedy Road (Freedom Place)</t>
  </si>
  <si>
    <t>24-216-54-00-5402</t>
  </si>
  <si>
    <t>BOND ISSUANCE COSTS</t>
  </si>
  <si>
    <t>52-520-54-00-5402</t>
  </si>
  <si>
    <t>24-216-86-00-8000</t>
  </si>
  <si>
    <t>24-216-86-00-8050</t>
  </si>
  <si>
    <t>24-000-49-00-4951</t>
  </si>
  <si>
    <t>24-000-49-00-4952</t>
  </si>
  <si>
    <t>TRANSFER FROM WATER</t>
  </si>
  <si>
    <t>52-520-99-00-9924</t>
  </si>
  <si>
    <t>51-510-99-00-9924</t>
  </si>
  <si>
    <t>Total Water Fund Expenses</t>
  </si>
  <si>
    <t xml:space="preserve">The Buildings &amp; Grounds Fund was created in Fiscal Year 2022 and is used to maintain existing and construct new municipal owned buildings.  </t>
  </si>
  <si>
    <t>23-000-49-00-4924</t>
  </si>
  <si>
    <t>23-230-99-00-9924</t>
  </si>
  <si>
    <t>24-000-49-00-4923</t>
  </si>
  <si>
    <t>84-840-60-00-6020</t>
  </si>
  <si>
    <t>BUILDING IMPROVEMENTS</t>
  </si>
  <si>
    <t>23-000-48-00-4850</t>
  </si>
  <si>
    <t>72-000-47-00-4712</t>
  </si>
  <si>
    <t>GREENBRIAR PARK DETENTION</t>
  </si>
  <si>
    <t>89-000-48-00-4850</t>
  </si>
  <si>
    <t>24-000-49-00-4903</t>
  </si>
  <si>
    <t>PREMIUM ON BOND ISSUANCE</t>
  </si>
  <si>
    <t>23-230-60-00-6033</t>
  </si>
  <si>
    <t>SHARED USE PATH MAINTENANCE PROGRAM</t>
  </si>
  <si>
    <t>23-230-60-00-6037</t>
  </si>
  <si>
    <t xml:space="preserve">PARKING LOT MAINTENANCE PROGRAM </t>
  </si>
  <si>
    <t>Debt Service - 2022 Bond</t>
  </si>
  <si>
    <t>52-520-95-00-8000</t>
  </si>
  <si>
    <t>52-520-95-00-8050</t>
  </si>
  <si>
    <t>24-216-95-00-8000</t>
  </si>
  <si>
    <t>24-216-95-00-8050</t>
  </si>
  <si>
    <t>52-000-49-00-4902</t>
  </si>
  <si>
    <t>BOND ISSUANCE</t>
  </si>
  <si>
    <t>52-520-99-00-9990</t>
  </si>
  <si>
    <t>23-230-60-00-6071</t>
  </si>
  <si>
    <t>BASELINE ROAD IMPROVEMENTS</t>
  </si>
  <si>
    <t>23-230-60-00-6085</t>
  </si>
  <si>
    <t>CORNEILS ROAD IMPROVEMENTS</t>
  </si>
  <si>
    <t>23-000-46-00-4606</t>
  </si>
  <si>
    <t>REIMB - COM ED</t>
  </si>
  <si>
    <t>52-520-54-00-5465</t>
  </si>
  <si>
    <t>Debt Service - 2021 Bond</t>
  </si>
  <si>
    <t>24-216-56-00-5600</t>
  </si>
  <si>
    <t>25-000-44-00-4416</t>
  </si>
  <si>
    <t>BUILDING &amp; GROUNDS CHARGEBACK</t>
  </si>
  <si>
    <t>24-216-54-00-5422</t>
  </si>
  <si>
    <t>24-216-60-00-6042</t>
  </si>
  <si>
    <t>BEAVER STREET BOOSTER STATION</t>
  </si>
  <si>
    <t>51-510-60-00-6065</t>
  </si>
  <si>
    <t>WATER TOWER REHABILITATION</t>
  </si>
  <si>
    <t>51-000-41-00-4166</t>
  </si>
  <si>
    <t>DCEO - GENERAL INFRA GRANT</t>
  </si>
  <si>
    <t>52-000-41-00-4167</t>
  </si>
  <si>
    <t>FEDERAL GRANTS - CDBG FUNDS</t>
  </si>
  <si>
    <t>52-520-60-00-6092</t>
  </si>
  <si>
    <t>SANITARY SEWER IMPROVEMENTS</t>
  </si>
  <si>
    <t>52-000-46-00-4684</t>
  </si>
  <si>
    <t>REIMB - SANITARY SEWER</t>
  </si>
  <si>
    <t>REIMB - GRANDE RESERVE IMPROVEMENTS</t>
  </si>
  <si>
    <t>25-205-54-00-5485</t>
  </si>
  <si>
    <t>(01) General Fund</t>
  </si>
  <si>
    <t>(42) Debt Service Fund</t>
  </si>
  <si>
    <t>24-216-54-00-5440</t>
  </si>
  <si>
    <t>25-000-49-00-4972</t>
  </si>
  <si>
    <t>TRANSFER FROM LAND CASH</t>
  </si>
  <si>
    <t>72-720-99-00-9925</t>
  </si>
  <si>
    <t>TRANSFER TO VEHICLE &amp; EQUIPMENT</t>
  </si>
  <si>
    <t>Total Land Cash Expenditures</t>
  </si>
  <si>
    <t xml:space="preserve">Fund Balance </t>
  </si>
  <si>
    <t>Land Cash Fund Net Transfers</t>
  </si>
  <si>
    <t>DEVELOPER COMMITMENT</t>
  </si>
  <si>
    <t>WATER SOURCING - DWC</t>
  </si>
  <si>
    <t>WATER METER REPLACEMENT PROGRAM</t>
  </si>
  <si>
    <t>51-510-54-00-5404</t>
  </si>
  <si>
    <t>82-820-54-00-5453</t>
  </si>
  <si>
    <t>BUILDING &amp; GROUND CHARGEBACK</t>
  </si>
  <si>
    <t>23-230-60-00-6089</t>
  </si>
  <si>
    <t>23-000-41-00-4165</t>
  </si>
  <si>
    <t>52-520-75-00-7505</t>
  </si>
  <si>
    <t>51-510-75-00-7505</t>
  </si>
  <si>
    <t xml:space="preserve">Developer </t>
  </si>
  <si>
    <t>Commitments</t>
  </si>
  <si>
    <t>WATER MAIN REPLACEMENT PROGRAM</t>
  </si>
  <si>
    <t>SEWER MAIN REPLACEMENT PROGRAM</t>
  </si>
  <si>
    <t>Water Main Replacement Program</t>
  </si>
  <si>
    <t>Sewer Main Replacement Program</t>
  </si>
  <si>
    <t>Grande Reserve Improvements</t>
  </si>
  <si>
    <t>Developer Reimbursement</t>
  </si>
  <si>
    <t>Water Tower Rehabilitation</t>
  </si>
  <si>
    <t>Sanitary Sewer Improvements</t>
  </si>
  <si>
    <t>Reimbursement</t>
  </si>
  <si>
    <t>Building &amp; Grounds</t>
  </si>
  <si>
    <t>Bond Proceeds</t>
  </si>
  <si>
    <t>City Hall Improvements</t>
  </si>
  <si>
    <t>Public Works Facility</t>
  </si>
  <si>
    <t>Vehicles</t>
  </si>
  <si>
    <t>Equipment</t>
  </si>
  <si>
    <t>Park Improvements</t>
  </si>
  <si>
    <t>Baseline Road Improvements</t>
  </si>
  <si>
    <t>Sidewalks</t>
  </si>
  <si>
    <t>Water Meters</t>
  </si>
  <si>
    <t>Maintenance / Replacement Programs</t>
  </si>
  <si>
    <t>Fiscal Years 2021 - 2028</t>
  </si>
  <si>
    <t>Fiscal Year 2024</t>
  </si>
  <si>
    <t>Fiscal Year 2024 Budget</t>
  </si>
  <si>
    <t>END OF FISCAL YEAR 2024 BUDGET DETAIL WORKSHEET</t>
  </si>
  <si>
    <t>79-000-44-00-4482</t>
  </si>
  <si>
    <t>LIBRARY CHARGEBACK</t>
  </si>
  <si>
    <t>82-820-54-00-5401</t>
  </si>
  <si>
    <t>51-000-45-00-4555</t>
  </si>
  <si>
    <t>UNREALIZED GAIN(LOSS)</t>
  </si>
  <si>
    <t>01-000-45-00-4555</t>
  </si>
  <si>
    <t>UNREALIZED GAIN (LOSS)</t>
  </si>
  <si>
    <t>24-000-48-00-4850</t>
  </si>
  <si>
    <t>25-000-46-00-4695</t>
  </si>
  <si>
    <t>MISCELLANEOUS REIMB - POLICE CAPITAL</t>
  </si>
  <si>
    <t>Debt Service - 2014A Bond</t>
  </si>
  <si>
    <t>Debt Service - 185 Wolf Street Building</t>
  </si>
  <si>
    <t>Debt Service - 2014B Refunding Bond</t>
  </si>
  <si>
    <t>Debt Service - 2015A Bond</t>
  </si>
  <si>
    <t>Debt Service - FNBO Loan - 102 E Van Emmon Building</t>
  </si>
  <si>
    <t>79-795-56-00-5600</t>
  </si>
  <si>
    <t>51-000-49-00-4900</t>
  </si>
  <si>
    <t>TRAINING COORDINATOR SERVICES</t>
  </si>
  <si>
    <t>01-210-54-00-5413</t>
  </si>
  <si>
    <t>51-000-49-00-4910</t>
  </si>
  <si>
    <t>SALE OF CAPITAL ASSETS</t>
  </si>
  <si>
    <t>01-110-50-00-5015</t>
  </si>
  <si>
    <t xml:space="preserve">FEDERAL GRANTS - STP VAN EMMON </t>
  </si>
  <si>
    <t>VAN EMMON STREET IMPROVEMENTS</t>
  </si>
  <si>
    <t>BRISTOL RIDGE ROAD IMPROVEMENTS</t>
  </si>
  <si>
    <t>WELL #7 STANDBY GENERATOR</t>
  </si>
  <si>
    <t>Debt Service - 2024 Bond</t>
  </si>
  <si>
    <t>LOAN PROCEEDS - WIFIA</t>
  </si>
  <si>
    <t>25-225-60-00-6017</t>
  </si>
  <si>
    <t>PUBLIC WORKS / PARKS FACILITY</t>
  </si>
  <si>
    <t>24-216-50-00-5020</t>
  </si>
  <si>
    <t>01-640-54-00-5478</t>
  </si>
  <si>
    <t>SPECIAL CENSUS</t>
  </si>
  <si>
    <t>51-000-49-00-4908</t>
  </si>
  <si>
    <t>51-510-60-00-6029</t>
  </si>
  <si>
    <t>51-510-60-00-6068</t>
  </si>
  <si>
    <t>51-000-49-00-4903</t>
  </si>
  <si>
    <t>51-510-54-00-5402</t>
  </si>
  <si>
    <t>Debt Service - 2023 Bond</t>
  </si>
  <si>
    <t>52-000-49-00-4910</t>
  </si>
  <si>
    <t>51-510-86-00-8000</t>
  </si>
  <si>
    <t>51-510-86-00-8050</t>
  </si>
  <si>
    <t>23-000-49-00-4900</t>
  </si>
  <si>
    <t>01-640-54-00-5434</t>
  </si>
  <si>
    <t>GIS CONSORTIUM SERVICES</t>
  </si>
  <si>
    <t>24-216-54-00-5498</t>
  </si>
  <si>
    <t>23-000-41-00-4164</t>
  </si>
  <si>
    <t>FEDERAL GRANTS - DCEO DOWNTOWN</t>
  </si>
  <si>
    <t>23-230-60-00-6073</t>
  </si>
  <si>
    <t>REBUILD DOWNTOWN PROJECT</t>
  </si>
  <si>
    <t>51-510-60-00-6073</t>
  </si>
  <si>
    <t>52-520-60-00-6073</t>
  </si>
  <si>
    <t>Debt Service - WIFIA Loan</t>
  </si>
  <si>
    <t>51-510-88-00-8000</t>
  </si>
  <si>
    <t>51-510-88-00-8050</t>
  </si>
  <si>
    <t>25-000-44-00-4423</t>
  </si>
  <si>
    <t>VEHICLE MAINTENANCE CHARGEBACK</t>
  </si>
  <si>
    <t>01-210-54-00-5437</t>
  </si>
  <si>
    <t>01-220-54-00-5437</t>
  </si>
  <si>
    <t>01-410-54-00-5437</t>
  </si>
  <si>
    <t>24-216-54-00-5437</t>
  </si>
  <si>
    <t>51-510-54-00-5437</t>
  </si>
  <si>
    <t>52-520-54-00-5437</t>
  </si>
  <si>
    <t>79-790-54-00-5437</t>
  </si>
  <si>
    <t>79-795-54-00-5437</t>
  </si>
  <si>
    <t>Vehicle Maintenance Services</t>
  </si>
  <si>
    <t>Vehicle Maintenance Services Expenditures</t>
  </si>
  <si>
    <t>25-200-50-00-5010</t>
  </si>
  <si>
    <t>25-200-52-00-5212</t>
  </si>
  <si>
    <t>25-200-52-00-5214</t>
  </si>
  <si>
    <t>25-200-52-00-5216</t>
  </si>
  <si>
    <t>25-200-52-00-5222</t>
  </si>
  <si>
    <t>25-200-52-00-5223</t>
  </si>
  <si>
    <t>25-200-52-00-5224</t>
  </si>
  <si>
    <t>Fund Balance - Veh Maint Srvcs</t>
  </si>
  <si>
    <t>Debt Service - 2025 Bond</t>
  </si>
  <si>
    <t xml:space="preserve">Debt Service - 2028 IEPA Loan </t>
  </si>
  <si>
    <t>Vehicle Maint Expenditures</t>
  </si>
  <si>
    <t>Vehicle Maint Fund Balance</t>
  </si>
  <si>
    <t>82-820-54-00-5488</t>
  </si>
  <si>
    <t>82-820-56-00-5683</t>
  </si>
  <si>
    <t>82-820-56-00-5684</t>
  </si>
  <si>
    <t>23-000-49-00-4903</t>
  </si>
  <si>
    <t>23-230-54-00-5402</t>
  </si>
  <si>
    <t>IEPA LOAN PROCEEDS</t>
  </si>
  <si>
    <t>51-000-49-00-4905</t>
  </si>
  <si>
    <t>WATER FUND - 51</t>
  </si>
  <si>
    <t>51-000-40-00-40xx</t>
  </si>
  <si>
    <t>WATER POLICY DECISION</t>
  </si>
  <si>
    <t xml:space="preserve">Debt Service - 2025 IEPA Loan </t>
  </si>
  <si>
    <t xml:space="preserve">Debt Service - 2027 IEPA Loan </t>
  </si>
  <si>
    <t>51-510-90-00-8000</t>
  </si>
  <si>
    <t>51-510-90-00-8050</t>
  </si>
  <si>
    <t>51-510-83-00-8000</t>
  </si>
  <si>
    <t>51-510-83-00-8050</t>
  </si>
  <si>
    <t>01-120-54-00-5488</t>
  </si>
  <si>
    <t>01-220-54-00-5488</t>
  </si>
  <si>
    <t>Property Acquisition</t>
  </si>
  <si>
    <t xml:space="preserve">IEPA Loan </t>
  </si>
  <si>
    <t>WIFIA Proceeds</t>
  </si>
  <si>
    <t>Water Sourcing - DWC/Lake Michigan</t>
  </si>
  <si>
    <t>WELL #10 / MAIN &amp; TREATMENT PLANT</t>
  </si>
  <si>
    <t>Well #10 / Treatment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</si>
</sst>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_(&quot;$&quot;* #,##0_);_(&quot;$&quot;* \(#,##0\);_(&quot;$&quot;* &quot;-&quot;??_);_(@_)"/>
    <numFmt numFmtId="168" formatCode="_(* #,##0.00_);_(* \(#,##0.00\);_(* &quot;-&quot;_);_(@_)"/>
    <numFmt numFmtId="169" formatCode="_(* #,##0.00000_);_(* \(#,##0.00000\);_(* &quot;-&quot;_);_(@_)"/>
  </numFmts>
  <fonts count="82">
    <font>
      <sz val="10"/>
      <color indexed="8"/>
      <name val="ARIAL"/>
      <charset val="1"/>
    </font>
    <font>
      <sz val="11"/>
      <color theme="1"/>
      <name val="Calibri"/>
      <family val="2"/>
      <scheme val="minor"/>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7"/>
      <name val="Univers (WN)"/>
    </font>
    <font>
      <b/>
      <i/>
      <u/>
      <sz val="7"/>
      <name val="Univers (WN)"/>
    </font>
    <font>
      <sz val="10"/>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u/>
      <sz val="11"/>
      <color indexed="8"/>
      <name val="Times New Roman"/>
      <family val="1"/>
    </font>
    <font>
      <b/>
      <i/>
      <u/>
      <sz val="11"/>
      <color indexed="8"/>
      <name val="Times New Roman"/>
      <family val="1"/>
    </font>
    <font>
      <sz val="10"/>
      <name val="Arial Black"/>
      <family val="2"/>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name val="Times New Roman"/>
      <family val="1"/>
    </font>
    <font>
      <b/>
      <sz val="16"/>
      <color indexed="8"/>
      <name val="Times New Roman"/>
      <family val="1"/>
    </font>
    <font>
      <b/>
      <sz val="9"/>
      <color indexed="8"/>
      <name val="Times New Roman"/>
      <family val="1"/>
    </font>
    <font>
      <b/>
      <sz val="14"/>
      <color indexed="8"/>
      <name val="Times New Roman"/>
      <family val="1"/>
    </font>
    <font>
      <b/>
      <u/>
      <sz val="11"/>
      <color theme="0"/>
      <name val="Times New Roman"/>
      <family val="1"/>
    </font>
    <font>
      <sz val="11"/>
      <color theme="0"/>
      <name val="Times New Roman"/>
      <family val="1"/>
    </font>
    <font>
      <b/>
      <sz val="11"/>
      <color theme="0"/>
      <name val="Times New Roman"/>
      <family val="1"/>
    </font>
    <font>
      <i/>
      <sz val="11"/>
      <color theme="0"/>
      <name val="Times New Roman"/>
      <family val="1"/>
    </font>
    <font>
      <b/>
      <i/>
      <sz val="11"/>
      <color theme="0"/>
      <name val="Times New Roman"/>
      <family val="1"/>
    </font>
    <font>
      <sz val="11"/>
      <color rgb="FFFF0000"/>
      <name val="Times New Roman"/>
      <family val="1"/>
    </font>
    <font>
      <b/>
      <sz val="11"/>
      <color rgb="FFFF0000"/>
      <name val="Times New Roman"/>
      <family val="1"/>
    </font>
    <font>
      <b/>
      <u val="singleAccounting"/>
      <sz val="11"/>
      <color rgb="FFFF0000"/>
      <name val="Times New Roman"/>
      <family val="1"/>
    </font>
    <font>
      <sz val="11"/>
      <color rgb="FF000000"/>
      <name val="Times New Roman"/>
      <family val="1"/>
    </font>
    <font>
      <sz val="28"/>
      <color theme="0"/>
      <name val="Times New Roman"/>
      <family val="1"/>
    </font>
    <font>
      <i/>
      <u/>
      <sz val="9"/>
      <color indexed="8"/>
      <name val="Times New Roman"/>
      <family val="1"/>
    </font>
    <font>
      <sz val="8"/>
      <name val="Arial"/>
      <family val="2"/>
    </font>
    <font>
      <b/>
      <u val="singleAccounting"/>
      <sz val="11"/>
      <name val="Times New Roman"/>
      <family val="1"/>
    </font>
    <font>
      <sz val="11"/>
      <color rgb="FF006100"/>
      <name val="Calibri"/>
      <family val="2"/>
      <scheme val="minor"/>
    </font>
    <font>
      <sz val="11"/>
      <color rgb="FF9C0006"/>
      <name val="Calibri"/>
      <family val="2"/>
      <scheme val="minor"/>
    </font>
    <font>
      <sz val="11"/>
      <color rgb="FF3F3F76"/>
      <name val="Calibri"/>
      <family val="2"/>
      <scheme val="minor"/>
    </font>
    <font>
      <b/>
      <sz val="11"/>
      <color rgb="FFFA7D00"/>
      <name val="Calibri"/>
      <family val="2"/>
      <scheme val="minor"/>
    </font>
    <font>
      <sz val="11"/>
      <color theme="8" tint="-0.499984740745262"/>
      <name val="Arial"/>
      <family val="2"/>
    </font>
    <font>
      <sz val="12"/>
      <name val="Helv"/>
    </font>
    <font>
      <sz val="10"/>
      <name val="Arial"/>
      <family val="2"/>
    </font>
    <font>
      <b/>
      <sz val="11"/>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name val="Arial MT"/>
    </font>
  </fonts>
  <fills count="35">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CFF0C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8">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55">
    <xf numFmtId="0" fontId="0" fillId="0" borderId="0">
      <alignment vertical="top"/>
    </xf>
    <xf numFmtId="0" fontId="5" fillId="0" borderId="0">
      <alignment horizontal="center"/>
    </xf>
    <xf numFmtId="43" fontId="2" fillId="0" borderId="0" applyFont="0" applyFill="0" applyBorder="0" applyAlignment="0" applyProtection="0"/>
    <xf numFmtId="44" fontId="20" fillId="0" borderId="0" applyFont="0" applyFill="0" applyBorder="0" applyAlignment="0" applyProtection="0"/>
    <xf numFmtId="9" fontId="12" fillId="0" borderId="0" applyFont="0" applyFill="0" applyBorder="0" applyAlignment="0" applyProtection="0"/>
    <xf numFmtId="37" fontId="6" fillId="2" borderId="0"/>
    <xf numFmtId="0" fontId="1" fillId="0" borderId="0"/>
    <xf numFmtId="44" fontId="1" fillId="0" borderId="0" applyFont="0" applyFill="0" applyBorder="0" applyAlignment="0" applyProtection="0"/>
    <xf numFmtId="9" fontId="1" fillId="0" borderId="0" applyFont="0" applyFill="0" applyBorder="0" applyAlignment="0" applyProtection="0"/>
    <xf numFmtId="10" fontId="61" fillId="12" borderId="0"/>
    <xf numFmtId="0" fontId="62" fillId="0" borderId="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65" fillId="16" borderId="0" applyNumberFormat="0" applyBorder="0" applyAlignment="0" applyProtection="0"/>
    <xf numFmtId="0" fontId="65" fillId="19" borderId="0" applyNumberFormat="0" applyBorder="0" applyAlignment="0" applyProtection="0"/>
    <xf numFmtId="0" fontId="65" fillId="22" borderId="0" applyNumberFormat="0" applyBorder="0" applyAlignment="0" applyProtection="0"/>
    <xf numFmtId="0" fontId="66" fillId="23" borderId="0" applyNumberFormat="0" applyBorder="0" applyAlignment="0" applyProtection="0"/>
    <xf numFmtId="0" fontId="66" fillId="20" borderId="0" applyNumberFormat="0" applyBorder="0" applyAlignment="0" applyProtection="0"/>
    <xf numFmtId="0" fontId="66" fillId="21" borderId="0" applyNumberFormat="0" applyBorder="0" applyAlignment="0" applyProtection="0"/>
    <xf numFmtId="0" fontId="66" fillId="24"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66" fillId="28" borderId="0" applyNumberFormat="0" applyBorder="0" applyAlignment="0" applyProtection="0"/>
    <xf numFmtId="0" fontId="66" fillId="29" borderId="0" applyNumberFormat="0" applyBorder="0" applyAlignment="0" applyProtection="0"/>
    <xf numFmtId="0" fontId="66" fillId="24" borderId="0" applyNumberFormat="0" applyBorder="0" applyAlignment="0" applyProtection="0"/>
    <xf numFmtId="0" fontId="66" fillId="25" borderId="0" applyNumberFormat="0" applyBorder="0" applyAlignment="0" applyProtection="0"/>
    <xf numFmtId="0" fontId="66" fillId="30" borderId="0" applyNumberFormat="0" applyBorder="0" applyAlignment="0" applyProtection="0"/>
    <xf numFmtId="0" fontId="67" fillId="14" borderId="0" applyNumberFormat="0" applyBorder="0" applyAlignment="0" applyProtection="0"/>
    <xf numFmtId="0" fontId="58" fillId="9" borderId="0" applyNumberFormat="0" applyBorder="0" applyAlignment="0" applyProtection="0"/>
    <xf numFmtId="0" fontId="68" fillId="31" borderId="9" applyNumberFormat="0" applyAlignment="0" applyProtection="0"/>
    <xf numFmtId="0" fontId="60" fillId="11" borderId="8" applyNumberFormat="0" applyAlignment="0" applyProtection="0"/>
    <xf numFmtId="0" fontId="69" fillId="32" borderId="10" applyNumberFormat="0" applyAlignment="0" applyProtection="0"/>
    <xf numFmtId="43" fontId="63"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1" fillId="0" borderId="0" applyFont="0" applyFill="0" applyBorder="0" applyAlignment="0" applyProtection="0"/>
    <xf numFmtId="44" fontId="63" fillId="0" borderId="0" applyFont="0" applyFill="0" applyBorder="0" applyAlignment="0" applyProtection="0"/>
    <xf numFmtId="44" fontId="1" fillId="0" borderId="0" applyFont="0" applyFill="0" applyBorder="0" applyAlignment="0" applyProtection="0"/>
    <xf numFmtId="44" fontId="63" fillId="0" borderId="0" applyFont="0" applyFill="0" applyBorder="0" applyAlignment="0" applyProtection="0"/>
    <xf numFmtId="44" fontId="1" fillId="0" borderId="0" applyFont="0" applyFill="0" applyBorder="0" applyAlignment="0" applyProtection="0"/>
    <xf numFmtId="0" fontId="70" fillId="0" borderId="0" applyNumberFormat="0" applyFill="0" applyBorder="0" applyAlignment="0" applyProtection="0"/>
    <xf numFmtId="0" fontId="71" fillId="15" borderId="0" applyNumberFormat="0" applyBorder="0" applyAlignment="0" applyProtection="0"/>
    <xf numFmtId="0" fontId="57" fillId="8" borderId="0" applyNumberFormat="0" applyBorder="0" applyAlignment="0" applyProtection="0"/>
    <xf numFmtId="0" fontId="72" fillId="0" borderId="11" applyNumberFormat="0" applyFill="0" applyAlignment="0" applyProtection="0"/>
    <xf numFmtId="0" fontId="73" fillId="0" borderId="12" applyNumberFormat="0" applyFill="0" applyAlignment="0" applyProtection="0"/>
    <xf numFmtId="0" fontId="74" fillId="0" borderId="13" applyNumberFormat="0" applyFill="0" applyAlignment="0" applyProtection="0"/>
    <xf numFmtId="0" fontId="74" fillId="0" borderId="0" applyNumberFormat="0" applyFill="0" applyBorder="0" applyAlignment="0" applyProtection="0"/>
    <xf numFmtId="0" fontId="75" fillId="18" borderId="9" applyNumberFormat="0" applyAlignment="0" applyProtection="0"/>
    <xf numFmtId="0" fontId="59" fillId="10" borderId="8" applyNumberFormat="0" applyAlignment="0" applyProtection="0"/>
    <xf numFmtId="0" fontId="76" fillId="0" borderId="14" applyNumberFormat="0" applyFill="0" applyAlignment="0" applyProtection="0"/>
    <xf numFmtId="0" fontId="77" fillId="33" borderId="0" applyNumberFormat="0" applyBorder="0" applyAlignment="0" applyProtection="0"/>
    <xf numFmtId="0" fontId="1" fillId="0" borderId="0"/>
    <xf numFmtId="0" fontId="63" fillId="0" borderId="0"/>
    <xf numFmtId="0" fontId="1" fillId="0" borderId="0"/>
    <xf numFmtId="0" fontId="65" fillId="34" borderId="15" applyNumberFormat="0" applyFont="0" applyAlignment="0" applyProtection="0"/>
    <xf numFmtId="0" fontId="78" fillId="31" borderId="16" applyNumberFormat="0" applyAlignment="0" applyProtection="0"/>
    <xf numFmtId="9" fontId="6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9" fillId="0" borderId="0" applyNumberFormat="0" applyFill="0" applyBorder="0" applyAlignment="0" applyProtection="0"/>
    <xf numFmtId="0" fontId="64" fillId="0" borderId="17" applyNumberFormat="0" applyFill="0" applyAlignment="0" applyProtection="0"/>
    <xf numFmtId="0" fontId="80" fillId="0" borderId="0" applyNumberFormat="0" applyFill="0" applyBorder="0" applyAlignment="0" applyProtection="0"/>
    <xf numFmtId="0" fontId="1" fillId="0" borderId="0"/>
    <xf numFmtId="9" fontId="1" fillId="0" borderId="0" applyFont="0" applyFill="0" applyBorder="0" applyAlignment="0" applyProtection="0"/>
    <xf numFmtId="0" fontId="81" fillId="0" borderId="0"/>
    <xf numFmtId="9" fontId="81" fillId="0" borderId="0" applyFont="0" applyFill="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65" fillId="16" borderId="0" applyNumberFormat="0" applyBorder="0" applyAlignment="0" applyProtection="0"/>
    <xf numFmtId="0" fontId="65" fillId="19" borderId="0" applyNumberFormat="0" applyBorder="0" applyAlignment="0" applyProtection="0"/>
    <xf numFmtId="0" fontId="65" fillId="22" borderId="0" applyNumberFormat="0" applyBorder="0" applyAlignment="0" applyProtection="0"/>
    <xf numFmtId="0" fontId="66" fillId="23" borderId="0" applyNumberFormat="0" applyBorder="0" applyAlignment="0" applyProtection="0"/>
    <xf numFmtId="0" fontId="66" fillId="20" borderId="0" applyNumberFormat="0" applyBorder="0" applyAlignment="0" applyProtection="0"/>
    <xf numFmtId="0" fontId="66" fillId="21" borderId="0" applyNumberFormat="0" applyBorder="0" applyAlignment="0" applyProtection="0"/>
    <xf numFmtId="0" fontId="66" fillId="24"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66" fillId="28" borderId="0" applyNumberFormat="0" applyBorder="0" applyAlignment="0" applyProtection="0"/>
    <xf numFmtId="0" fontId="66" fillId="29" borderId="0" applyNumberFormat="0" applyBorder="0" applyAlignment="0" applyProtection="0"/>
    <xf numFmtId="0" fontId="66" fillId="24" borderId="0" applyNumberFormat="0" applyBorder="0" applyAlignment="0" applyProtection="0"/>
    <xf numFmtId="0" fontId="66" fillId="25" borderId="0" applyNumberFormat="0" applyBorder="0" applyAlignment="0" applyProtection="0"/>
    <xf numFmtId="0" fontId="66" fillId="30" borderId="0" applyNumberFormat="0" applyBorder="0" applyAlignment="0" applyProtection="0"/>
    <xf numFmtId="0" fontId="67" fillId="14" borderId="0" applyNumberFormat="0" applyBorder="0" applyAlignment="0" applyProtection="0"/>
    <xf numFmtId="0" fontId="68" fillId="31" borderId="9" applyNumberFormat="0" applyAlignment="0" applyProtection="0"/>
    <xf numFmtId="0" fontId="69" fillId="32" borderId="10" applyNumberFormat="0" applyAlignment="0" applyProtection="0"/>
    <xf numFmtId="43" fontId="1" fillId="0" borderId="0" applyFont="0" applyFill="0" applyBorder="0" applyAlignment="0" applyProtection="0"/>
    <xf numFmtId="43" fontId="65" fillId="0" borderId="0" applyFont="0" applyFill="0" applyBorder="0" applyAlignment="0" applyProtection="0"/>
    <xf numFmtId="43" fontId="1" fillId="0" borderId="0" applyFont="0" applyFill="0" applyBorder="0" applyAlignment="0" applyProtection="0"/>
    <xf numFmtId="43" fontId="65" fillId="0" borderId="0" applyFont="0" applyFill="0" applyBorder="0" applyAlignment="0" applyProtection="0"/>
    <xf numFmtId="44" fontId="1" fillId="0" borderId="0" applyFont="0" applyFill="0" applyBorder="0" applyAlignment="0" applyProtection="0"/>
    <xf numFmtId="44" fontId="65" fillId="0" borderId="0" applyFont="0" applyFill="0" applyBorder="0" applyAlignment="0" applyProtection="0"/>
    <xf numFmtId="44" fontId="1" fillId="0" borderId="0" applyFont="0" applyFill="0" applyBorder="0" applyAlignment="0" applyProtection="0"/>
    <xf numFmtId="44" fontId="65" fillId="0" borderId="0" applyFont="0" applyFill="0" applyBorder="0" applyAlignment="0" applyProtection="0"/>
    <xf numFmtId="0" fontId="70" fillId="0" borderId="0" applyNumberFormat="0" applyFill="0" applyBorder="0" applyAlignment="0" applyProtection="0"/>
    <xf numFmtId="0" fontId="71" fillId="15" borderId="0" applyNumberFormat="0" applyBorder="0" applyAlignment="0" applyProtection="0"/>
    <xf numFmtId="0" fontId="72" fillId="0" borderId="11" applyNumberFormat="0" applyFill="0" applyAlignment="0" applyProtection="0"/>
    <xf numFmtId="0" fontId="73" fillId="0" borderId="12" applyNumberFormat="0" applyFill="0" applyAlignment="0" applyProtection="0"/>
    <xf numFmtId="0" fontId="74" fillId="0" borderId="13" applyNumberFormat="0" applyFill="0" applyAlignment="0" applyProtection="0"/>
    <xf numFmtId="0" fontId="74" fillId="0" borderId="0" applyNumberFormat="0" applyFill="0" applyBorder="0" applyAlignment="0" applyProtection="0"/>
    <xf numFmtId="0" fontId="75" fillId="18" borderId="9" applyNumberFormat="0" applyAlignment="0" applyProtection="0"/>
    <xf numFmtId="0" fontId="76" fillId="0" borderId="14" applyNumberFormat="0" applyFill="0" applyAlignment="0" applyProtection="0"/>
    <xf numFmtId="0" fontId="77" fillId="33" borderId="0" applyNumberFormat="0" applyBorder="0" applyAlignment="0" applyProtection="0"/>
    <xf numFmtId="0" fontId="1" fillId="0" borderId="0"/>
    <xf numFmtId="0" fontId="1" fillId="0" borderId="0"/>
    <xf numFmtId="0" fontId="65" fillId="34" borderId="15" applyNumberFormat="0" applyFont="0" applyAlignment="0" applyProtection="0"/>
    <xf numFmtId="0" fontId="78" fillId="31" borderId="16" applyNumberFormat="0" applyAlignment="0" applyProtection="0"/>
    <xf numFmtId="9" fontId="1" fillId="0" borderId="0" applyFont="0" applyFill="0" applyBorder="0" applyAlignment="0" applyProtection="0"/>
    <xf numFmtId="9" fontId="65" fillId="0" borderId="0" applyFont="0" applyFill="0" applyBorder="0" applyAlignment="0" applyProtection="0"/>
    <xf numFmtId="9" fontId="1" fillId="0" borderId="0" applyFont="0" applyFill="0" applyBorder="0" applyAlignment="0" applyProtection="0"/>
    <xf numFmtId="9" fontId="65" fillId="0" borderId="0" applyFont="0" applyFill="0" applyBorder="0" applyAlignment="0" applyProtection="0"/>
    <xf numFmtId="0" fontId="79" fillId="0" borderId="0" applyNumberFormat="0" applyFill="0" applyBorder="0" applyAlignment="0" applyProtection="0"/>
    <xf numFmtId="0" fontId="64" fillId="0" borderId="17" applyNumberFormat="0" applyFill="0" applyAlignment="0" applyProtection="0"/>
    <xf numFmtId="0" fontId="80" fillId="0" borderId="0" applyNumberFormat="0" applyFill="0" applyBorder="0" applyAlignment="0" applyProtection="0"/>
    <xf numFmtId="44" fontId="6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62" fillId="0" borderId="0"/>
  </cellStyleXfs>
  <cellXfs count="514">
    <xf numFmtId="0" fontId="0" fillId="0" borderId="0" xfId="0">
      <alignment vertical="top"/>
    </xf>
    <xf numFmtId="0" fontId="3" fillId="0" borderId="0" xfId="0" applyFont="1" applyAlignment="1">
      <alignment vertical="center"/>
    </xf>
    <xf numFmtId="164" fontId="3" fillId="0" borderId="0" xfId="2" applyNumberFormat="1" applyFont="1" applyAlignment="1">
      <alignment vertical="center"/>
    </xf>
    <xf numFmtId="164" fontId="4" fillId="0" borderId="0" xfId="2" applyNumberFormat="1" applyFont="1" applyAlignment="1">
      <alignment vertical="center"/>
    </xf>
    <xf numFmtId="0" fontId="3" fillId="0" borderId="0" xfId="0" applyFont="1" applyAlignment="1">
      <alignment horizontal="left" vertical="center"/>
    </xf>
    <xf numFmtId="41" fontId="3" fillId="0" borderId="0" xfId="0" applyNumberFormat="1" applyFont="1" applyAlignment="1">
      <alignment vertical="center"/>
    </xf>
    <xf numFmtId="0" fontId="4" fillId="0" borderId="0" xfId="0" applyFont="1" applyAlignment="1">
      <alignment vertical="center"/>
    </xf>
    <xf numFmtId="164" fontId="17" fillId="0" borderId="0" xfId="2" applyNumberFormat="1" applyFont="1" applyAlignment="1">
      <alignment vertical="center"/>
    </xf>
    <xf numFmtId="0" fontId="19" fillId="0" borderId="0" xfId="0" applyFont="1" applyAlignment="1">
      <alignment vertical="center"/>
    </xf>
    <xf numFmtId="0" fontId="3" fillId="0" borderId="0" xfId="0" applyFont="1" applyAlignment="1"/>
    <xf numFmtId="0" fontId="3" fillId="0" borderId="0" xfId="0" applyFont="1" applyAlignment="1">
      <alignment horizontal="center"/>
    </xf>
    <xf numFmtId="0" fontId="3" fillId="0" borderId="0" xfId="0" applyFont="1" applyAlignment="1">
      <alignment horizontal="left" indent="1"/>
    </xf>
    <xf numFmtId="0" fontId="4" fillId="0" borderId="0" xfId="0" applyFont="1" applyAlignment="1">
      <alignment horizontal="left" indent="1"/>
    </xf>
    <xf numFmtId="0" fontId="4" fillId="0" borderId="0" xfId="1" applyFont="1" applyAlignment="1"/>
    <xf numFmtId="0" fontId="3" fillId="0" borderId="0" xfId="0" applyFont="1" applyAlignment="1">
      <alignment horizontal="left"/>
    </xf>
    <xf numFmtId="164" fontId="3" fillId="0" borderId="0" xfId="2" applyNumberFormat="1" applyFont="1"/>
    <xf numFmtId="164" fontId="3" fillId="0" borderId="0" xfId="2" applyNumberFormat="1" applyFont="1" applyAlignment="1">
      <alignment vertical="center" wrapText="1"/>
    </xf>
    <xf numFmtId="164" fontId="3" fillId="0" borderId="0" xfId="2" applyNumberFormat="1" applyFont="1" applyAlignment="1">
      <alignment horizontal="center"/>
    </xf>
    <xf numFmtId="164" fontId="0" fillId="0" borderId="0" xfId="2" applyNumberFormat="1" applyFont="1" applyAlignment="1">
      <alignment vertical="top"/>
    </xf>
    <xf numFmtId="0" fontId="3" fillId="0" borderId="0" xfId="0" applyFont="1" applyAlignment="1">
      <alignment vertical="center" wrapText="1"/>
    </xf>
    <xf numFmtId="164" fontId="3" fillId="3" borderId="0" xfId="2" applyNumberFormat="1" applyFont="1" applyFill="1" applyAlignment="1">
      <alignment horizontal="center"/>
    </xf>
    <xf numFmtId="0" fontId="4" fillId="0" borderId="0" xfId="0" applyFont="1" applyAlignment="1">
      <alignment horizontal="left"/>
    </xf>
    <xf numFmtId="0" fontId="3" fillId="0" borderId="0" xfId="1" applyFont="1" applyAlignment="1">
      <alignment horizontal="left" indent="1"/>
    </xf>
    <xf numFmtId="0" fontId="21" fillId="0" borderId="0" xfId="0" applyFont="1" applyAlignment="1">
      <alignment horizontal="center" wrapText="1"/>
    </xf>
    <xf numFmtId="0" fontId="3" fillId="0" borderId="0" xfId="0" applyFont="1" applyAlignment="1">
      <alignment horizontal="left" vertical="center" wrapText="1" indent="2"/>
    </xf>
    <xf numFmtId="0" fontId="3" fillId="0" borderId="1" xfId="0" applyFont="1" applyBorder="1" applyAlignment="1">
      <alignment horizontal="center"/>
    </xf>
    <xf numFmtId="0" fontId="3" fillId="0" borderId="2" xfId="0" applyFont="1" applyBorder="1" applyAlignment="1">
      <alignment horizontal="left" indent="1"/>
    </xf>
    <xf numFmtId="0" fontId="3" fillId="0" borderId="0" xfId="0" applyFont="1" applyAlignment="1">
      <alignment horizontal="left" vertical="center" wrapText="1"/>
    </xf>
    <xf numFmtId="0" fontId="0" fillId="0" borderId="0" xfId="0" applyAlignment="1">
      <alignment horizontal="left"/>
    </xf>
    <xf numFmtId="0" fontId="3" fillId="0" borderId="0" xfId="0" applyFont="1" applyAlignment="1">
      <alignment horizontal="left" vertical="center" indent="2"/>
    </xf>
    <xf numFmtId="0" fontId="3" fillId="0" borderId="0" xfId="0" applyFont="1">
      <alignment vertical="top"/>
    </xf>
    <xf numFmtId="0" fontId="0" fillId="0" borderId="0" xfId="0" applyAlignment="1">
      <alignment wrapText="1"/>
    </xf>
    <xf numFmtId="0" fontId="24" fillId="0" borderId="0" xfId="0" applyFont="1" applyAlignment="1">
      <alignment vertical="center"/>
    </xf>
    <xf numFmtId="164" fontId="21" fillId="0" borderId="0" xfId="2" applyNumberFormat="1" applyFont="1" applyAlignment="1">
      <alignment horizontal="center" wrapText="1"/>
    </xf>
    <xf numFmtId="164" fontId="22" fillId="0" borderId="0" xfId="2" applyNumberFormat="1" applyFont="1" applyAlignment="1">
      <alignment horizontal="center" wrapText="1"/>
    </xf>
    <xf numFmtId="164" fontId="3" fillId="0" borderId="0" xfId="2" applyNumberFormat="1" applyFont="1" applyAlignment="1">
      <alignment horizontal="left" vertical="center" wrapText="1" indent="2"/>
    </xf>
    <xf numFmtId="164" fontId="3" fillId="0" borderId="0" xfId="2" applyNumberFormat="1" applyFont="1" applyAlignment="1">
      <alignment horizontal="left" vertical="center" wrapText="1"/>
    </xf>
    <xf numFmtId="164" fontId="0" fillId="0" borderId="0" xfId="2" applyNumberFormat="1" applyFont="1" applyAlignment="1">
      <alignment horizontal="left"/>
    </xf>
    <xf numFmtId="164" fontId="3" fillId="0" borderId="0" xfId="2" applyNumberFormat="1" applyFont="1" applyAlignment="1">
      <alignment horizontal="left" vertical="center" indent="2"/>
    </xf>
    <xf numFmtId="164" fontId="23" fillId="0" borderId="0" xfId="2" applyNumberFormat="1" applyFont="1" applyAlignment="1">
      <alignment horizontal="left" vertical="center" indent="2"/>
    </xf>
    <xf numFmtId="164" fontId="3" fillId="0" borderId="0" xfId="2" applyNumberFormat="1" applyFont="1" applyAlignment="1">
      <alignment vertical="top"/>
    </xf>
    <xf numFmtId="164" fontId="0" fillId="0" borderId="0" xfId="2" applyNumberFormat="1" applyFont="1" applyAlignment="1">
      <alignment wrapText="1"/>
    </xf>
    <xf numFmtId="0" fontId="22"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26" fillId="0" borderId="0" xfId="0" applyFont="1" applyAlignment="1">
      <alignment vertical="center"/>
    </xf>
    <xf numFmtId="0" fontId="4" fillId="0" borderId="3" xfId="0" applyFont="1" applyBorder="1" applyAlignment="1">
      <alignment vertical="center"/>
    </xf>
    <xf numFmtId="37" fontId="3" fillId="0" borderId="0" xfId="0" applyNumberFormat="1" applyFont="1" applyAlignment="1">
      <alignment vertical="center"/>
    </xf>
    <xf numFmtId="167" fontId="3" fillId="0" borderId="0" xfId="3" applyNumberFormat="1" applyFont="1" applyAlignment="1">
      <alignment vertical="center"/>
    </xf>
    <xf numFmtId="37" fontId="3" fillId="0" borderId="1" xfId="5" applyFont="1" applyFill="1" applyBorder="1" applyAlignment="1">
      <alignment horizontal="center" vertical="center"/>
    </xf>
    <xf numFmtId="37" fontId="3" fillId="0" borderId="0" xfId="5" applyFont="1" applyFill="1" applyAlignment="1">
      <alignment horizontal="center" vertical="center"/>
    </xf>
    <xf numFmtId="164" fontId="3" fillId="0" borderId="0" xfId="2" applyNumberFormat="1" applyFont="1" applyAlignment="1">
      <alignment horizontal="center" vertical="center"/>
    </xf>
    <xf numFmtId="10" fontId="3" fillId="0" borderId="0" xfId="4" applyNumberFormat="1" applyFont="1" applyAlignment="1">
      <alignment vertical="center"/>
    </xf>
    <xf numFmtId="14" fontId="3" fillId="0" borderId="0" xfId="0" applyNumberFormat="1" applyFont="1" applyAlignment="1">
      <alignment horizontal="center"/>
    </xf>
    <xf numFmtId="37" fontId="3" fillId="0" borderId="1" xfId="5" applyFont="1" applyFill="1" applyBorder="1" applyAlignment="1">
      <alignment horizontal="center"/>
    </xf>
    <xf numFmtId="37" fontId="3" fillId="0" borderId="0" xfId="5" applyFont="1" applyFill="1" applyAlignment="1">
      <alignment horizontal="center"/>
    </xf>
    <xf numFmtId="164" fontId="19" fillId="0" borderId="0" xfId="2" applyNumberFormat="1" applyFont="1" applyAlignment="1">
      <alignment vertical="center"/>
    </xf>
    <xf numFmtId="0" fontId="4" fillId="4" borderId="3" xfId="0" applyFont="1" applyFill="1" applyBorder="1" applyAlignment="1">
      <alignment vertical="center"/>
    </xf>
    <xf numFmtId="41" fontId="4" fillId="4" borderId="3" xfId="0" applyNumberFormat="1" applyFont="1" applyFill="1" applyBorder="1" applyAlignment="1">
      <alignment vertical="center"/>
    </xf>
    <xf numFmtId="37" fontId="3" fillId="0" borderId="0" xfId="0" applyNumberFormat="1" applyFont="1" applyAlignment="1"/>
    <xf numFmtId="0" fontId="27" fillId="0" borderId="0" xfId="0" applyFont="1" applyAlignment="1"/>
    <xf numFmtId="0" fontId="28" fillId="0" borderId="0" xfId="0" applyFont="1" applyAlignment="1"/>
    <xf numFmtId="0" fontId="21" fillId="0" borderId="0" xfId="0" applyFont="1" applyAlignment="1">
      <alignment horizontal="center"/>
    </xf>
    <xf numFmtId="0" fontId="26" fillId="0" borderId="0" xfId="0" applyFont="1" applyAlignment="1">
      <alignment horizontal="left"/>
    </xf>
    <xf numFmtId="164" fontId="3" fillId="0" borderId="2" xfId="2" applyNumberFormat="1" applyFont="1" applyBorder="1" applyAlignment="1">
      <alignment vertical="center"/>
    </xf>
    <xf numFmtId="0" fontId="29" fillId="0" borderId="0" xfId="0" applyFont="1" applyAlignment="1">
      <alignment horizontal="center"/>
    </xf>
    <xf numFmtId="0" fontId="29" fillId="0" borderId="0" xfId="0" applyFont="1" applyAlignment="1">
      <alignment vertical="center"/>
    </xf>
    <xf numFmtId="0" fontId="4" fillId="0" borderId="0" xfId="0" applyFont="1" applyAlignment="1"/>
    <xf numFmtId="0" fontId="4" fillId="0" borderId="4" xfId="0" applyFont="1" applyBorder="1" applyAlignment="1">
      <alignment horizontal="left" indent="1"/>
    </xf>
    <xf numFmtId="0" fontId="15" fillId="0" borderId="0" xfId="0" applyFont="1">
      <alignment vertical="top"/>
    </xf>
    <xf numFmtId="0" fontId="4" fillId="0" borderId="3" xfId="0" applyFont="1" applyBorder="1" applyAlignment="1">
      <alignment horizontal="left" indent="1"/>
    </xf>
    <xf numFmtId="0" fontId="4" fillId="0" borderId="3" xfId="0" applyFont="1" applyBorder="1" applyAlignment="1">
      <alignment horizontal="left" indent="1" shrinkToFit="1"/>
    </xf>
    <xf numFmtId="0" fontId="35" fillId="0" borderId="0" xfId="0" applyFont="1" applyAlignment="1"/>
    <xf numFmtId="0" fontId="35" fillId="0" borderId="0" xfId="0" applyFont="1" applyAlignment="1">
      <alignment horizontal="center"/>
    </xf>
    <xf numFmtId="37" fontId="19" fillId="0" borderId="0" xfId="0" applyNumberFormat="1" applyFont="1" applyAlignment="1">
      <alignment vertical="center"/>
    </xf>
    <xf numFmtId="164" fontId="4" fillId="0" borderId="0" xfId="2" applyNumberFormat="1" applyFont="1"/>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0" xfId="1" applyFont="1" applyAlignment="1">
      <alignment vertical="center"/>
    </xf>
    <xf numFmtId="10" fontId="19" fillId="0" borderId="0" xfId="4" applyNumberFormat="1" applyFont="1" applyAlignment="1">
      <alignment vertical="center"/>
    </xf>
    <xf numFmtId="0" fontId="3" fillId="0" borderId="2" xfId="1" applyFont="1" applyBorder="1" applyAlignment="1">
      <alignment vertical="center"/>
    </xf>
    <xf numFmtId="0" fontId="19" fillId="0" borderId="0" xfId="1" applyFont="1" applyAlignment="1">
      <alignment vertical="center"/>
    </xf>
    <xf numFmtId="166" fontId="3" fillId="0" borderId="0" xfId="4" applyNumberFormat="1" applyFont="1" applyAlignment="1">
      <alignment vertical="center"/>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8" fillId="0" borderId="0" xfId="0" applyFont="1" applyAlignment="1" applyProtection="1">
      <alignment horizontal="left" vertical="center" wrapText="1"/>
      <protection locked="0"/>
    </xf>
    <xf numFmtId="0" fontId="7" fillId="0" borderId="0" xfId="0" applyFont="1" applyAlignment="1">
      <alignment vertical="center"/>
    </xf>
    <xf numFmtId="1" fontId="8" fillId="0" borderId="0" xfId="0" applyNumberFormat="1" applyFont="1" applyAlignment="1">
      <alignment horizontal="center" vertical="center"/>
    </xf>
    <xf numFmtId="0" fontId="7" fillId="5" borderId="0" xfId="0" applyFont="1" applyFill="1" applyAlignment="1">
      <alignment vertical="center"/>
    </xf>
    <xf numFmtId="0" fontId="34" fillId="0" borderId="0" xfId="0" applyFont="1" applyAlignment="1">
      <alignment vertical="center"/>
    </xf>
    <xf numFmtId="10" fontId="11" fillId="0" borderId="0" xfId="4" applyNumberFormat="1" applyFont="1" applyAlignment="1">
      <alignment vertical="center"/>
    </xf>
    <xf numFmtId="0" fontId="7" fillId="0" borderId="0" xfId="0" applyFont="1" applyAlignment="1">
      <alignment horizontal="left" vertical="center"/>
    </xf>
    <xf numFmtId="0" fontId="3" fillId="0" borderId="0" xfId="0" applyFont="1" applyAlignment="1">
      <alignment vertical="center" readingOrder="1"/>
    </xf>
    <xf numFmtId="0" fontId="8" fillId="0" borderId="0" xfId="0" applyFont="1" applyAlignment="1">
      <alignment vertical="center"/>
    </xf>
    <xf numFmtId="164" fontId="8" fillId="0" borderId="0" xfId="2" applyNumberFormat="1" applyFont="1" applyAlignment="1">
      <alignment vertical="center"/>
    </xf>
    <xf numFmtId="10" fontId="8" fillId="0" borderId="0" xfId="4" applyNumberFormat="1" applyFont="1" applyAlignment="1">
      <alignment vertical="center"/>
    </xf>
    <xf numFmtId="0" fontId="13" fillId="0" borderId="0" xfId="0" applyFont="1" applyAlignment="1">
      <alignment vertical="center"/>
    </xf>
    <xf numFmtId="0" fontId="16" fillId="0" borderId="0" xfId="0" applyFont="1" applyAlignment="1">
      <alignment horizontal="left" vertical="center"/>
    </xf>
    <xf numFmtId="10" fontId="7" fillId="0" borderId="0" xfId="4" applyNumberFormat="1" applyFont="1" applyAlignment="1">
      <alignment vertical="center"/>
    </xf>
    <xf numFmtId="0" fontId="14" fillId="0" borderId="0" xfId="0" applyFont="1" applyAlignment="1">
      <alignment vertical="center"/>
    </xf>
    <xf numFmtId="0" fontId="10" fillId="0" borderId="0" xfId="0" applyFont="1" applyAlignment="1">
      <alignment horizontal="left" vertical="center"/>
    </xf>
    <xf numFmtId="0" fontId="9"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vertical="center"/>
    </xf>
    <xf numFmtId="0" fontId="7" fillId="7" borderId="0" xfId="0" applyFont="1" applyFill="1" applyAlignment="1">
      <alignment vertical="center"/>
    </xf>
    <xf numFmtId="0" fontId="11" fillId="0" borderId="0" xfId="0" applyFont="1" applyAlignment="1">
      <alignment horizontal="center" vertical="center"/>
    </xf>
    <xf numFmtId="0" fontId="7" fillId="0" borderId="0" xfId="0" applyFont="1" applyAlignment="1">
      <alignment horizontal="center" vertical="center"/>
    </xf>
    <xf numFmtId="0" fontId="33" fillId="0" borderId="0" xfId="0" applyFont="1" applyAlignment="1">
      <alignment vertical="center"/>
    </xf>
    <xf numFmtId="164" fontId="7" fillId="0" borderId="0" xfId="2" applyNumberFormat="1" applyFont="1" applyAlignment="1">
      <alignment vertical="center"/>
    </xf>
    <xf numFmtId="0" fontId="45" fillId="7" borderId="0" xfId="0" applyFont="1" applyFill="1" applyAlignment="1">
      <alignment vertical="center"/>
    </xf>
    <xf numFmtId="0" fontId="45" fillId="0" borderId="0" xfId="0" applyFont="1" applyAlignment="1">
      <alignment vertical="center"/>
    </xf>
    <xf numFmtId="0" fontId="46" fillId="0" borderId="0" xfId="0" applyFont="1" applyAlignment="1">
      <alignment vertical="center"/>
    </xf>
    <xf numFmtId="0" fontId="32" fillId="0" borderId="0" xfId="0" applyFont="1" applyAlignment="1">
      <alignment vertical="center"/>
    </xf>
    <xf numFmtId="0" fontId="46" fillId="7" borderId="0" xfId="0" applyFont="1" applyFill="1" applyAlignment="1" applyProtection="1">
      <alignment vertical="center"/>
      <protection locked="0"/>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7" fillId="7" borderId="0" xfId="0" applyFont="1" applyFill="1" applyAlignment="1" applyProtection="1">
      <alignment vertical="center"/>
      <protection locked="0"/>
    </xf>
    <xf numFmtId="0" fontId="49" fillId="0" borderId="0" xfId="0" applyFont="1" applyAlignment="1">
      <alignment horizontal="left" vertical="center" indent="1"/>
    </xf>
    <xf numFmtId="0" fontId="45" fillId="0" borderId="0" xfId="0" applyFont="1" applyAlignment="1" applyProtection="1">
      <alignment vertical="center"/>
      <protection locked="0"/>
    </xf>
    <xf numFmtId="0" fontId="4" fillId="0" borderId="0" xfId="0" applyFont="1" applyAlignment="1">
      <alignment horizontal="right" vertical="center"/>
    </xf>
    <xf numFmtId="0" fontId="26" fillId="0" borderId="0" xfId="0" applyFont="1" applyAlignment="1">
      <alignment horizontal="left" vertical="center"/>
    </xf>
    <xf numFmtId="0" fontId="3" fillId="0" borderId="0" xfId="1" applyFont="1" applyAlignment="1">
      <alignment horizontal="left" vertical="center" indent="1"/>
    </xf>
    <xf numFmtId="0" fontId="3" fillId="0" borderId="0" xfId="0" applyFont="1" applyAlignment="1">
      <alignment horizontal="left" vertical="center" indent="1"/>
    </xf>
    <xf numFmtId="0" fontId="46" fillId="0" borderId="0" xfId="0" applyFont="1" applyAlignment="1">
      <alignment horizontal="center" vertical="center"/>
    </xf>
    <xf numFmtId="0" fontId="7" fillId="0" borderId="0" xfId="0" applyFont="1" applyAlignment="1">
      <alignment vertical="center" wrapText="1"/>
    </xf>
    <xf numFmtId="0" fontId="10" fillId="0" borderId="0" xfId="0" applyFont="1" applyAlignment="1">
      <alignment vertical="center"/>
    </xf>
    <xf numFmtId="164" fontId="7" fillId="0" borderId="0" xfId="2" applyNumberFormat="1"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right" vertical="center"/>
    </xf>
    <xf numFmtId="0" fontId="10" fillId="0" borderId="0" xfId="0" applyFont="1" applyAlignment="1">
      <alignment horizontal="right" vertical="center"/>
    </xf>
    <xf numFmtId="0" fontId="46" fillId="0" borderId="0" xfId="0" applyFont="1" applyAlignment="1" applyProtection="1">
      <alignment vertical="center"/>
      <protection locked="0"/>
    </xf>
    <xf numFmtId="0" fontId="7" fillId="6" borderId="0" xfId="0" applyFont="1" applyFill="1" applyAlignment="1">
      <alignment vertical="center"/>
    </xf>
    <xf numFmtId="9" fontId="8" fillId="0" borderId="0" xfId="4" applyFont="1" applyAlignment="1">
      <alignment vertical="center"/>
    </xf>
    <xf numFmtId="9" fontId="8" fillId="6" borderId="0" xfId="4" applyFont="1" applyFill="1" applyAlignment="1">
      <alignment vertical="center"/>
    </xf>
    <xf numFmtId="10" fontId="19" fillId="6" borderId="0" xfId="4" applyNumberFormat="1" applyFont="1" applyFill="1" applyAlignment="1">
      <alignment vertical="center"/>
    </xf>
    <xf numFmtId="0" fontId="32" fillId="6" borderId="0" xfId="0" applyFont="1" applyFill="1" applyAlignment="1">
      <alignment horizontal="left" vertical="center"/>
    </xf>
    <xf numFmtId="0" fontId="10" fillId="0" borderId="0" xfId="0" applyFont="1" applyAlignment="1">
      <alignment horizontal="center" vertical="center"/>
    </xf>
    <xf numFmtId="164" fontId="8" fillId="0" borderId="0" xfId="2" applyNumberFormat="1" applyFont="1" applyFill="1" applyAlignment="1">
      <alignment vertical="center"/>
    </xf>
    <xf numFmtId="41" fontId="3" fillId="6" borderId="0" xfId="2" applyNumberFormat="1" applyFont="1" applyFill="1" applyBorder="1" applyAlignment="1" applyProtection="1">
      <alignment vertical="center"/>
      <protection locked="0"/>
    </xf>
    <xf numFmtId="41" fontId="3" fillId="6" borderId="0" xfId="0" applyNumberFormat="1" applyFont="1" applyFill="1" applyAlignment="1" applyProtection="1">
      <alignment vertical="center"/>
      <protection locked="0"/>
    </xf>
    <xf numFmtId="41" fontId="3" fillId="6" borderId="0" xfId="2" applyNumberFormat="1" applyFont="1" applyFill="1" applyBorder="1" applyAlignment="1">
      <alignment vertical="center"/>
    </xf>
    <xf numFmtId="41" fontId="17" fillId="6" borderId="0" xfId="2" applyNumberFormat="1" applyFont="1" applyFill="1" applyBorder="1" applyAlignment="1" applyProtection="1">
      <alignment vertical="center"/>
      <protection locked="0"/>
    </xf>
    <xf numFmtId="41" fontId="7" fillId="6" borderId="0" xfId="0" applyNumberFormat="1" applyFont="1" applyFill="1" applyAlignment="1" applyProtection="1">
      <alignment vertical="center"/>
      <protection locked="0"/>
    </xf>
    <xf numFmtId="41" fontId="8" fillId="6" borderId="0" xfId="0" applyNumberFormat="1" applyFont="1" applyFill="1" applyAlignment="1">
      <alignment vertical="center"/>
    </xf>
    <xf numFmtId="41" fontId="17" fillId="6" borderId="0" xfId="0" applyNumberFormat="1" applyFont="1" applyFill="1" applyAlignment="1" applyProtection="1">
      <alignment vertical="center"/>
      <protection locked="0"/>
    </xf>
    <xf numFmtId="41" fontId="4" fillId="6" borderId="0" xfId="0" applyNumberFormat="1" applyFont="1" applyFill="1" applyAlignment="1">
      <alignment vertical="center"/>
    </xf>
    <xf numFmtId="41" fontId="3" fillId="6" borderId="0" xfId="2" applyNumberFormat="1" applyFont="1" applyFill="1" applyBorder="1" applyAlignment="1" applyProtection="1">
      <alignment horizontal="right" vertical="center"/>
      <protection locked="0"/>
    </xf>
    <xf numFmtId="41" fontId="4" fillId="6" borderId="0" xfId="2" applyNumberFormat="1" applyFont="1" applyFill="1" applyBorder="1" applyAlignment="1">
      <alignment vertical="center"/>
    </xf>
    <xf numFmtId="41" fontId="4" fillId="6" borderId="0" xfId="2" applyNumberFormat="1" applyFont="1" applyFill="1" applyBorder="1" applyAlignment="1">
      <alignment horizontal="right" vertical="center"/>
    </xf>
    <xf numFmtId="41" fontId="7" fillId="6" borderId="0" xfId="2" applyNumberFormat="1" applyFont="1" applyFill="1" applyBorder="1" applyAlignment="1" applyProtection="1">
      <alignment vertical="center"/>
      <protection locked="0"/>
    </xf>
    <xf numFmtId="41" fontId="7" fillId="6" borderId="0" xfId="2" applyNumberFormat="1" applyFont="1" applyFill="1" applyBorder="1" applyAlignment="1" applyProtection="1">
      <alignment horizontal="right" vertical="center"/>
      <protection locked="0"/>
    </xf>
    <xf numFmtId="41" fontId="4" fillId="6" borderId="0" xfId="2" applyNumberFormat="1" applyFont="1" applyFill="1" applyBorder="1" applyAlignment="1" applyProtection="1">
      <alignment horizontal="right" vertical="center"/>
      <protection locked="0"/>
    </xf>
    <xf numFmtId="41" fontId="8" fillId="6" borderId="0" xfId="2" applyNumberFormat="1" applyFont="1" applyFill="1" applyBorder="1" applyAlignment="1">
      <alignment vertical="center"/>
    </xf>
    <xf numFmtId="10" fontId="11" fillId="6" borderId="0" xfId="4" applyNumberFormat="1" applyFont="1" applyFill="1" applyBorder="1" applyAlignment="1">
      <alignment vertical="center"/>
    </xf>
    <xf numFmtId="168" fontId="11" fillId="6" borderId="0" xfId="4" applyNumberFormat="1" applyFont="1" applyFill="1" applyBorder="1" applyAlignment="1" applyProtection="1">
      <alignment vertical="center"/>
      <protection locked="0"/>
    </xf>
    <xf numFmtId="41" fontId="45" fillId="6" borderId="0" xfId="2" applyNumberFormat="1" applyFont="1" applyFill="1" applyBorder="1" applyAlignment="1" applyProtection="1">
      <alignment vertical="center"/>
      <protection locked="0"/>
    </xf>
    <xf numFmtId="168" fontId="8" fillId="6" borderId="0" xfId="0" applyNumberFormat="1" applyFont="1" applyFill="1" applyAlignment="1" applyProtection="1">
      <alignment vertical="center"/>
      <protection locked="0"/>
    </xf>
    <xf numFmtId="41" fontId="8" fillId="6" borderId="0" xfId="0" applyNumberFormat="1" applyFont="1" applyFill="1" applyAlignment="1" applyProtection="1">
      <alignment vertical="center"/>
      <protection locked="0"/>
    </xf>
    <xf numFmtId="41" fontId="18" fillId="6" borderId="0" xfId="2" applyNumberFormat="1" applyFont="1" applyFill="1" applyBorder="1" applyAlignment="1" applyProtection="1">
      <alignment horizontal="right" vertical="center"/>
      <protection locked="0"/>
    </xf>
    <xf numFmtId="168" fontId="7" fillId="6" borderId="0" xfId="0" applyNumberFormat="1" applyFont="1" applyFill="1" applyAlignment="1" applyProtection="1">
      <alignment vertical="center"/>
      <protection locked="0"/>
    </xf>
    <xf numFmtId="41" fontId="7" fillId="6" borderId="0" xfId="0" applyNumberFormat="1" applyFont="1" applyFill="1" applyAlignment="1">
      <alignment vertical="center"/>
    </xf>
    <xf numFmtId="41" fontId="17" fillId="6" borderId="0" xfId="2" applyNumberFormat="1" applyFont="1" applyFill="1" applyBorder="1" applyAlignment="1">
      <alignment vertical="center"/>
    </xf>
    <xf numFmtId="41" fontId="17" fillId="6" borderId="0" xfId="2" applyNumberFormat="1" applyFont="1" applyFill="1" applyBorder="1" applyAlignment="1" applyProtection="1">
      <alignment horizontal="right" vertical="center"/>
      <protection locked="0"/>
    </xf>
    <xf numFmtId="41" fontId="3" fillId="6" borderId="0" xfId="2" applyNumberFormat="1" applyFont="1" applyFill="1" applyBorder="1" applyAlignment="1">
      <alignment horizontal="right" vertical="center"/>
    </xf>
    <xf numFmtId="41" fontId="8" fillId="6" borderId="0" xfId="2" applyNumberFormat="1" applyFont="1" applyFill="1" applyBorder="1" applyAlignment="1" applyProtection="1">
      <alignment vertical="center"/>
      <protection locked="0"/>
    </xf>
    <xf numFmtId="41" fontId="7" fillId="6" borderId="0" xfId="2" applyNumberFormat="1" applyFont="1" applyFill="1" applyBorder="1" applyAlignment="1">
      <alignment vertical="center"/>
    </xf>
    <xf numFmtId="41" fontId="46" fillId="6" borderId="0" xfId="2" applyNumberFormat="1" applyFont="1" applyFill="1" applyBorder="1" applyAlignment="1">
      <alignment vertical="center"/>
    </xf>
    <xf numFmtId="41" fontId="31" fillId="6" borderId="0" xfId="2" applyNumberFormat="1" applyFont="1" applyFill="1" applyBorder="1" applyAlignment="1">
      <alignment vertical="center"/>
    </xf>
    <xf numFmtId="168" fontId="8" fillId="6" borderId="0" xfId="2" applyNumberFormat="1" applyFont="1" applyFill="1" applyBorder="1" applyAlignment="1" applyProtection="1">
      <alignment vertical="center"/>
      <protection locked="0"/>
    </xf>
    <xf numFmtId="164" fontId="7" fillId="6" borderId="0" xfId="2" applyNumberFormat="1" applyFont="1" applyFill="1" applyBorder="1" applyAlignment="1" applyProtection="1">
      <alignment vertical="center"/>
      <protection locked="0"/>
    </xf>
    <xf numFmtId="10" fontId="45" fillId="0" borderId="0" xfId="4" applyNumberFormat="1" applyFont="1" applyBorder="1" applyAlignment="1" applyProtection="1">
      <alignment vertical="center"/>
      <protection locked="0"/>
    </xf>
    <xf numFmtId="169" fontId="7" fillId="6" borderId="0" xfId="0" applyNumberFormat="1" applyFont="1" applyFill="1" applyAlignment="1" applyProtection="1">
      <alignment vertical="center"/>
      <protection locked="0"/>
    </xf>
    <xf numFmtId="10" fontId="10" fillId="6" borderId="0" xfId="4" applyNumberFormat="1" applyFont="1" applyFill="1" applyBorder="1" applyAlignment="1">
      <alignment vertical="center"/>
    </xf>
    <xf numFmtId="41" fontId="18" fillId="6" borderId="0" xfId="2" applyNumberFormat="1" applyFont="1" applyFill="1" applyBorder="1" applyAlignment="1" applyProtection="1">
      <alignment vertical="center"/>
      <protection locked="0"/>
    </xf>
    <xf numFmtId="41" fontId="45" fillId="7" borderId="0" xfId="0" applyNumberFormat="1" applyFont="1" applyFill="1" applyAlignment="1">
      <alignment vertical="center"/>
    </xf>
    <xf numFmtId="41" fontId="36" fillId="6" borderId="0" xfId="0" applyNumberFormat="1" applyFont="1" applyFill="1" applyAlignment="1">
      <alignment vertical="center"/>
    </xf>
    <xf numFmtId="41" fontId="18" fillId="6" borderId="0" xfId="2" applyNumberFormat="1" applyFont="1" applyFill="1" applyBorder="1" applyAlignment="1">
      <alignment vertical="center"/>
    </xf>
    <xf numFmtId="41" fontId="45" fillId="7" borderId="0" xfId="2" applyNumberFormat="1" applyFont="1" applyFill="1" applyBorder="1" applyAlignment="1">
      <alignment vertical="center"/>
    </xf>
    <xf numFmtId="41" fontId="38" fillId="6" borderId="0" xfId="0" applyNumberFormat="1" applyFont="1" applyFill="1" applyAlignment="1">
      <alignment vertical="center"/>
    </xf>
    <xf numFmtId="41" fontId="7" fillId="0" borderId="0" xfId="2" applyNumberFormat="1" applyFont="1" applyBorder="1" applyAlignment="1" applyProtection="1">
      <alignment horizontal="right" vertical="center"/>
      <protection locked="0"/>
    </xf>
    <xf numFmtId="41" fontId="3" fillId="0" borderId="0" xfId="2" applyNumberFormat="1" applyFont="1" applyBorder="1" applyAlignment="1" applyProtection="1">
      <alignment vertical="center"/>
      <protection locked="0"/>
    </xf>
    <xf numFmtId="0" fontId="7" fillId="6" borderId="0" xfId="0" applyFont="1" applyFill="1" applyAlignment="1" applyProtection="1">
      <alignment vertical="center"/>
      <protection locked="0"/>
    </xf>
    <xf numFmtId="0" fontId="7" fillId="0" borderId="0" xfId="0" applyFont="1" applyAlignment="1" applyProtection="1">
      <alignment horizontal="center" vertical="center"/>
      <protection locked="0"/>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0" fontId="8" fillId="6" borderId="0" xfId="0" applyFont="1" applyFill="1" applyAlignment="1" applyProtection="1">
      <alignment horizontal="center" vertical="center" wrapText="1"/>
      <protection locked="0"/>
    </xf>
    <xf numFmtId="10" fontId="7" fillId="0" borderId="0" xfId="4" applyNumberFormat="1" applyFont="1" applyBorder="1" applyAlignment="1" applyProtection="1">
      <alignment vertical="center"/>
      <protection locked="0"/>
    </xf>
    <xf numFmtId="43" fontId="7" fillId="0" borderId="0" xfId="0" applyNumberFormat="1" applyFont="1" applyAlignment="1" applyProtection="1">
      <alignment vertical="center"/>
      <protection locked="0"/>
    </xf>
    <xf numFmtId="41" fontId="7" fillId="0" borderId="0" xfId="0" applyNumberFormat="1" applyFont="1" applyAlignment="1" applyProtection="1">
      <alignment vertical="center"/>
      <protection locked="0"/>
    </xf>
    <xf numFmtId="41" fontId="3" fillId="0" borderId="0" xfId="2" applyNumberFormat="1" applyFont="1" applyBorder="1" applyAlignment="1">
      <alignment vertical="center"/>
    </xf>
    <xf numFmtId="41" fontId="3" fillId="0" borderId="0" xfId="2" applyNumberFormat="1" applyFont="1" applyFill="1" applyBorder="1" applyAlignment="1">
      <alignment vertical="center"/>
    </xf>
    <xf numFmtId="41" fontId="3" fillId="0" borderId="0" xfId="0" applyNumberFormat="1" applyFont="1" applyAlignment="1" applyProtection="1">
      <alignment vertical="center"/>
      <protection locked="0"/>
    </xf>
    <xf numFmtId="41" fontId="17" fillId="0" borderId="0" xfId="2" applyNumberFormat="1" applyFont="1" applyBorder="1" applyAlignment="1">
      <alignment vertical="center"/>
    </xf>
    <xf numFmtId="41" fontId="17" fillId="0" borderId="0" xfId="2" applyNumberFormat="1" applyFont="1" applyBorder="1" applyAlignment="1" applyProtection="1">
      <alignment vertical="center"/>
      <protection locked="0"/>
    </xf>
    <xf numFmtId="41" fontId="7" fillId="0" borderId="0" xfId="0" applyNumberFormat="1" applyFont="1" applyAlignment="1">
      <alignment vertical="center"/>
    </xf>
    <xf numFmtId="41" fontId="8" fillId="0" borderId="0" xfId="0" applyNumberFormat="1" applyFont="1" applyAlignment="1">
      <alignment vertical="center"/>
    </xf>
    <xf numFmtId="41" fontId="17" fillId="0" borderId="0" xfId="0" applyNumberFormat="1" applyFont="1" applyAlignment="1">
      <alignment vertical="center"/>
    </xf>
    <xf numFmtId="41" fontId="17" fillId="0" borderId="0" xfId="0" applyNumberFormat="1" applyFont="1" applyAlignment="1" applyProtection="1">
      <alignment vertical="center"/>
      <protection locked="0"/>
    </xf>
    <xf numFmtId="41" fontId="4" fillId="0" borderId="0" xfId="2" applyNumberFormat="1" applyFont="1" applyBorder="1" applyAlignment="1">
      <alignment vertical="center"/>
    </xf>
    <xf numFmtId="41" fontId="4" fillId="0" borderId="0" xfId="0" applyNumberFormat="1" applyFont="1" applyAlignment="1">
      <alignment vertical="center"/>
    </xf>
    <xf numFmtId="41" fontId="3" fillId="0" borderId="0" xfId="2" applyNumberFormat="1" applyFont="1" applyBorder="1" applyAlignment="1">
      <alignment horizontal="right" vertical="center"/>
    </xf>
    <xf numFmtId="41" fontId="3" fillId="0" borderId="0" xfId="2" applyNumberFormat="1" applyFont="1" applyBorder="1" applyAlignment="1" applyProtection="1">
      <alignment horizontal="right" vertical="center"/>
      <protection locked="0"/>
    </xf>
    <xf numFmtId="41" fontId="4" fillId="0" borderId="0" xfId="2" applyNumberFormat="1" applyFont="1" applyBorder="1" applyAlignment="1">
      <alignment horizontal="right" vertical="center"/>
    </xf>
    <xf numFmtId="41" fontId="7" fillId="0" borderId="0" xfId="2" applyNumberFormat="1" applyFont="1" applyBorder="1" applyAlignment="1">
      <alignment vertical="center"/>
    </xf>
    <xf numFmtId="41" fontId="7" fillId="0" borderId="0" xfId="2" applyNumberFormat="1" applyFont="1" applyBorder="1" applyAlignment="1" applyProtection="1">
      <alignment vertical="center"/>
      <protection locked="0"/>
    </xf>
    <xf numFmtId="41" fontId="7" fillId="0" borderId="0" xfId="2" applyNumberFormat="1" applyFont="1" applyBorder="1" applyAlignment="1">
      <alignment horizontal="right" vertical="center"/>
    </xf>
    <xf numFmtId="41" fontId="4" fillId="0" borderId="0" xfId="2" applyNumberFormat="1" applyFont="1" applyBorder="1" applyAlignment="1" applyProtection="1">
      <alignment horizontal="right" vertical="center"/>
      <protection locked="0"/>
    </xf>
    <xf numFmtId="41" fontId="3" fillId="0" borderId="0" xfId="2" applyNumberFormat="1" applyFont="1" applyFill="1" applyBorder="1" applyAlignment="1" applyProtection="1">
      <alignment vertical="center"/>
      <protection locked="0"/>
    </xf>
    <xf numFmtId="164" fontId="8" fillId="0" borderId="0" xfId="2" applyNumberFormat="1" applyFont="1" applyBorder="1" applyAlignment="1">
      <alignment vertical="center"/>
    </xf>
    <xf numFmtId="41" fontId="8" fillId="0" borderId="0" xfId="2" applyNumberFormat="1" applyFont="1" applyBorder="1" applyAlignment="1">
      <alignment vertical="center"/>
    </xf>
    <xf numFmtId="10" fontId="11" fillId="0" borderId="0" xfId="4" applyNumberFormat="1" applyFont="1" applyBorder="1" applyAlignment="1">
      <alignment vertical="center"/>
    </xf>
    <xf numFmtId="10" fontId="8" fillId="0" borderId="0" xfId="4" applyNumberFormat="1" applyFont="1" applyBorder="1" applyAlignment="1">
      <alignment vertical="center"/>
    </xf>
    <xf numFmtId="168" fontId="11" fillId="0" borderId="0" xfId="4" applyNumberFormat="1" applyFont="1" applyBorder="1" applyAlignment="1">
      <alignment vertical="center"/>
    </xf>
    <xf numFmtId="168" fontId="11" fillId="0" borderId="0" xfId="4" applyNumberFormat="1" applyFont="1" applyBorder="1" applyAlignment="1" applyProtection="1">
      <alignment vertical="center"/>
      <protection locked="0"/>
    </xf>
    <xf numFmtId="41" fontId="45" fillId="0" borderId="0" xfId="2" applyNumberFormat="1" applyFont="1" applyBorder="1" applyAlignment="1" applyProtection="1">
      <alignment vertical="center"/>
      <protection locked="0"/>
    </xf>
    <xf numFmtId="168" fontId="46" fillId="0" borderId="0" xfId="2" applyNumberFormat="1" applyFont="1" applyBorder="1" applyAlignment="1">
      <alignment vertical="center"/>
    </xf>
    <xf numFmtId="168" fontId="8" fillId="0" borderId="0" xfId="0" applyNumberFormat="1" applyFont="1" applyAlignment="1">
      <alignment vertical="center"/>
    </xf>
    <xf numFmtId="168" fontId="8" fillId="0" borderId="0" xfId="0" applyNumberFormat="1" applyFont="1" applyAlignment="1" applyProtection="1">
      <alignment vertical="center"/>
      <protection locked="0"/>
    </xf>
    <xf numFmtId="41" fontId="8" fillId="0" borderId="0" xfId="0" applyNumberFormat="1" applyFont="1" applyAlignment="1" applyProtection="1">
      <alignment vertical="center"/>
      <protection locked="0"/>
    </xf>
    <xf numFmtId="41" fontId="18" fillId="0" borderId="0" xfId="2" applyNumberFormat="1" applyFont="1" applyBorder="1" applyAlignment="1" applyProtection="1">
      <alignment horizontal="right" vertical="center"/>
      <protection locked="0"/>
    </xf>
    <xf numFmtId="168" fontId="7" fillId="0" borderId="0" xfId="0" applyNumberFormat="1" applyFont="1" applyAlignment="1">
      <alignment vertical="center"/>
    </xf>
    <xf numFmtId="168" fontId="7" fillId="0" borderId="0" xfId="0" applyNumberFormat="1" applyFont="1" applyAlignment="1" applyProtection="1">
      <alignment vertical="center"/>
      <protection locked="0"/>
    </xf>
    <xf numFmtId="10" fontId="7" fillId="0" borderId="0" xfId="4" applyNumberFormat="1" applyFont="1" applyBorder="1" applyAlignment="1">
      <alignment vertical="center"/>
    </xf>
    <xf numFmtId="164" fontId="7" fillId="0" borderId="0" xfId="2" applyNumberFormat="1" applyFont="1" applyBorder="1" applyAlignment="1">
      <alignment vertical="center"/>
    </xf>
    <xf numFmtId="41" fontId="3" fillId="0" borderId="0" xfId="2" applyNumberFormat="1" applyFont="1" applyFill="1" applyBorder="1" applyAlignment="1">
      <alignment horizontal="right" vertical="center"/>
    </xf>
    <xf numFmtId="41" fontId="17" fillId="0" borderId="0" xfId="2" applyNumberFormat="1" applyFont="1" applyFill="1" applyBorder="1" applyAlignment="1">
      <alignment vertical="center"/>
    </xf>
    <xf numFmtId="41" fontId="8" fillId="0" borderId="0" xfId="2" applyNumberFormat="1" applyFont="1" applyBorder="1" applyAlignment="1" applyProtection="1">
      <alignment vertical="center"/>
      <protection locked="0"/>
    </xf>
    <xf numFmtId="41" fontId="17" fillId="0" borderId="0" xfId="2" applyNumberFormat="1" applyFont="1" applyFill="1" applyBorder="1" applyAlignment="1" applyProtection="1">
      <alignment vertical="center"/>
      <protection locked="0"/>
    </xf>
    <xf numFmtId="0" fontId="48" fillId="0" borderId="0" xfId="0" applyFont="1" applyAlignment="1">
      <alignment vertical="center"/>
    </xf>
    <xf numFmtId="168" fontId="7" fillId="0" borderId="0" xfId="4" applyNumberFormat="1" applyFont="1" applyBorder="1" applyAlignment="1" applyProtection="1">
      <alignment vertical="center"/>
      <protection locked="0"/>
    </xf>
    <xf numFmtId="168" fontId="8" fillId="0" borderId="0" xfId="2" applyNumberFormat="1" applyFont="1" applyBorder="1" applyAlignment="1">
      <alignment vertical="center"/>
    </xf>
    <xf numFmtId="168" fontId="8" fillId="0" borderId="0" xfId="2" applyNumberFormat="1" applyFont="1" applyBorder="1" applyAlignment="1" applyProtection="1">
      <alignment vertical="center"/>
      <protection locked="0"/>
    </xf>
    <xf numFmtId="164" fontId="3" fillId="0" borderId="0" xfId="2" applyNumberFormat="1" applyFont="1" applyFill="1" applyBorder="1" applyAlignment="1" applyProtection="1">
      <alignment vertical="center"/>
      <protection locked="0"/>
    </xf>
    <xf numFmtId="164" fontId="3" fillId="0" borderId="0" xfId="2" applyNumberFormat="1" applyFont="1" applyBorder="1" applyAlignment="1" applyProtection="1">
      <alignment vertical="center"/>
      <protection locked="0"/>
    </xf>
    <xf numFmtId="41" fontId="18" fillId="0" borderId="0" xfId="2" applyNumberFormat="1" applyFont="1" applyBorder="1" applyAlignment="1">
      <alignment vertical="center"/>
    </xf>
    <xf numFmtId="41" fontId="18" fillId="0" borderId="0" xfId="2" applyNumberFormat="1" applyFont="1" applyBorder="1" applyAlignment="1" applyProtection="1">
      <alignment vertical="center"/>
      <protection locked="0"/>
    </xf>
    <xf numFmtId="41" fontId="36" fillId="0" borderId="0" xfId="0" applyNumberFormat="1" applyFont="1" applyAlignment="1">
      <alignment vertical="center"/>
    </xf>
    <xf numFmtId="41" fontId="38" fillId="0" borderId="0" xfId="0" applyNumberFormat="1" applyFont="1" applyAlignment="1">
      <alignment vertical="center"/>
    </xf>
    <xf numFmtId="41" fontId="18" fillId="0" borderId="0" xfId="0" applyNumberFormat="1" applyFont="1" applyAlignment="1">
      <alignment vertical="center"/>
    </xf>
    <xf numFmtId="41" fontId="45" fillId="7" borderId="0" xfId="4" applyNumberFormat="1" applyFont="1" applyFill="1" applyBorder="1" applyAlignment="1">
      <alignment vertical="center"/>
    </xf>
    <xf numFmtId="41" fontId="11" fillId="0" borderId="0" xfId="4" applyNumberFormat="1" applyFont="1" applyBorder="1" applyAlignment="1">
      <alignment vertical="center"/>
    </xf>
    <xf numFmtId="41" fontId="11" fillId="6" borderId="0" xfId="4" applyNumberFormat="1" applyFont="1" applyFill="1" applyBorder="1" applyAlignment="1">
      <alignment vertical="center"/>
    </xf>
    <xf numFmtId="164" fontId="18" fillId="0" borderId="0" xfId="2" applyNumberFormat="1" applyFont="1" applyBorder="1" applyAlignment="1">
      <alignment vertical="center"/>
    </xf>
    <xf numFmtId="164" fontId="18" fillId="6" borderId="0" xfId="2" applyNumberFormat="1" applyFont="1" applyFill="1" applyBorder="1" applyAlignment="1">
      <alignment vertical="center"/>
    </xf>
    <xf numFmtId="164" fontId="8" fillId="6" borderId="0" xfId="2" applyNumberFormat="1" applyFont="1" applyFill="1" applyBorder="1" applyAlignment="1">
      <alignment vertical="center"/>
    </xf>
    <xf numFmtId="164" fontId="10" fillId="0" borderId="0" xfId="2" applyNumberFormat="1" applyFont="1" applyBorder="1" applyAlignment="1">
      <alignment vertical="center"/>
    </xf>
    <xf numFmtId="164" fontId="10" fillId="6" borderId="0" xfId="2" applyNumberFormat="1" applyFont="1" applyFill="1" applyBorder="1" applyAlignment="1">
      <alignment vertical="center"/>
    </xf>
    <xf numFmtId="10" fontId="8" fillId="6" borderId="0" xfId="4" applyNumberFormat="1" applyFont="1" applyFill="1" applyBorder="1" applyAlignment="1">
      <alignment vertical="center"/>
    </xf>
    <xf numFmtId="41" fontId="3" fillId="6" borderId="0" xfId="0" applyNumberFormat="1" applyFont="1" applyFill="1" applyAlignment="1">
      <alignment vertical="center"/>
    </xf>
    <xf numFmtId="41" fontId="18" fillId="6" borderId="0" xfId="0" applyNumberFormat="1" applyFont="1" applyFill="1" applyAlignment="1">
      <alignment vertical="center"/>
    </xf>
    <xf numFmtId="41" fontId="16" fillId="6" borderId="0" xfId="0" applyNumberFormat="1" applyFont="1" applyFill="1" applyAlignment="1">
      <alignment vertical="center"/>
    </xf>
    <xf numFmtId="41" fontId="16" fillId="0" borderId="0" xfId="0" applyNumberFormat="1" applyFont="1" applyAlignment="1">
      <alignment vertical="center"/>
    </xf>
    <xf numFmtId="41" fontId="45" fillId="0" borderId="0" xfId="0" applyNumberFormat="1" applyFont="1" applyAlignment="1">
      <alignment vertical="center"/>
    </xf>
    <xf numFmtId="41" fontId="45" fillId="6" borderId="0" xfId="0" applyNumberFormat="1" applyFont="1" applyFill="1" applyAlignment="1">
      <alignment vertical="center"/>
    </xf>
    <xf numFmtId="41" fontId="17" fillId="6" borderId="0" xfId="0" applyNumberFormat="1" applyFont="1" applyFill="1" applyAlignment="1">
      <alignment vertical="center"/>
    </xf>
    <xf numFmtId="41" fontId="49" fillId="0" borderId="0" xfId="2" applyNumberFormat="1" applyFont="1" applyBorder="1" applyAlignment="1">
      <alignment vertical="center"/>
    </xf>
    <xf numFmtId="41" fontId="49" fillId="6" borderId="0" xfId="2" applyNumberFormat="1" applyFont="1" applyFill="1" applyBorder="1" applyAlignment="1">
      <alignment vertical="center"/>
    </xf>
    <xf numFmtId="164" fontId="3" fillId="0" borderId="0" xfId="2" applyNumberFormat="1" applyFont="1" applyBorder="1" applyAlignment="1">
      <alignment vertical="center"/>
    </xf>
    <xf numFmtId="164" fontId="17" fillId="0" borderId="0" xfId="2" applyNumberFormat="1" applyFont="1" applyBorder="1" applyAlignment="1">
      <alignment vertical="center"/>
    </xf>
    <xf numFmtId="0" fontId="3" fillId="6" borderId="0" xfId="0" applyFont="1" applyFill="1" applyAlignment="1" applyProtection="1">
      <alignment vertical="center"/>
      <protection locked="0"/>
    </xf>
    <xf numFmtId="41" fontId="45" fillId="0" borderId="0" xfId="2" applyNumberFormat="1" applyFont="1" applyFill="1" applyBorder="1" applyAlignment="1" applyProtection="1">
      <alignment vertical="center"/>
      <protection locked="0"/>
    </xf>
    <xf numFmtId="164" fontId="7" fillId="0" borderId="0" xfId="2" applyNumberFormat="1" applyFont="1" applyFill="1" applyBorder="1" applyAlignment="1" applyProtection="1">
      <alignment vertical="center"/>
      <protection locked="0"/>
    </xf>
    <xf numFmtId="41" fontId="3" fillId="0" borderId="0" xfId="2" applyNumberFormat="1" applyFont="1" applyFill="1" applyBorder="1" applyAlignment="1" applyProtection="1">
      <alignment horizontal="right" vertical="center"/>
      <protection locked="0"/>
    </xf>
    <xf numFmtId="0" fontId="8" fillId="0" borderId="0" xfId="0" applyFont="1" applyAlignment="1">
      <alignment horizontal="left" vertical="center"/>
    </xf>
    <xf numFmtId="41" fontId="18" fillId="0" borderId="0" xfId="2" applyNumberFormat="1" applyFont="1" applyFill="1" applyBorder="1" applyAlignment="1" applyProtection="1">
      <alignment horizontal="right" vertical="center"/>
      <protection locked="0"/>
    </xf>
    <xf numFmtId="168" fontId="11" fillId="0" borderId="0" xfId="4" applyNumberFormat="1" applyFont="1" applyFill="1" applyBorder="1" applyAlignment="1">
      <alignment vertical="center"/>
    </xf>
    <xf numFmtId="41" fontId="7" fillId="0" borderId="0" xfId="2" applyNumberFormat="1" applyFont="1" applyFill="1" applyBorder="1" applyAlignment="1" applyProtection="1">
      <alignment vertical="center"/>
      <protection locked="0"/>
    </xf>
    <xf numFmtId="10" fontId="11" fillId="0" borderId="0" xfId="4" applyNumberFormat="1" applyFont="1" applyFill="1" applyBorder="1" applyAlignment="1">
      <alignment vertical="center"/>
    </xf>
    <xf numFmtId="41" fontId="7" fillId="0" borderId="0" xfId="2" applyNumberFormat="1" applyFont="1" applyFill="1" applyBorder="1" applyAlignment="1" applyProtection="1">
      <alignment horizontal="right" vertical="center"/>
      <protection locked="0"/>
    </xf>
    <xf numFmtId="43" fontId="3" fillId="0" borderId="0" xfId="2" applyFont="1" applyAlignment="1">
      <alignment vertical="center"/>
    </xf>
    <xf numFmtId="10" fontId="45" fillId="0" borderId="0" xfId="4" applyNumberFormat="1" applyFont="1" applyFill="1" applyBorder="1" applyAlignment="1" applyProtection="1">
      <alignment vertical="center"/>
      <protection locked="0"/>
    </xf>
    <xf numFmtId="10" fontId="7" fillId="6" borderId="0" xfId="4" applyNumberFormat="1" applyFont="1" applyFill="1" applyBorder="1" applyAlignment="1">
      <alignment vertical="center"/>
    </xf>
    <xf numFmtId="0" fontId="47" fillId="0" borderId="0" xfId="0" applyFont="1" applyAlignment="1">
      <alignment vertical="center"/>
    </xf>
    <xf numFmtId="10" fontId="46" fillId="0" borderId="0" xfId="4" applyNumberFormat="1" applyFont="1" applyFill="1" applyBorder="1" applyAlignment="1">
      <alignment vertical="center"/>
    </xf>
    <xf numFmtId="10" fontId="50" fillId="0" borderId="0" xfId="4" applyNumberFormat="1" applyFont="1" applyBorder="1" applyAlignment="1">
      <alignment vertical="center"/>
    </xf>
    <xf numFmtId="10" fontId="46" fillId="6" borderId="0" xfId="4" applyNumberFormat="1" applyFont="1" applyFill="1" applyBorder="1" applyAlignment="1">
      <alignment vertical="center"/>
    </xf>
    <xf numFmtId="0" fontId="8" fillId="6" borderId="0" xfId="0" applyFont="1" applyFill="1" applyAlignment="1">
      <alignment vertical="center"/>
    </xf>
    <xf numFmtId="0" fontId="46" fillId="0" borderId="0" xfId="0" applyFont="1" applyAlignment="1" applyProtection="1">
      <alignment horizontal="center" vertical="center"/>
      <protection locked="0"/>
    </xf>
    <xf numFmtId="41" fontId="17" fillId="0" borderId="0" xfId="2" applyNumberFormat="1" applyFont="1" applyFill="1" applyBorder="1" applyAlignment="1" applyProtection="1">
      <alignment horizontal="right" vertical="center"/>
      <protection locked="0"/>
    </xf>
    <xf numFmtId="1" fontId="8" fillId="6" borderId="0" xfId="0" applyNumberFormat="1" applyFont="1" applyFill="1" applyAlignment="1">
      <alignment horizontal="center" vertical="center"/>
    </xf>
    <xf numFmtId="0" fontId="4" fillId="6" borderId="0" xfId="0" applyFont="1" applyFill="1" applyAlignment="1">
      <alignment horizontal="center" vertical="center"/>
    </xf>
    <xf numFmtId="0" fontId="8" fillId="6" borderId="0" xfId="0" applyFont="1" applyFill="1" applyAlignment="1">
      <alignment horizontal="center" vertical="center" wrapText="1"/>
    </xf>
    <xf numFmtId="168" fontId="8" fillId="0" borderId="0" xfId="2" applyNumberFormat="1" applyFont="1" applyFill="1" applyBorder="1" applyAlignment="1">
      <alignment vertical="center"/>
    </xf>
    <xf numFmtId="41" fontId="18" fillId="0" borderId="0" xfId="2" applyNumberFormat="1" applyFont="1" applyFill="1" applyBorder="1" applyAlignment="1" applyProtection="1">
      <alignment vertical="center"/>
      <protection locked="0"/>
    </xf>
    <xf numFmtId="9" fontId="7" fillId="0" borderId="0" xfId="4" applyFont="1" applyBorder="1" applyAlignment="1">
      <alignment vertical="center"/>
    </xf>
    <xf numFmtId="167" fontId="3" fillId="0" borderId="0" xfId="3" applyNumberFormat="1" applyFont="1" applyBorder="1" applyAlignment="1">
      <alignment vertical="center"/>
    </xf>
    <xf numFmtId="167" fontId="3" fillId="0" borderId="0" xfId="3" applyNumberFormat="1" applyFont="1" applyFill="1" applyBorder="1" applyAlignment="1" applyProtection="1">
      <alignment vertical="center"/>
      <protection locked="0"/>
    </xf>
    <xf numFmtId="167" fontId="3" fillId="6" borderId="0" xfId="3" applyNumberFormat="1" applyFont="1" applyFill="1" applyBorder="1" applyAlignment="1" applyProtection="1">
      <alignment vertical="center"/>
      <protection locked="0"/>
    </xf>
    <xf numFmtId="167" fontId="4" fillId="0" borderId="0" xfId="3" applyNumberFormat="1" applyFont="1" applyFill="1" applyBorder="1" applyAlignment="1">
      <alignment vertical="center"/>
    </xf>
    <xf numFmtId="167" fontId="4" fillId="6" borderId="0" xfId="3" applyNumberFormat="1" applyFont="1" applyFill="1" applyBorder="1" applyAlignment="1">
      <alignment vertical="center"/>
    </xf>
    <xf numFmtId="167" fontId="8" fillId="0" borderId="0" xfId="3" applyNumberFormat="1" applyFont="1" applyBorder="1" applyAlignment="1">
      <alignment vertical="center"/>
    </xf>
    <xf numFmtId="167" fontId="8" fillId="6" borderId="0" xfId="3" applyNumberFormat="1" applyFont="1" applyFill="1" applyBorder="1" applyAlignment="1">
      <alignment vertical="center"/>
    </xf>
    <xf numFmtId="167" fontId="4" fillId="0" borderId="0" xfId="3" applyNumberFormat="1" applyFont="1" applyBorder="1" applyAlignment="1">
      <alignment vertical="center"/>
    </xf>
    <xf numFmtId="167" fontId="3" fillId="0" borderId="0" xfId="3" applyNumberFormat="1" applyFont="1" applyFill="1" applyBorder="1" applyAlignment="1">
      <alignment vertical="center"/>
    </xf>
    <xf numFmtId="167" fontId="4" fillId="0" borderId="0" xfId="3" applyNumberFormat="1" applyFont="1" applyBorder="1" applyAlignment="1">
      <alignment horizontal="right" vertical="center"/>
    </xf>
    <xf numFmtId="167" fontId="4" fillId="6" borderId="0" xfId="3" applyNumberFormat="1" applyFont="1" applyFill="1" applyBorder="1" applyAlignment="1">
      <alignment horizontal="right" vertical="center"/>
    </xf>
    <xf numFmtId="167" fontId="3" fillId="0" borderId="0" xfId="3" applyNumberFormat="1" applyFont="1" applyBorder="1" applyAlignment="1" applyProtection="1">
      <alignment vertical="center"/>
      <protection locked="0"/>
    </xf>
    <xf numFmtId="0" fontId="8" fillId="0" borderId="0" xfId="0" applyFont="1" applyAlignment="1">
      <alignment horizontal="left" vertical="center" indent="7"/>
    </xf>
    <xf numFmtId="0" fontId="3" fillId="0" borderId="2" xfId="0" applyFont="1" applyBorder="1" applyAlignment="1">
      <alignment vertical="center"/>
    </xf>
    <xf numFmtId="0" fontId="7" fillId="0" borderId="2" xfId="0" applyFont="1" applyBorder="1" applyAlignment="1">
      <alignment horizontal="left" vertical="center"/>
    </xf>
    <xf numFmtId="41" fontId="3" fillId="0" borderId="2" xfId="2" applyNumberFormat="1" applyFont="1" applyBorder="1" applyAlignment="1">
      <alignment vertical="center"/>
    </xf>
    <xf numFmtId="41" fontId="3" fillId="6" borderId="2" xfId="2" applyNumberFormat="1" applyFont="1" applyFill="1" applyBorder="1" applyAlignment="1">
      <alignment vertical="center"/>
    </xf>
    <xf numFmtId="8" fontId="8" fillId="6" borderId="0" xfId="0" applyNumberFormat="1" applyFont="1" applyFill="1" applyAlignment="1">
      <alignment vertical="center"/>
    </xf>
    <xf numFmtId="0" fontId="8" fillId="6" borderId="2" xfId="0" applyFont="1" applyFill="1" applyBorder="1" applyAlignment="1">
      <alignment vertical="center"/>
    </xf>
    <xf numFmtId="165" fontId="8" fillId="6" borderId="0" xfId="0" applyNumberFormat="1" applyFont="1" applyFill="1" applyAlignment="1">
      <alignment vertical="center"/>
    </xf>
    <xf numFmtId="164" fontId="8" fillId="6" borderId="0" xfId="2" applyNumberFormat="1" applyFont="1" applyFill="1" applyAlignment="1">
      <alignment vertical="center"/>
    </xf>
    <xf numFmtId="10" fontId="8" fillId="6" borderId="0" xfId="4" applyNumberFormat="1" applyFont="1" applyFill="1" applyAlignment="1">
      <alignment vertical="center"/>
    </xf>
    <xf numFmtId="167" fontId="8" fillId="0" borderId="0" xfId="3" applyNumberFormat="1" applyFont="1" applyFill="1" applyBorder="1" applyAlignment="1">
      <alignment vertical="center"/>
    </xf>
    <xf numFmtId="41" fontId="7" fillId="6" borderId="2" xfId="0" applyNumberFormat="1" applyFont="1" applyFill="1" applyBorder="1" applyAlignment="1">
      <alignment vertical="center"/>
    </xf>
    <xf numFmtId="41" fontId="7" fillId="0" borderId="2" xfId="0" applyNumberFormat="1" applyFont="1" applyBorder="1" applyAlignment="1">
      <alignment vertical="center"/>
    </xf>
    <xf numFmtId="167" fontId="7" fillId="6" borderId="0" xfId="3" applyNumberFormat="1" applyFont="1" applyFill="1" applyBorder="1" applyAlignment="1">
      <alignment vertical="center"/>
    </xf>
    <xf numFmtId="167" fontId="7" fillId="0" borderId="0" xfId="3" applyNumberFormat="1" applyFont="1" applyFill="1" applyBorder="1" applyAlignment="1">
      <alignment vertical="center"/>
    </xf>
    <xf numFmtId="10" fontId="11" fillId="6" borderId="0" xfId="4" applyNumberFormat="1" applyFont="1" applyFill="1" applyAlignment="1">
      <alignment horizontal="left" vertical="center" indent="2"/>
    </xf>
    <xf numFmtId="167" fontId="4" fillId="0" borderId="3" xfId="3" applyNumberFormat="1" applyFont="1" applyBorder="1" applyAlignment="1">
      <alignment vertical="center"/>
    </xf>
    <xf numFmtId="167" fontId="4" fillId="4" borderId="3" xfId="3" applyNumberFormat="1" applyFont="1" applyFill="1" applyBorder="1" applyAlignment="1">
      <alignment vertical="center"/>
    </xf>
    <xf numFmtId="167" fontId="4" fillId="0" borderId="5" xfId="3" applyNumberFormat="1" applyFont="1" applyBorder="1" applyAlignment="1">
      <alignment vertical="center"/>
    </xf>
    <xf numFmtId="167" fontId="19" fillId="0" borderId="0" xfId="3" applyNumberFormat="1" applyFont="1" applyAlignment="1">
      <alignment vertical="center"/>
    </xf>
    <xf numFmtId="167" fontId="17" fillId="0" borderId="0" xfId="3" applyNumberFormat="1" applyFont="1" applyFill="1" applyBorder="1" applyAlignment="1" applyProtection="1">
      <alignment vertical="center"/>
      <protection locked="0"/>
    </xf>
    <xf numFmtId="167" fontId="7" fillId="0" borderId="0" xfId="3" applyNumberFormat="1" applyFont="1" applyFill="1" applyBorder="1" applyAlignment="1" applyProtection="1">
      <alignment horizontal="right" vertical="center"/>
      <protection locked="0"/>
    </xf>
    <xf numFmtId="167" fontId="18" fillId="0" borderId="0" xfId="3" applyNumberFormat="1" applyFont="1" applyFill="1" applyBorder="1" applyAlignment="1" applyProtection="1">
      <alignment horizontal="right" vertical="center"/>
      <protection locked="0"/>
    </xf>
    <xf numFmtId="167" fontId="7" fillId="0" borderId="0" xfId="3" applyNumberFormat="1" applyFont="1" applyBorder="1" applyAlignment="1">
      <alignment vertical="center"/>
    </xf>
    <xf numFmtId="167" fontId="3" fillId="0" borderId="0" xfId="3" applyNumberFormat="1" applyFont="1" applyFill="1" applyBorder="1" applyAlignment="1" applyProtection="1">
      <alignment horizontal="right" vertical="center"/>
      <protection locked="0"/>
    </xf>
    <xf numFmtId="167" fontId="7" fillId="0" borderId="0" xfId="3" applyNumberFormat="1" applyFont="1" applyFill="1" applyBorder="1" applyAlignment="1" applyProtection="1">
      <alignment vertical="center"/>
      <protection locked="0"/>
    </xf>
    <xf numFmtId="167" fontId="46" fillId="0" borderId="0" xfId="3" applyNumberFormat="1" applyFont="1" applyFill="1" applyBorder="1" applyAlignment="1">
      <alignment vertical="center"/>
    </xf>
    <xf numFmtId="167" fontId="18" fillId="0" borderId="0" xfId="3" applyNumberFormat="1" applyFont="1" applyBorder="1" applyAlignment="1">
      <alignment vertical="center"/>
    </xf>
    <xf numFmtId="167" fontId="8" fillId="0" borderId="0" xfId="3" applyNumberFormat="1" applyFont="1" applyBorder="1" applyAlignment="1">
      <alignment horizontal="center" vertical="center"/>
    </xf>
    <xf numFmtId="167" fontId="24" fillId="0" borderId="0" xfId="3" applyNumberFormat="1" applyFont="1" applyBorder="1" applyAlignment="1">
      <alignment vertical="center"/>
    </xf>
    <xf numFmtId="167" fontId="30" fillId="0" borderId="0" xfId="3" applyNumberFormat="1" applyFont="1" applyBorder="1" applyAlignment="1">
      <alignment vertical="center"/>
    </xf>
    <xf numFmtId="167" fontId="18" fillId="6" borderId="0" xfId="3" applyNumberFormat="1" applyFont="1" applyFill="1" applyBorder="1" applyAlignment="1" applyProtection="1">
      <alignment horizontal="right" vertical="center"/>
      <protection locked="0"/>
    </xf>
    <xf numFmtId="167" fontId="17" fillId="6" borderId="0" xfId="3" applyNumberFormat="1" applyFont="1" applyFill="1" applyBorder="1" applyAlignment="1" applyProtection="1">
      <alignment vertical="center"/>
      <protection locked="0"/>
    </xf>
    <xf numFmtId="167" fontId="7" fillId="6" borderId="0" xfId="3" applyNumberFormat="1" applyFont="1" applyFill="1" applyBorder="1" applyAlignment="1" applyProtection="1">
      <alignment horizontal="right" vertical="center"/>
      <protection locked="0"/>
    </xf>
    <xf numFmtId="167" fontId="7" fillId="0" borderId="0" xfId="3" applyNumberFormat="1" applyFont="1" applyBorder="1" applyAlignment="1" applyProtection="1">
      <alignment horizontal="right" vertical="center"/>
      <protection locked="0"/>
    </xf>
    <xf numFmtId="167" fontId="3" fillId="6" borderId="0" xfId="3" applyNumberFormat="1" applyFont="1" applyFill="1" applyBorder="1" applyAlignment="1" applyProtection="1">
      <alignment horizontal="right" vertical="center"/>
      <protection locked="0"/>
    </xf>
    <xf numFmtId="167" fontId="3" fillId="0" borderId="0" xfId="3" applyNumberFormat="1" applyFont="1" applyBorder="1" applyAlignment="1" applyProtection="1">
      <alignment horizontal="right" vertical="center"/>
      <protection locked="0"/>
    </xf>
    <xf numFmtId="167" fontId="7" fillId="6" borderId="0" xfId="3" applyNumberFormat="1" applyFont="1" applyFill="1" applyBorder="1" applyAlignment="1" applyProtection="1">
      <alignment vertical="center"/>
      <protection locked="0"/>
    </xf>
    <xf numFmtId="167" fontId="7" fillId="0" borderId="0" xfId="3" applyNumberFormat="1" applyFont="1" applyBorder="1" applyAlignment="1" applyProtection="1">
      <alignment vertical="center"/>
      <protection locked="0"/>
    </xf>
    <xf numFmtId="167" fontId="31" fillId="6" borderId="0" xfId="3" applyNumberFormat="1" applyFont="1" applyFill="1" applyBorder="1" applyAlignment="1">
      <alignment vertical="center"/>
    </xf>
    <xf numFmtId="167" fontId="46" fillId="6" borderId="0" xfId="3" applyNumberFormat="1" applyFont="1" applyFill="1" applyBorder="1" applyAlignment="1">
      <alignment vertical="center"/>
    </xf>
    <xf numFmtId="167" fontId="18" fillId="6" borderId="0" xfId="3" applyNumberFormat="1" applyFont="1" applyFill="1" applyBorder="1" applyAlignment="1">
      <alignment vertical="center"/>
    </xf>
    <xf numFmtId="167" fontId="8" fillId="6" borderId="0" xfId="3" applyNumberFormat="1" applyFont="1" applyFill="1" applyBorder="1" applyAlignment="1">
      <alignment horizontal="center" vertical="center"/>
    </xf>
    <xf numFmtId="167" fontId="24" fillId="6" borderId="0" xfId="3" applyNumberFormat="1" applyFont="1" applyFill="1" applyBorder="1" applyAlignment="1">
      <alignment vertical="center"/>
    </xf>
    <xf numFmtId="167" fontId="3" fillId="6" borderId="0" xfId="3" applyNumberFormat="1" applyFont="1" applyFill="1" applyBorder="1" applyAlignment="1">
      <alignment vertical="center"/>
    </xf>
    <xf numFmtId="167" fontId="30" fillId="6" borderId="0" xfId="3" applyNumberFormat="1" applyFont="1" applyFill="1" applyBorder="1" applyAlignment="1">
      <alignment vertical="center"/>
    </xf>
    <xf numFmtId="0" fontId="7" fillId="0" borderId="7" xfId="0" applyFont="1" applyBorder="1" applyAlignment="1">
      <alignment vertical="center"/>
    </xf>
    <xf numFmtId="0" fontId="8" fillId="0" borderId="7" xfId="0" applyFont="1" applyBorder="1" applyAlignment="1">
      <alignment vertical="center"/>
    </xf>
    <xf numFmtId="167" fontId="4" fillId="0" borderId="0" xfId="3" applyNumberFormat="1" applyFont="1" applyFill="1" applyBorder="1" applyAlignment="1" applyProtection="1">
      <alignment vertical="center"/>
      <protection locked="0"/>
    </xf>
    <xf numFmtId="167" fontId="4" fillId="6" borderId="0" xfId="3" applyNumberFormat="1" applyFont="1" applyFill="1" applyBorder="1" applyAlignment="1" applyProtection="1">
      <alignment vertical="center"/>
      <protection locked="0"/>
    </xf>
    <xf numFmtId="167" fontId="4" fillId="0" borderId="0" xfId="3" applyNumberFormat="1" applyFont="1" applyBorder="1" applyAlignment="1" applyProtection="1">
      <alignment vertical="center"/>
      <protection locked="0"/>
    </xf>
    <xf numFmtId="167" fontId="17" fillId="0" borderId="0" xfId="3" applyNumberFormat="1" applyFont="1" applyBorder="1" applyAlignment="1">
      <alignment horizontal="right" vertical="center"/>
    </xf>
    <xf numFmtId="167" fontId="17" fillId="0" borderId="0" xfId="3" applyNumberFormat="1" applyFont="1" applyFill="1" applyBorder="1" applyAlignment="1" applyProtection="1">
      <alignment horizontal="right" vertical="center"/>
      <protection locked="0"/>
    </xf>
    <xf numFmtId="167" fontId="17" fillId="6" borderId="0" xfId="3" applyNumberFormat="1" applyFont="1" applyFill="1" applyBorder="1" applyAlignment="1" applyProtection="1">
      <alignment horizontal="right" vertical="center"/>
      <protection locked="0"/>
    </xf>
    <xf numFmtId="0" fontId="8" fillId="0" borderId="0" xfId="0" applyFont="1" applyAlignment="1">
      <alignment horizontal="left" vertical="center" indent="31"/>
    </xf>
    <xf numFmtId="167" fontId="4" fillId="0" borderId="0" xfId="3" applyNumberFormat="1" applyFont="1" applyFill="1" applyBorder="1" applyAlignment="1">
      <alignment horizontal="right" vertical="center"/>
    </xf>
    <xf numFmtId="167" fontId="17" fillId="0" borderId="0" xfId="3" applyNumberFormat="1" applyFont="1" applyBorder="1" applyAlignment="1" applyProtection="1">
      <alignment vertical="center"/>
      <protection locked="0"/>
    </xf>
    <xf numFmtId="0" fontId="8" fillId="0" borderId="0" xfId="0" applyFont="1" applyAlignment="1">
      <alignment horizontal="left" vertical="center" indent="16"/>
    </xf>
    <xf numFmtId="167" fontId="8" fillId="0" borderId="2" xfId="3" applyNumberFormat="1" applyFont="1" applyBorder="1" applyAlignment="1">
      <alignment vertical="center"/>
    </xf>
    <xf numFmtId="167" fontId="8" fillId="6" borderId="2" xfId="3" applyNumberFormat="1" applyFont="1" applyFill="1" applyBorder="1" applyAlignment="1">
      <alignment vertical="center"/>
    </xf>
    <xf numFmtId="164" fontId="7" fillId="6" borderId="2" xfId="2" applyNumberFormat="1" applyFont="1" applyFill="1" applyBorder="1" applyAlignment="1">
      <alignment vertical="center"/>
    </xf>
    <xf numFmtId="0" fontId="7" fillId="6" borderId="2" xfId="0" applyFont="1" applyFill="1" applyBorder="1" applyAlignment="1">
      <alignment vertical="center"/>
    </xf>
    <xf numFmtId="41" fontId="8" fillId="0" borderId="7" xfId="0" applyNumberFormat="1" applyFont="1" applyBorder="1" applyAlignment="1">
      <alignment vertical="center"/>
    </xf>
    <xf numFmtId="41" fontId="8" fillId="6" borderId="7" xfId="0" applyNumberFormat="1" applyFont="1" applyFill="1" applyBorder="1" applyAlignment="1">
      <alignment vertical="center"/>
    </xf>
    <xf numFmtId="0" fontId="45" fillId="6" borderId="0" xfId="0" applyFont="1" applyFill="1" applyAlignment="1">
      <alignment vertical="center"/>
    </xf>
    <xf numFmtId="0" fontId="46" fillId="6" borderId="0" xfId="0" applyFont="1" applyFill="1" applyAlignment="1">
      <alignment vertical="center"/>
    </xf>
    <xf numFmtId="0" fontId="11" fillId="6" borderId="0" xfId="0" applyFont="1" applyFill="1" applyAlignment="1">
      <alignment vertical="center"/>
    </xf>
    <xf numFmtId="0" fontId="10" fillId="6" borderId="0" xfId="0" applyFont="1" applyFill="1" applyAlignment="1">
      <alignment vertical="center"/>
    </xf>
    <xf numFmtId="168" fontId="11" fillId="6" borderId="0" xfId="4" applyNumberFormat="1" applyFont="1" applyFill="1" applyBorder="1" applyAlignment="1">
      <alignment vertical="center"/>
    </xf>
    <xf numFmtId="0" fontId="7" fillId="0" borderId="2" xfId="0" applyFont="1" applyBorder="1" applyAlignment="1">
      <alignment vertical="center"/>
    </xf>
    <xf numFmtId="167" fontId="7" fillId="0" borderId="2" xfId="3" applyNumberFormat="1" applyFont="1" applyBorder="1" applyAlignment="1">
      <alignment vertical="center"/>
    </xf>
    <xf numFmtId="167" fontId="7" fillId="6" borderId="2" xfId="3" applyNumberFormat="1" applyFont="1" applyFill="1" applyBorder="1" applyAlignment="1">
      <alignment vertical="center"/>
    </xf>
    <xf numFmtId="43" fontId="7" fillId="6" borderId="2" xfId="2" applyFont="1" applyFill="1" applyBorder="1" applyAlignment="1">
      <alignment vertical="center"/>
    </xf>
    <xf numFmtId="10" fontId="7" fillId="6" borderId="0" xfId="4" applyNumberFormat="1" applyFont="1" applyFill="1" applyAlignment="1">
      <alignment vertical="center"/>
    </xf>
    <xf numFmtId="167" fontId="4" fillId="0" borderId="2" xfId="3" applyNumberFormat="1" applyFont="1" applyBorder="1" applyAlignment="1">
      <alignment vertical="center"/>
    </xf>
    <xf numFmtId="0" fontId="8" fillId="0" borderId="2" xfId="0" applyFont="1" applyBorder="1" applyAlignment="1">
      <alignment horizontal="left" vertical="center" indent="25"/>
    </xf>
    <xf numFmtId="167" fontId="4" fillId="6" borderId="2" xfId="3" applyNumberFormat="1" applyFont="1" applyFill="1" applyBorder="1" applyAlignment="1">
      <alignment vertical="center"/>
    </xf>
    <xf numFmtId="0" fontId="3" fillId="6" borderId="0" xfId="0" applyFont="1" applyFill="1" applyAlignment="1">
      <alignment vertical="center"/>
    </xf>
    <xf numFmtId="0" fontId="7" fillId="6" borderId="0" xfId="0" applyFont="1" applyFill="1" applyAlignment="1">
      <alignment horizontal="left" vertical="center"/>
    </xf>
    <xf numFmtId="43" fontId="3" fillId="6" borderId="2" xfId="2" applyFont="1" applyFill="1" applyBorder="1" applyAlignment="1">
      <alignment vertical="center"/>
    </xf>
    <xf numFmtId="167" fontId="17" fillId="0" borderId="0" xfId="3" applyNumberFormat="1" applyFont="1" applyBorder="1" applyAlignment="1" applyProtection="1">
      <alignment horizontal="right" vertical="center"/>
      <protection locked="0"/>
    </xf>
    <xf numFmtId="0" fontId="3" fillId="0" borderId="2" xfId="0" applyFont="1" applyBorder="1" applyAlignment="1">
      <alignment horizontal="left" vertical="center" indent="1"/>
    </xf>
    <xf numFmtId="0" fontId="4" fillId="0" borderId="7" xfId="0" applyFont="1" applyBorder="1" applyAlignment="1">
      <alignment horizontal="left" indent="1" shrinkToFit="1"/>
    </xf>
    <xf numFmtId="167" fontId="4" fillId="0" borderId="7" xfId="3" applyNumberFormat="1" applyFont="1" applyBorder="1" applyAlignment="1">
      <alignment vertical="center"/>
    </xf>
    <xf numFmtId="0" fontId="4" fillId="0" borderId="7" xfId="0" applyFont="1" applyBorder="1" applyAlignment="1">
      <alignment horizontal="left" vertical="center" indent="1"/>
    </xf>
    <xf numFmtId="167" fontId="4" fillId="0" borderId="7" xfId="3" applyNumberFormat="1" applyFont="1" applyBorder="1" applyAlignment="1">
      <alignment horizontal="left" vertical="center" indent="1"/>
    </xf>
    <xf numFmtId="0" fontId="4" fillId="0" borderId="7" xfId="0" applyFont="1" applyBorder="1" applyAlignment="1">
      <alignment horizontal="left" vertical="center"/>
    </xf>
    <xf numFmtId="0" fontId="8" fillId="6" borderId="0" xfId="0" applyFont="1" applyFill="1" applyAlignment="1">
      <alignment horizontal="left" vertical="center" indent="13"/>
    </xf>
    <xf numFmtId="164" fontId="3" fillId="6" borderId="0" xfId="2" applyNumberFormat="1" applyFont="1" applyFill="1" applyBorder="1" applyAlignment="1" applyProtection="1">
      <alignment vertical="center"/>
      <protection locked="0"/>
    </xf>
    <xf numFmtId="167" fontId="3" fillId="0" borderId="0" xfId="3" applyNumberFormat="1" applyFont="1" applyBorder="1" applyAlignment="1">
      <alignment horizontal="right" vertical="center"/>
    </xf>
    <xf numFmtId="164" fontId="17" fillId="0" borderId="0" xfId="2" applyNumberFormat="1" applyFont="1" applyBorder="1" applyAlignment="1">
      <alignment horizontal="right" vertical="center"/>
    </xf>
    <xf numFmtId="164" fontId="17" fillId="0" borderId="0" xfId="2" applyNumberFormat="1" applyFont="1" applyFill="1" applyBorder="1" applyAlignment="1" applyProtection="1">
      <alignment horizontal="right" vertical="center"/>
      <protection locked="0"/>
    </xf>
    <xf numFmtId="164" fontId="17" fillId="6" borderId="0" xfId="2" applyNumberFormat="1" applyFont="1" applyFill="1" applyBorder="1" applyAlignment="1" applyProtection="1">
      <alignment horizontal="right" vertical="center"/>
      <protection locked="0"/>
    </xf>
    <xf numFmtId="41" fontId="7" fillId="0" borderId="0" xfId="2" applyNumberFormat="1" applyFont="1" applyFill="1" applyBorder="1" applyAlignment="1">
      <alignment vertical="center"/>
    </xf>
    <xf numFmtId="0" fontId="49" fillId="0" borderId="0" xfId="0" applyFont="1" applyAlignment="1">
      <alignment vertical="center"/>
    </xf>
    <xf numFmtId="167" fontId="51" fillId="6" borderId="0" xfId="3" applyNumberFormat="1" applyFont="1" applyFill="1" applyBorder="1" applyAlignment="1">
      <alignment vertical="center"/>
    </xf>
    <xf numFmtId="167" fontId="56" fillId="6" borderId="0" xfId="3" applyNumberFormat="1" applyFont="1" applyFill="1" applyBorder="1" applyAlignment="1">
      <alignment vertical="center"/>
    </xf>
    <xf numFmtId="44" fontId="3" fillId="0" borderId="0" xfId="3" applyFont="1" applyBorder="1" applyAlignment="1">
      <alignment horizontal="right" vertical="center"/>
    </xf>
    <xf numFmtId="164" fontId="17" fillId="0" borderId="0" xfId="2" applyNumberFormat="1" applyFont="1" applyFill="1" applyBorder="1" applyAlignment="1" applyProtection="1">
      <alignment vertical="center"/>
      <protection locked="0"/>
    </xf>
    <xf numFmtId="164" fontId="17" fillId="6" borderId="0" xfId="2" applyNumberFormat="1" applyFont="1" applyFill="1" applyBorder="1" applyAlignment="1" applyProtection="1">
      <alignment vertical="center"/>
      <protection locked="0"/>
    </xf>
    <xf numFmtId="164" fontId="17" fillId="0" borderId="0" xfId="2" applyNumberFormat="1" applyFont="1" applyBorder="1" applyAlignment="1" applyProtection="1">
      <alignment vertical="center"/>
      <protection locked="0"/>
    </xf>
    <xf numFmtId="0" fontId="8" fillId="6" borderId="0" xfId="0" applyFont="1" applyFill="1" applyAlignment="1">
      <alignment horizontal="left" vertical="center" indent="24"/>
    </xf>
    <xf numFmtId="0" fontId="7" fillId="6" borderId="0" xfId="0" applyFont="1" applyFill="1" applyAlignment="1">
      <alignment horizontal="left" vertical="center" indent="24"/>
    </xf>
    <xf numFmtId="167" fontId="4" fillId="0" borderId="5" xfId="3" applyNumberFormat="1" applyFont="1" applyBorder="1" applyAlignment="1">
      <alignment horizontal="left" vertical="center"/>
    </xf>
    <xf numFmtId="10" fontId="7" fillId="0" borderId="0" xfId="4" applyNumberFormat="1" applyFont="1" applyFill="1" applyBorder="1" applyAlignment="1">
      <alignment vertical="center"/>
    </xf>
    <xf numFmtId="164" fontId="46" fillId="0" borderId="0" xfId="2" applyNumberFormat="1" applyFont="1" applyFill="1" applyBorder="1" applyAlignment="1">
      <alignment vertical="center"/>
    </xf>
    <xf numFmtId="0" fontId="8" fillId="0" borderId="0" xfId="0" applyFont="1" applyAlignment="1">
      <alignment horizontal="center" vertical="center"/>
    </xf>
    <xf numFmtId="0" fontId="46" fillId="7" borderId="0" xfId="0" applyFont="1" applyFill="1" applyAlignment="1">
      <alignment horizontal="center" vertical="center"/>
    </xf>
    <xf numFmtId="0" fontId="4" fillId="0" borderId="0" xfId="0" applyFont="1" applyAlignment="1">
      <alignment horizontal="center" vertical="center"/>
    </xf>
    <xf numFmtId="164" fontId="8" fillId="0" borderId="0" xfId="2" applyNumberFormat="1" applyFont="1" applyAlignment="1">
      <alignment horizontal="center" vertical="center"/>
    </xf>
    <xf numFmtId="10" fontId="8" fillId="0" borderId="0" xfId="4" applyNumberFormat="1" applyFont="1" applyAlignment="1">
      <alignment horizontal="center" vertical="center"/>
    </xf>
    <xf numFmtId="0" fontId="8" fillId="0" borderId="0" xfId="0" applyFont="1" applyAlignment="1" applyProtection="1">
      <alignment horizontal="center" vertical="center"/>
      <protection locked="0"/>
    </xf>
    <xf numFmtId="9" fontId="8" fillId="0" borderId="0" xfId="4" applyFont="1" applyAlignment="1">
      <alignment horizontal="center" vertical="center"/>
    </xf>
    <xf numFmtId="0" fontId="48" fillId="0" borderId="0" xfId="0" applyFont="1" applyAlignment="1">
      <alignment horizontal="center" vertical="center"/>
    </xf>
    <xf numFmtId="0" fontId="43" fillId="0" borderId="0" xfId="0" applyFont="1" applyAlignment="1">
      <alignment horizontal="center" vertical="center"/>
    </xf>
    <xf numFmtId="0" fontId="41" fillId="0" borderId="0" xfId="0" applyFont="1" applyAlignment="1">
      <alignment horizontal="center" vertical="center"/>
    </xf>
    <xf numFmtId="0" fontId="8" fillId="7" borderId="0" xfId="0" applyFont="1" applyFill="1" applyAlignment="1" applyProtection="1">
      <alignment horizontal="center" vertical="center"/>
      <protection locked="0"/>
    </xf>
    <xf numFmtId="0" fontId="16" fillId="0" borderId="0" xfId="0" applyFont="1" applyAlignment="1" applyProtection="1">
      <alignment horizontal="center" vertical="center"/>
      <protection locked="0"/>
    </xf>
    <xf numFmtId="164" fontId="4" fillId="6" borderId="0" xfId="2" applyNumberFormat="1" applyFont="1" applyFill="1" applyBorder="1" applyAlignment="1">
      <alignment vertical="center"/>
    </xf>
    <xf numFmtId="164" fontId="4" fillId="6" borderId="0" xfId="2" applyNumberFormat="1" applyFont="1" applyFill="1" applyBorder="1" applyAlignment="1">
      <alignment horizontal="right" vertical="center"/>
    </xf>
    <xf numFmtId="9" fontId="7" fillId="0" borderId="0" xfId="4" applyFont="1" applyAlignment="1">
      <alignment vertical="center"/>
    </xf>
    <xf numFmtId="164" fontId="3" fillId="0" borderId="0" xfId="2" applyNumberFormat="1" applyFont="1" applyFill="1" applyBorder="1" applyAlignment="1" applyProtection="1">
      <alignment horizontal="right" vertical="center"/>
      <protection locked="0"/>
    </xf>
    <xf numFmtId="164" fontId="3" fillId="0" borderId="0" xfId="2" applyNumberFormat="1" applyFont="1" applyBorder="1" applyAlignment="1" applyProtection="1">
      <alignment horizontal="right" vertical="center"/>
      <protection locked="0"/>
    </xf>
    <xf numFmtId="0" fontId="3" fillId="0" borderId="0" xfId="0" applyFont="1" applyAlignment="1">
      <alignment vertical="center" shrinkToFit="1"/>
    </xf>
    <xf numFmtId="164" fontId="7" fillId="0" borderId="0" xfId="2" applyNumberFormat="1" applyFont="1" applyFill="1" applyBorder="1" applyAlignment="1" applyProtection="1">
      <alignment horizontal="right" vertical="center"/>
      <protection locked="0"/>
    </xf>
    <xf numFmtId="164" fontId="7" fillId="6" borderId="0" xfId="2" applyNumberFormat="1" applyFont="1" applyFill="1" applyBorder="1" applyAlignment="1" applyProtection="1">
      <alignment horizontal="right" vertical="center"/>
      <protection locked="0"/>
    </xf>
    <xf numFmtId="167" fontId="3" fillId="0" borderId="0" xfId="2" applyNumberFormat="1" applyFont="1" applyAlignment="1">
      <alignment vertical="center"/>
    </xf>
    <xf numFmtId="41" fontId="7" fillId="6" borderId="2" xfId="0" applyNumberFormat="1" applyFont="1" applyFill="1" applyBorder="1" applyAlignment="1" applyProtection="1">
      <alignment vertical="center"/>
      <protection locked="0"/>
    </xf>
    <xf numFmtId="41" fontId="7" fillId="0" borderId="2" xfId="0" applyNumberFormat="1" applyFont="1" applyBorder="1" applyAlignment="1" applyProtection="1">
      <alignment vertical="center"/>
      <protection locked="0"/>
    </xf>
    <xf numFmtId="167" fontId="3" fillId="6" borderId="2" xfId="3" applyNumberFormat="1" applyFont="1" applyFill="1" applyBorder="1" applyAlignment="1">
      <alignment vertical="center"/>
    </xf>
    <xf numFmtId="164" fontId="7" fillId="6" borderId="0" xfId="2" applyNumberFormat="1" applyFont="1" applyFill="1" applyBorder="1" applyAlignment="1">
      <alignment vertical="center"/>
    </xf>
    <xf numFmtId="164" fontId="49" fillId="0" borderId="0" xfId="2" applyNumberFormat="1" applyFont="1" applyBorder="1" applyAlignment="1">
      <alignment vertical="center"/>
    </xf>
    <xf numFmtId="164" fontId="49" fillId="6" borderId="0" xfId="2" applyNumberFormat="1" applyFont="1" applyFill="1" applyBorder="1" applyAlignment="1">
      <alignment vertical="center"/>
    </xf>
    <xf numFmtId="164" fontId="49" fillId="0" borderId="0" xfId="2" applyNumberFormat="1" applyFont="1" applyFill="1" applyBorder="1" applyAlignment="1">
      <alignment vertical="center"/>
    </xf>
    <xf numFmtId="167" fontId="51" fillId="0" borderId="0" xfId="3" applyNumberFormat="1" applyFont="1" applyBorder="1" applyAlignment="1">
      <alignment vertical="center"/>
    </xf>
    <xf numFmtId="167" fontId="56" fillId="0" borderId="0" xfId="3" applyNumberFormat="1" applyFont="1" applyFill="1" applyBorder="1" applyAlignment="1">
      <alignment vertical="center"/>
    </xf>
    <xf numFmtId="0" fontId="21" fillId="0" borderId="0" xfId="0" applyFont="1" applyAlignment="1">
      <alignment vertical="center"/>
    </xf>
    <xf numFmtId="0" fontId="25" fillId="0" borderId="0" xfId="0" applyFont="1" applyAlignment="1">
      <alignment vertical="center"/>
    </xf>
    <xf numFmtId="167" fontId="18" fillId="0" borderId="0" xfId="3" applyNumberFormat="1" applyFont="1" applyBorder="1" applyAlignment="1" applyProtection="1">
      <alignment horizontal="right" vertical="center"/>
      <protection locked="0"/>
    </xf>
    <xf numFmtId="0" fontId="8" fillId="0" borderId="0" xfId="0" applyFont="1" applyAlignment="1">
      <alignment horizontal="left" vertical="center" indent="27"/>
    </xf>
    <xf numFmtId="0" fontId="33" fillId="0" borderId="0" xfId="0" applyFont="1" applyAlignment="1">
      <alignment horizontal="center" vertical="center"/>
    </xf>
    <xf numFmtId="0" fontId="13"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center" vertical="center" textRotation="180"/>
    </xf>
    <xf numFmtId="168" fontId="11" fillId="0" borderId="0" xfId="4" applyNumberFormat="1" applyFont="1" applyFill="1" applyBorder="1" applyAlignment="1" applyProtection="1">
      <alignment vertical="center"/>
      <protection locked="0"/>
    </xf>
    <xf numFmtId="168" fontId="7" fillId="0" borderId="0" xfId="4" applyNumberFormat="1" applyFont="1" applyFill="1" applyBorder="1" applyAlignment="1" applyProtection="1">
      <alignment vertical="center"/>
      <protection locked="0"/>
    </xf>
    <xf numFmtId="168" fontId="8" fillId="0" borderId="0" xfId="2" applyNumberFormat="1" applyFont="1" applyFill="1" applyBorder="1" applyAlignment="1" applyProtection="1">
      <alignment vertical="center"/>
      <protection locked="0"/>
    </xf>
    <xf numFmtId="167" fontId="7" fillId="6" borderId="0" xfId="0" applyNumberFormat="1" applyFont="1" applyFill="1" applyAlignment="1">
      <alignment vertical="center"/>
    </xf>
    <xf numFmtId="167" fontId="7" fillId="6" borderId="0" xfId="2" applyNumberFormat="1" applyFont="1" applyFill="1" applyBorder="1" applyAlignment="1">
      <alignment vertical="center"/>
    </xf>
    <xf numFmtId="167" fontId="18" fillId="6" borderId="0" xfId="2" applyNumberFormat="1" applyFont="1" applyFill="1" applyBorder="1" applyAlignment="1">
      <alignment vertical="center"/>
    </xf>
    <xf numFmtId="10" fontId="50" fillId="0" borderId="0" xfId="4" applyNumberFormat="1" applyFont="1" applyFill="1" applyBorder="1" applyAlignment="1">
      <alignment vertical="center"/>
    </xf>
    <xf numFmtId="168" fontId="48" fillId="0" borderId="0" xfId="2" applyNumberFormat="1" applyFont="1" applyFill="1" applyBorder="1" applyAlignment="1">
      <alignment vertical="center"/>
    </xf>
    <xf numFmtId="167" fontId="46" fillId="0" borderId="0" xfId="4" applyNumberFormat="1" applyFont="1" applyFill="1" applyBorder="1" applyAlignment="1">
      <alignment vertical="center"/>
    </xf>
    <xf numFmtId="164" fontId="45" fillId="0" borderId="0" xfId="2" applyNumberFormat="1" applyFont="1" applyFill="1" applyAlignment="1">
      <alignment vertical="center"/>
    </xf>
    <xf numFmtId="168" fontId="45" fillId="0" borderId="0" xfId="4" applyNumberFormat="1" applyFont="1" applyFill="1" applyBorder="1" applyAlignment="1">
      <alignment vertical="center"/>
    </xf>
    <xf numFmtId="41" fontId="45" fillId="0" borderId="0" xfId="4" applyNumberFormat="1" applyFont="1" applyFill="1" applyBorder="1" applyAlignment="1">
      <alignment vertical="center"/>
    </xf>
    <xf numFmtId="41" fontId="45" fillId="0" borderId="0" xfId="4" applyNumberFormat="1" applyFont="1" applyFill="1" applyBorder="1" applyAlignment="1" applyProtection="1">
      <alignment vertical="center"/>
      <protection locked="0"/>
    </xf>
    <xf numFmtId="0" fontId="25" fillId="0" borderId="0" xfId="0" applyFont="1" applyAlignment="1">
      <alignment horizontal="center" vertical="center" wrapText="1"/>
    </xf>
    <xf numFmtId="164" fontId="3" fillId="6" borderId="0" xfId="2" applyNumberFormat="1" applyFont="1" applyFill="1" applyBorder="1" applyAlignment="1" applyProtection="1">
      <alignment horizontal="right" vertical="center"/>
      <protection locked="0"/>
    </xf>
    <xf numFmtId="167" fontId="56" fillId="0" borderId="0" xfId="3" applyNumberFormat="1" applyFont="1" applyBorder="1" applyAlignment="1">
      <alignment vertical="center"/>
    </xf>
    <xf numFmtId="168" fontId="48" fillId="6" borderId="0" xfId="2" applyNumberFormat="1" applyFont="1" applyFill="1" applyBorder="1" applyAlignment="1">
      <alignment vertical="center"/>
    </xf>
    <xf numFmtId="10" fontId="45" fillId="6" borderId="0" xfId="4" applyNumberFormat="1" applyFont="1" applyFill="1" applyBorder="1" applyAlignment="1" applyProtection="1">
      <alignment vertical="center"/>
      <protection locked="0"/>
    </xf>
    <xf numFmtId="41" fontId="45" fillId="6" borderId="0" xfId="4" applyNumberFormat="1" applyFont="1" applyFill="1" applyBorder="1" applyAlignment="1" applyProtection="1">
      <alignment vertical="center"/>
      <protection locked="0"/>
    </xf>
    <xf numFmtId="164" fontId="46" fillId="6" borderId="0" xfId="2" applyNumberFormat="1" applyFont="1" applyFill="1" applyBorder="1" applyAlignment="1">
      <alignment vertical="center"/>
    </xf>
    <xf numFmtId="168" fontId="7" fillId="6" borderId="0" xfId="4" applyNumberFormat="1" applyFont="1" applyFill="1" applyBorder="1" applyAlignment="1" applyProtection="1">
      <alignment vertical="center"/>
      <protection locked="0"/>
    </xf>
    <xf numFmtId="10" fontId="7" fillId="0" borderId="0" xfId="4" applyNumberFormat="1" applyFont="1" applyFill="1" applyAlignment="1">
      <alignment vertical="center"/>
    </xf>
    <xf numFmtId="0" fontId="29" fillId="0" borderId="0" xfId="1" applyFont="1" applyAlignment="1">
      <alignment horizontal="left" vertical="center" indent="1"/>
    </xf>
    <xf numFmtId="164" fontId="7" fillId="0" borderId="0" xfId="0" applyNumberFormat="1" applyFont="1" applyAlignment="1">
      <alignment vertical="center"/>
    </xf>
    <xf numFmtId="10" fontId="11" fillId="0" borderId="0" xfId="4" applyNumberFormat="1" applyFont="1" applyFill="1" applyAlignment="1">
      <alignment vertical="center"/>
    </xf>
    <xf numFmtId="0" fontId="29" fillId="0" borderId="0" xfId="0" applyFont="1" applyAlignment="1">
      <alignment horizontal="left" vertical="center" indent="1"/>
    </xf>
    <xf numFmtId="164" fontId="18" fillId="0" borderId="0" xfId="0" applyNumberFormat="1" applyFont="1" applyAlignment="1">
      <alignment vertical="center"/>
    </xf>
    <xf numFmtId="10" fontId="16" fillId="0" borderId="0" xfId="4" applyNumberFormat="1" applyFont="1" applyFill="1" applyAlignment="1">
      <alignment vertical="center"/>
    </xf>
    <xf numFmtId="10" fontId="7" fillId="0" borderId="0" xfId="0" applyNumberFormat="1" applyFont="1" applyAlignment="1">
      <alignment vertical="center"/>
    </xf>
    <xf numFmtId="164" fontId="45" fillId="0" borderId="0" xfId="0" applyNumberFormat="1" applyFont="1" applyAlignment="1">
      <alignment vertical="center"/>
    </xf>
    <xf numFmtId="167" fontId="45" fillId="0" borderId="0" xfId="0" applyNumberFormat="1" applyFont="1" applyAlignment="1">
      <alignment vertical="center"/>
    </xf>
    <xf numFmtId="10" fontId="18" fillId="0" borderId="0" xfId="4" applyNumberFormat="1" applyFont="1" applyFill="1" applyAlignment="1">
      <alignment vertical="center"/>
    </xf>
    <xf numFmtId="167" fontId="3" fillId="0" borderId="0" xfId="0" applyNumberFormat="1" applyFont="1" applyAlignment="1">
      <alignment vertical="center"/>
    </xf>
    <xf numFmtId="0" fontId="21"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horizontal="center" vertical="center" wrapText="1"/>
    </xf>
    <xf numFmtId="0" fontId="3" fillId="0" borderId="0" xfId="0" applyFont="1" applyAlignment="1">
      <alignment vertical="top" wrapText="1"/>
    </xf>
    <xf numFmtId="0" fontId="3" fillId="0" borderId="0" xfId="0" applyFont="1" applyAlignment="1">
      <alignment vertical="center" wrapText="1"/>
    </xf>
    <xf numFmtId="0" fontId="7" fillId="0" borderId="0" xfId="0" applyFont="1" applyAlignment="1">
      <alignment vertical="center" wrapText="1"/>
    </xf>
    <xf numFmtId="0" fontId="52" fillId="0" borderId="0" xfId="0" applyFont="1" applyAlignment="1">
      <alignment vertical="center" wrapText="1"/>
    </xf>
    <xf numFmtId="0" fontId="7" fillId="0" borderId="0" xfId="0" applyFont="1" applyAlignment="1">
      <alignment vertical="top" wrapText="1"/>
    </xf>
    <xf numFmtId="0" fontId="8" fillId="0" borderId="0" xfId="0" applyFont="1" applyAlignment="1">
      <alignment horizontal="center" vertical="center"/>
    </xf>
    <xf numFmtId="0" fontId="7" fillId="6" borderId="0" xfId="0" applyFont="1" applyFill="1" applyAlignment="1">
      <alignment horizontal="center" vertical="center"/>
    </xf>
    <xf numFmtId="0" fontId="7" fillId="0" borderId="0" xfId="0" applyFont="1" applyAlignment="1">
      <alignment horizontal="left" vertical="center"/>
    </xf>
    <xf numFmtId="0" fontId="8" fillId="0" borderId="2" xfId="0" applyFont="1" applyBorder="1" applyAlignment="1">
      <alignment horizontal="center" vertical="center"/>
    </xf>
    <xf numFmtId="0" fontId="7" fillId="6" borderId="2" xfId="0" applyFont="1" applyFill="1" applyBorder="1" applyAlignment="1">
      <alignment horizontal="center" vertical="center"/>
    </xf>
    <xf numFmtId="0" fontId="8" fillId="6" borderId="6" xfId="0" applyFont="1" applyFill="1" applyBorder="1" applyAlignment="1">
      <alignment horizontal="center" vertical="center"/>
    </xf>
    <xf numFmtId="0" fontId="3" fillId="0" borderId="0" xfId="0" applyFont="1" applyAlignment="1">
      <alignment vertical="center" shrinkToFit="1"/>
    </xf>
    <xf numFmtId="0" fontId="8" fillId="0" borderId="0" xfId="0" applyFont="1" applyAlignment="1">
      <alignment horizontal="left" vertical="center" indent="2"/>
    </xf>
    <xf numFmtId="0" fontId="3" fillId="0" borderId="0" xfId="0" applyFont="1" applyAlignment="1">
      <alignment vertical="center"/>
    </xf>
    <xf numFmtId="0" fontId="8" fillId="6" borderId="0" xfId="0" applyFont="1" applyFill="1" applyAlignment="1">
      <alignment horizontal="center" vertical="center"/>
    </xf>
    <xf numFmtId="0" fontId="8" fillId="0" borderId="0" xfId="0" applyFont="1" applyAlignment="1">
      <alignment horizontal="center" vertical="center" textRotation="180"/>
    </xf>
    <xf numFmtId="0" fontId="33" fillId="0" borderId="0" xfId="0" applyFont="1" applyAlignment="1">
      <alignment horizontal="center" vertical="center"/>
    </xf>
    <xf numFmtId="0" fontId="8" fillId="0" borderId="0" xfId="0" applyFont="1" applyAlignment="1">
      <alignment horizontal="left" vertical="center" wrapText="1"/>
    </xf>
    <xf numFmtId="164" fontId="8" fillId="6" borderId="0" xfId="2" applyNumberFormat="1" applyFont="1" applyFill="1" applyAlignment="1">
      <alignment horizontal="left" vertical="center" indent="25"/>
    </xf>
    <xf numFmtId="0" fontId="7" fillId="0" borderId="0" xfId="0" applyFont="1" applyAlignment="1">
      <alignment vertical="center"/>
    </xf>
    <xf numFmtId="0" fontId="53" fillId="7" borderId="0" xfId="0" applyFont="1" applyFill="1" applyAlignment="1" applyProtection="1">
      <alignment horizontal="center" vertical="center"/>
      <protection locked="0"/>
    </xf>
    <xf numFmtId="0" fontId="54" fillId="0" borderId="0" xfId="0" applyFont="1" applyAlignment="1">
      <alignment horizontal="center" vertical="center"/>
    </xf>
    <xf numFmtId="0" fontId="4" fillId="0" borderId="0" xfId="0" applyFont="1" applyAlignment="1">
      <alignment horizontal="center" vertical="center"/>
    </xf>
    <xf numFmtId="0" fontId="44" fillId="7" borderId="0" xfId="0" applyFont="1" applyFill="1" applyAlignment="1">
      <alignment horizontal="center" vertical="center"/>
    </xf>
    <xf numFmtId="0" fontId="14" fillId="0" borderId="0" xfId="0" applyFont="1" applyAlignment="1">
      <alignment horizontal="center" vertical="center"/>
    </xf>
    <xf numFmtId="0" fontId="40" fillId="0" borderId="0" xfId="0" applyFont="1" applyAlignment="1">
      <alignment horizontal="center" vertical="center"/>
    </xf>
    <xf numFmtId="9" fontId="42" fillId="6" borderId="0" xfId="4" applyFont="1" applyFill="1" applyAlignment="1">
      <alignment horizontal="center" vertical="center"/>
    </xf>
    <xf numFmtId="0" fontId="24" fillId="0" borderId="0" xfId="0" applyFont="1" applyAlignment="1">
      <alignment horizontal="center" vertical="center"/>
    </xf>
    <xf numFmtId="0" fontId="13" fillId="0" borderId="0" xfId="0" applyFont="1" applyAlignment="1">
      <alignment horizontal="left" vertical="center"/>
    </xf>
    <xf numFmtId="0" fontId="8" fillId="0" borderId="0" xfId="0" applyFont="1" applyAlignment="1">
      <alignment horizontal="left" vertical="center" indent="11"/>
    </xf>
    <xf numFmtId="0" fontId="10" fillId="6" borderId="0" xfId="0" applyFont="1" applyFill="1" applyAlignment="1">
      <alignment horizontal="center" vertical="center"/>
    </xf>
    <xf numFmtId="0" fontId="8" fillId="0" borderId="0" xfId="0" applyFont="1" applyAlignment="1">
      <alignment horizontal="left" vertical="center" indent="27"/>
    </xf>
    <xf numFmtId="0" fontId="3" fillId="0" borderId="0" xfId="0" applyFont="1" applyAlignment="1">
      <alignment horizontal="left" vertical="center"/>
    </xf>
  </cellXfs>
  <cellStyles count="155">
    <cellStyle name="20% - Accent1 2" xfId="74" xr:uid="{6A411FA9-45E9-40EA-903F-6F803CA2793D}"/>
    <cellStyle name="20% - Accent1 3" xfId="11" xr:uid="{0A5EE58F-8CC7-4030-85B2-427C2C06E590}"/>
    <cellStyle name="20% - Accent2 2" xfId="75" xr:uid="{6AC7182F-8C3D-4E87-89CD-0D03D80281EC}"/>
    <cellStyle name="20% - Accent2 3" xfId="12" xr:uid="{11E603C1-BEA1-4F33-B584-5B3E421DA36C}"/>
    <cellStyle name="20% - Accent3 2" xfId="76" xr:uid="{547AB01F-D348-425D-90A2-F21E6312134D}"/>
    <cellStyle name="20% - Accent3 3" xfId="13" xr:uid="{BFFD7722-103B-4552-9653-A2CF505864A6}"/>
    <cellStyle name="20% - Accent4 2" xfId="77" xr:uid="{EF5442D0-9C13-47AE-89C2-8C8961B067E0}"/>
    <cellStyle name="20% - Accent4 3" xfId="14" xr:uid="{A4B262DD-1D41-46ED-9163-06B9CA3743F8}"/>
    <cellStyle name="20% - Accent5 2" xfId="78" xr:uid="{511EE38C-A880-4CE5-9825-5C615BC9EC15}"/>
    <cellStyle name="20% - Accent5 3" xfId="15" xr:uid="{4D96FE2B-420D-4274-9CB9-004A39D39891}"/>
    <cellStyle name="20% - Accent6 2" xfId="79" xr:uid="{5E63A7D1-299F-4242-9B2D-9EE00D5C86BF}"/>
    <cellStyle name="20% - Accent6 3" xfId="16" xr:uid="{D261C0B2-B044-4B40-86F1-AF62E5133EA4}"/>
    <cellStyle name="40% - Accent1 2" xfId="80" xr:uid="{C356ED51-77B3-4618-A9BA-94E9C09ACD54}"/>
    <cellStyle name="40% - Accent1 3" xfId="17" xr:uid="{FBF7BBEF-2686-4CBC-A487-E34D91CAA1EF}"/>
    <cellStyle name="40% - Accent2 2" xfId="81" xr:uid="{16A97C03-29ED-48D9-8A75-7A8740A698B9}"/>
    <cellStyle name="40% - Accent2 3" xfId="18" xr:uid="{087D4036-DAF8-401F-B5AD-8F82EEC0CE54}"/>
    <cellStyle name="40% - Accent3 2" xfId="82" xr:uid="{44C72C7D-3F01-4EFB-8CA5-BD8238178290}"/>
    <cellStyle name="40% - Accent3 3" xfId="19" xr:uid="{6EF238EA-ED63-42C0-9419-41F8FC0FB5BB}"/>
    <cellStyle name="40% - Accent4 2" xfId="83" xr:uid="{D36BAE48-B84C-4542-8136-136923B7DC63}"/>
    <cellStyle name="40% - Accent4 3" xfId="20" xr:uid="{18C49032-515B-4570-B509-855A40542FCA}"/>
    <cellStyle name="40% - Accent5 2" xfId="84" xr:uid="{844B38EA-0D81-4CA9-8C24-FA1374EDB436}"/>
    <cellStyle name="40% - Accent5 3" xfId="21" xr:uid="{FC8A4733-52B8-4FD0-99C1-01DE1DAAD5F3}"/>
    <cellStyle name="40% - Accent6 2" xfId="85" xr:uid="{EEF5FBEF-3B53-455B-8834-1BC81BED2A57}"/>
    <cellStyle name="40% - Accent6 3" xfId="22" xr:uid="{86B5B896-6798-4010-AC81-DBF1C459A6D5}"/>
    <cellStyle name="60% - Accent1 2" xfId="86" xr:uid="{7C854C05-64DA-45D2-BFA0-47876965A919}"/>
    <cellStyle name="60% - Accent1 3" xfId="23" xr:uid="{1882575C-FA8F-47C7-977B-862E4C40FCFD}"/>
    <cellStyle name="60% - Accent2 2" xfId="87" xr:uid="{94C16F26-E86B-4BE6-BE17-04BDED7F4FAE}"/>
    <cellStyle name="60% - Accent2 3" xfId="24" xr:uid="{989C27DE-3149-4B8E-9F96-F63858802804}"/>
    <cellStyle name="60% - Accent3 2" xfId="88" xr:uid="{562D98C4-2663-4904-83B2-41C384B17CD3}"/>
    <cellStyle name="60% - Accent3 3" xfId="25" xr:uid="{6A2EB9EA-2ABA-49AC-A3AF-3C56CC8EAE22}"/>
    <cellStyle name="60% - Accent4 2" xfId="89" xr:uid="{3087B0F2-CC03-47A7-8CC1-AEB4FDAA61C3}"/>
    <cellStyle name="60% - Accent4 3" xfId="26" xr:uid="{E74DFB47-00C7-4D14-9C11-9C501561BC86}"/>
    <cellStyle name="60% - Accent5 2" xfId="90" xr:uid="{C8C59B25-4690-4F5B-8411-BD7D5BEEA208}"/>
    <cellStyle name="60% - Accent5 3" xfId="27" xr:uid="{105F345F-7F35-48F0-82CB-1E2312D809AF}"/>
    <cellStyle name="60% - Accent6 2" xfId="91" xr:uid="{E5A418A9-B610-4EE2-8B4A-5A053346EC44}"/>
    <cellStyle name="60% - Accent6 3" xfId="28" xr:uid="{710E9070-306E-48C4-A0BA-32E2D4F7D168}"/>
    <cellStyle name="Accent1 2" xfId="92" xr:uid="{D821F0CF-2CF8-443C-B252-FFF0345F455C}"/>
    <cellStyle name="Accent1 3" xfId="29" xr:uid="{21613C9A-E9B1-4DDB-9DFE-446029120457}"/>
    <cellStyle name="Accent2 2" xfId="93" xr:uid="{1377EE31-AB35-4AC0-8D8A-639CF4ED45DA}"/>
    <cellStyle name="Accent2 3" xfId="30" xr:uid="{6B942FE4-8707-4AC5-AB8B-F9A0CD5A9987}"/>
    <cellStyle name="Accent3 2" xfId="94" xr:uid="{2E7F8D89-438B-4CB5-902F-94CEC3152DA6}"/>
    <cellStyle name="Accent3 3" xfId="31" xr:uid="{2AC05A7B-C827-4DFC-9F87-6F1ADDF14B45}"/>
    <cellStyle name="Accent4 2" xfId="95" xr:uid="{A209DF06-9D6E-40CD-8583-FC8E152AE3CB}"/>
    <cellStyle name="Accent4 3" xfId="32" xr:uid="{CD122AC5-6156-4DFE-A966-0604756007C5}"/>
    <cellStyle name="Accent5 2" xfId="96" xr:uid="{B2DFA352-A3FA-4D66-912B-D58FCD6EAE51}"/>
    <cellStyle name="Accent5 3" xfId="33" xr:uid="{1EB58436-A96D-49AD-B084-DA8F100CF720}"/>
    <cellStyle name="Accent6 2" xfId="97" xr:uid="{682D586F-175E-410D-A0D3-0882ED4EFEEF}"/>
    <cellStyle name="Accent6 3" xfId="34" xr:uid="{60ECE61B-866C-4881-80B3-27BE5B41C044}"/>
    <cellStyle name="Activity Heading" xfId="1" xr:uid="{00000000-0005-0000-0000-000000000000}"/>
    <cellStyle name="Bad 2" xfId="36" xr:uid="{30217393-91F5-4DE9-A829-F79E3822F1E2}"/>
    <cellStyle name="Bad 3" xfId="98" xr:uid="{76C42035-EA08-491D-9F92-03DADB1190B0}"/>
    <cellStyle name="Bad 4" xfId="35" xr:uid="{39EE649F-B197-4CA0-9B33-A45C5E7EFB5C}"/>
    <cellStyle name="Calculation 2" xfId="38" xr:uid="{3781A027-190F-4FFC-AB61-E30BE74CE510}"/>
    <cellStyle name="Calculation 3" xfId="99" xr:uid="{83DE3E25-F53E-4941-9750-9E3D838B9322}"/>
    <cellStyle name="Calculation 4" xfId="37" xr:uid="{2B922144-751E-40F4-8145-0B82AA80357D}"/>
    <cellStyle name="Check Cell 2" xfId="100" xr:uid="{0A6530A0-DA56-472E-8772-F3C0DC159E0A}"/>
    <cellStyle name="Check Cell 3" xfId="39" xr:uid="{0597218D-656B-44BC-9684-AB7594AA1B52}"/>
    <cellStyle name="Comma" xfId="2" builtinId="3"/>
    <cellStyle name="Comma 2" xfId="41" xr:uid="{5115F05F-469F-437F-BEC3-116CD4E33C66}"/>
    <cellStyle name="Comma 2 2" xfId="102" xr:uid="{914E1F1D-EB27-4892-95B2-CF2231692F2B}"/>
    <cellStyle name="Comma 2 3" xfId="101" xr:uid="{026A03AF-667D-45A2-BCA0-510C13969A3D}"/>
    <cellStyle name="Comma 2 4" xfId="132" xr:uid="{DF469C75-1127-4EDD-82C6-F2864B2D2DA4}"/>
    <cellStyle name="Comma 2 5" xfId="142" xr:uid="{EF9671F6-8C9F-47EF-B82B-62DEA2D16278}"/>
    <cellStyle name="Comma 2 6" xfId="153" xr:uid="{68F5A863-556B-4843-A6B4-417E4CCD35F2}"/>
    <cellStyle name="Comma 3" xfId="42" xr:uid="{BED99D7C-56D3-4143-BD95-F5D1115E7AA7}"/>
    <cellStyle name="Comma 4" xfId="43" xr:uid="{238B6102-86E7-41FD-A8DB-D38649ACDD2E}"/>
    <cellStyle name="Comma 4 2" xfId="104" xr:uid="{6D9F37DA-3D57-4701-9E94-0F5CE859DFDA}"/>
    <cellStyle name="Comma 4 3" xfId="103" xr:uid="{7E547D50-5204-4938-83BB-CD9702C7AE0C}"/>
    <cellStyle name="Comma 4 4" xfId="133" xr:uid="{1CAB62BD-2116-4EA2-8462-5BBA4F84FC0F}"/>
    <cellStyle name="Comma 4 5" xfId="143" xr:uid="{19D306C9-C815-407D-BE3A-7DFC1EAB251C}"/>
    <cellStyle name="Comma 5" xfId="40" xr:uid="{D5C0D164-67D6-45A5-A3BB-AB9AD9A875C1}"/>
    <cellStyle name="Currency" xfId="3" builtinId="4"/>
    <cellStyle name="Currency 2" xfId="45" xr:uid="{B925B7AD-5A3E-416A-B223-42525AF1D8C7}"/>
    <cellStyle name="Currency 2 2" xfId="106" xr:uid="{AAD9BEC8-3A7D-451B-A742-31B403C45E6C}"/>
    <cellStyle name="Currency 2 3" xfId="105" xr:uid="{2340D781-CCCB-48F1-A6D6-C55E2E824644}"/>
    <cellStyle name="Currency 2 4" xfId="134" xr:uid="{3E45D886-C59E-4B01-B73D-CFF2AE9988B6}"/>
    <cellStyle name="Currency 2 5" xfId="144" xr:uid="{7504924C-B1FA-40A3-97BC-566550D76C94}"/>
    <cellStyle name="Currency 3" xfId="46" xr:uid="{3EDAFA09-203F-48C9-9671-518BD54D17F3}"/>
    <cellStyle name="Currency 4" xfId="47" xr:uid="{5A637347-BA14-4172-8385-801220A3ABDF}"/>
    <cellStyle name="Currency 4 2" xfId="108" xr:uid="{28D868B1-46D7-4423-94E2-9AB55DC04D9E}"/>
    <cellStyle name="Currency 4 3" xfId="107" xr:uid="{F17D7B9A-DAAA-4CE2-A8D9-B5F9CE9E7E0C}"/>
    <cellStyle name="Currency 4 4" xfId="135" xr:uid="{2D825C2B-942E-4642-BA15-7E98A649DF22}"/>
    <cellStyle name="Currency 4 5" xfId="145" xr:uid="{1790F4F9-44B8-418D-A61A-DE54E0263DDD}"/>
    <cellStyle name="Currency 5" xfId="129" xr:uid="{3C4F3AEC-BADC-4DB3-9FAE-6C394D77AA67}"/>
    <cellStyle name="Currency 6" xfId="44" xr:uid="{9D6D4A3F-C055-41C4-A9F2-7FE0FF698841}"/>
    <cellStyle name="Currency 7" xfId="7" xr:uid="{392B11D2-48FC-4810-80FC-579F9698FB98}"/>
    <cellStyle name="Explanatory Text 2" xfId="109" xr:uid="{338AD747-412C-416E-8CE0-9B890DA974D0}"/>
    <cellStyle name="Explanatory Text 3" xfId="48" xr:uid="{6B404A90-7914-4197-92DB-F13DA70C2A4E}"/>
    <cellStyle name="Good 2" xfId="50" xr:uid="{B682A472-DC02-4E7D-A561-1A2C409046F4}"/>
    <cellStyle name="Good 3" xfId="110" xr:uid="{36A7EB48-DDD3-4E55-9041-E7C179BE6E61}"/>
    <cellStyle name="Good 4" xfId="49" xr:uid="{0C526AFA-04D7-4514-8F36-F2F128ADBDC0}"/>
    <cellStyle name="Heading 1 2" xfId="111" xr:uid="{C408E623-BA71-42CE-BA42-48FC24F68511}"/>
    <cellStyle name="Heading 1 3" xfId="51" xr:uid="{4149B659-D991-4B77-B05B-6E323CFF999E}"/>
    <cellStyle name="Heading 2 2" xfId="112" xr:uid="{4B087052-1469-47A2-BBE9-43E869BC6AC3}"/>
    <cellStyle name="Heading 2 3" xfId="52" xr:uid="{F264CC65-5793-49BF-BDB8-4F984C6DC49F}"/>
    <cellStyle name="Heading 3 2" xfId="113" xr:uid="{58353BF4-77D1-480C-8292-DC4FAD1B380E}"/>
    <cellStyle name="Heading 3 3" xfId="53" xr:uid="{F0AA9621-D232-44E2-B405-0088F915E0A6}"/>
    <cellStyle name="Heading 4 2" xfId="114" xr:uid="{C63EEAA5-9042-4DD4-8BB0-1A221856121F}"/>
    <cellStyle name="Heading 4 3" xfId="54" xr:uid="{C5202F4F-7C71-472D-8A09-8516F0DB45BB}"/>
    <cellStyle name="Input 2" xfId="56" xr:uid="{9117193F-F0FF-4940-8B30-D3B3CCDC6C64}"/>
    <cellStyle name="Input 3" xfId="115" xr:uid="{7FAAB077-35BE-4156-A2AA-74F7C8A4F4B5}"/>
    <cellStyle name="Input 4" xfId="55" xr:uid="{9E5CA633-D4A9-404B-9206-F322640BA605}"/>
    <cellStyle name="Inputs" xfId="9" xr:uid="{098BAF72-E166-425D-BEF6-62BCAFD94ED6}"/>
    <cellStyle name="Linked Cell 2" xfId="116" xr:uid="{526A9DB3-D99A-4FA0-960B-85D0A7323AB8}"/>
    <cellStyle name="Linked Cell 3" xfId="57" xr:uid="{8B02F47E-1374-4910-B33E-D84D834201C7}"/>
    <cellStyle name="Neutral 2" xfId="117" xr:uid="{A72276CE-1C34-4241-B52E-FCB83602B3D7}"/>
    <cellStyle name="Neutral 3" xfId="58" xr:uid="{0F10B312-3E4F-4FD0-B7C1-8C3B8B443DDA}"/>
    <cellStyle name="Normal" xfId="0" builtinId="0"/>
    <cellStyle name="Normal 2" xfId="59" xr:uid="{2C1AF238-FE26-4BBC-AC2F-896B96AF4A03}"/>
    <cellStyle name="Normal 2 2" xfId="118" xr:uid="{A8D47908-1F8E-4B1A-B9D5-7560CDA932B6}"/>
    <cellStyle name="Normal 2 3" xfId="136" xr:uid="{0996B5FD-90D9-4A7F-BE3F-2A0E674FCD99}"/>
    <cellStyle name="Normal 2 4" xfId="146" xr:uid="{E8EC8598-370D-4B7C-9A1D-5023C7597D3B}"/>
    <cellStyle name="Normal 2 5" xfId="152" xr:uid="{BF72D449-22DD-4AF2-9CF5-F1652D84CE94}"/>
    <cellStyle name="Normal 3" xfId="60" xr:uid="{624E91AA-FA49-410A-A789-C30B9D4E322A}"/>
    <cellStyle name="Normal 4" xfId="61" xr:uid="{FF0E6715-3FC3-4E89-B98D-B4713AD91EED}"/>
    <cellStyle name="Normal 4 2" xfId="119" xr:uid="{F370A80D-104C-48EC-A0F9-F8E01016BA5C}"/>
    <cellStyle name="Normal 4 3" xfId="137" xr:uid="{F3FDBB33-687B-421D-A363-E6D24EEC94DF}"/>
    <cellStyle name="Normal 4 4" xfId="147" xr:uid="{E4266581-381A-421F-A58A-9148CA3A4ED1}"/>
    <cellStyle name="Normal 5" xfId="70" xr:uid="{C0C1B0A9-4C70-4CBE-A65C-BFEF3BA0A953}"/>
    <cellStyle name="Normal 5 2" xfId="130" xr:uid="{6E8C829B-3D03-4E36-9035-0F3EA71CAD12}"/>
    <cellStyle name="Normal 5 3" xfId="140" xr:uid="{C8793837-39C7-4F36-A600-E2EB42B9D5AF}"/>
    <cellStyle name="Normal 5 4" xfId="150" xr:uid="{AA01DF99-D63B-4E65-8A17-DEDC84401B28}"/>
    <cellStyle name="Normal 6" xfId="72" xr:uid="{63DB31BE-92A6-4FFA-AB35-A1BE9E5B448C}"/>
    <cellStyle name="Normal 7" xfId="154" xr:uid="{23354E17-DEDC-4BA8-9BAF-CBE67732CF31}"/>
    <cellStyle name="Normal 8" xfId="10" xr:uid="{A0AB622C-0586-4B55-BAD5-4E4D11E7D2F5}"/>
    <cellStyle name="Normal 9" xfId="6" xr:uid="{BA96A8C5-7153-4E69-B377-4F24EA056124}"/>
    <cellStyle name="Note 2" xfId="120" xr:uid="{C14C9C20-C67D-44E8-86F1-CD0E144DFCDC}"/>
    <cellStyle name="Note 3" xfId="62" xr:uid="{314D2CB7-A01A-42F1-9B33-C75152E50B74}"/>
    <cellStyle name="Output 2" xfId="121" xr:uid="{2543D680-E589-469C-B8D9-0846DE41F11C}"/>
    <cellStyle name="Output 3" xfId="63" xr:uid="{7DC2B3F1-2C02-4F0F-8E12-4FD4513E37D6}"/>
    <cellStyle name="Percent" xfId="4" builtinId="5"/>
    <cellStyle name="Percent 2" xfId="65" xr:uid="{A49DB6F9-5B3C-4CB5-985A-BB83E507D52A}"/>
    <cellStyle name="Percent 2 2" xfId="123" xr:uid="{15D8E2D0-340C-487E-8C89-3ED423CC3ABC}"/>
    <cellStyle name="Percent 2 3" xfId="122" xr:uid="{795A1782-F470-4102-9A4B-CB3CA6A9B218}"/>
    <cellStyle name="Percent 2 4" xfId="138" xr:uid="{D97FBEA3-D058-400C-B43E-771008FA654B}"/>
    <cellStyle name="Percent 2 5" xfId="148" xr:uid="{873CFC25-E6EA-4972-860F-899D98DB9683}"/>
    <cellStyle name="Percent 3" xfId="66" xr:uid="{86DFA507-E622-4FC2-901A-104DE43D3995}"/>
    <cellStyle name="Percent 3 2" xfId="125" xr:uid="{631ACCDB-6D66-490E-B64E-EACFA232C5CC}"/>
    <cellStyle name="Percent 3 3" xfId="124" xr:uid="{1DD44436-E002-4C02-B654-6167089854E0}"/>
    <cellStyle name="Percent 3 4" xfId="139" xr:uid="{EACCFD56-C186-44D3-8A8E-ECAAE13C607A}"/>
    <cellStyle name="Percent 3 5" xfId="149" xr:uid="{4CB771A2-0E23-408C-8FD4-681FA0E37C5E}"/>
    <cellStyle name="Percent 4" xfId="71" xr:uid="{EA762E2A-D6D3-49F4-A5AB-61527C8CA665}"/>
    <cellStyle name="Percent 4 2" xfId="131" xr:uid="{F4FA84AC-2E14-4977-80BD-44696837B4EA}"/>
    <cellStyle name="Percent 4 3" xfId="141" xr:uid="{E5FF8009-992F-4803-91BD-B553474C498C}"/>
    <cellStyle name="Percent 4 4" xfId="151" xr:uid="{9763636E-6489-46E2-B976-C103E7582D7E}"/>
    <cellStyle name="Percent 5" xfId="73" xr:uid="{429AD20A-9962-47A3-8C8F-7B7CFA2FC497}"/>
    <cellStyle name="Percent 6" xfId="64" xr:uid="{F05AE4E3-0C47-4E6E-A306-D7498BBEFB21}"/>
    <cellStyle name="Percent 7" xfId="8" xr:uid="{2D657F89-C512-4424-B188-0BB3EAFFEB9E}"/>
    <cellStyle name="Shading for Budget" xfId="5" xr:uid="{00000000-0005-0000-0000-000005000000}"/>
    <cellStyle name="Title 2" xfId="126" xr:uid="{85313C9D-D784-42B5-832E-32A9F4EFE413}"/>
    <cellStyle name="Title 3" xfId="67" xr:uid="{994E20DC-E981-4759-8624-DC5E67134056}"/>
    <cellStyle name="Total 2" xfId="127" xr:uid="{2DB51B44-ACDC-434C-8E14-63F6D8D75727}"/>
    <cellStyle name="Total 3" xfId="68" xr:uid="{29BBD060-2CA4-4F08-8CC2-22024CC83A9E}"/>
    <cellStyle name="Warning Text 2" xfId="128" xr:uid="{ACAE69B9-A578-40F0-ACC8-8E28E38853F1}"/>
    <cellStyle name="Warning Text 3" xfId="69" xr:uid="{893AD8C7-AA49-4453-AB62-B5314433728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1922330504087085"/>
          <c:y val="0.22514661347785561"/>
          <c:w val="0.80776694959129169"/>
          <c:h val="0.53840924541128476"/>
        </c:manualLayout>
      </c:layout>
      <c:lineChart>
        <c:grouping val="standard"/>
        <c:varyColors val="0"/>
        <c:ser>
          <c:idx val="0"/>
          <c:order val="0"/>
          <c:val>
            <c:numRef>
              <c:f>('Fund Cover Sheets'!$C$37:$D$37,'Fund Cover Sheets'!$E$37:$F$37,'Fund Cover Sheets'!$G$37,'Fund Cover Sheets'!$H$37:$K$37)</c:f>
              <c:numCache>
                <c:formatCode>_("$"* #,##0_);_("$"* \(#,##0\);_("$"* "-"??_);_(@_)</c:formatCode>
                <c:ptCount val="9"/>
                <c:pt idx="0">
                  <c:v>9172354</c:v>
                </c:pt>
                <c:pt idx="1">
                  <c:v>10627100</c:v>
                </c:pt>
                <c:pt idx="2">
                  <c:v>9398466</c:v>
                </c:pt>
                <c:pt idx="3">
                  <c:v>10627100</c:v>
                </c:pt>
                <c:pt idx="4">
                  <c:v>10627100</c:v>
                </c:pt>
                <c:pt idx="5">
                  <c:v>10627100</c:v>
                </c:pt>
                <c:pt idx="6">
                  <c:v>10627100</c:v>
                </c:pt>
                <c:pt idx="7">
                  <c:v>10627100</c:v>
                </c:pt>
                <c:pt idx="8">
                  <c:v>10627100</c:v>
                </c:pt>
              </c:numCache>
            </c:numRef>
          </c:val>
          <c:smooth val="0"/>
          <c:extLst>
            <c:ext xmlns:c16="http://schemas.microsoft.com/office/drawing/2014/chart" uri="{C3380CC4-5D6E-409C-BE32-E72D297353CC}">
              <c16:uniqueId val="{00000000-C9CE-4597-B8C4-DFB75AA78FA1}"/>
            </c:ext>
          </c:extLst>
        </c:ser>
        <c:dLbls>
          <c:showLegendKey val="0"/>
          <c:showVal val="0"/>
          <c:showCatName val="0"/>
          <c:showSerName val="0"/>
          <c:showPercent val="0"/>
          <c:showBubbleSize val="0"/>
        </c:dLbls>
        <c:marker val="1"/>
        <c:smooth val="0"/>
        <c:axId val="54527104"/>
        <c:axId val="54528640"/>
      </c:lineChart>
      <c:catAx>
        <c:axId val="54527104"/>
        <c:scaling>
          <c:orientation val="minMax"/>
        </c:scaling>
        <c:delete val="0"/>
        <c:axPos val="b"/>
        <c:majorTickMark val="out"/>
        <c:minorTickMark val="none"/>
        <c:tickLblPos val="none"/>
        <c:crossAx val="54528640"/>
        <c:crosses val="autoZero"/>
        <c:auto val="0"/>
        <c:lblAlgn val="ctr"/>
        <c:lblOffset val="100"/>
        <c:tickMarkSkip val="1"/>
        <c:noMultiLvlLbl val="0"/>
      </c:catAx>
      <c:valAx>
        <c:axId val="54528640"/>
        <c:scaling>
          <c:orientation val="minMax"/>
        </c:scaling>
        <c:delete val="0"/>
        <c:axPos val="l"/>
        <c:numFmt formatCode="\$#,##0_);\(\$#,##0\)" sourceLinked="0"/>
        <c:majorTickMark val="out"/>
        <c:minorTickMark val="none"/>
        <c:tickLblPos val="nextTo"/>
        <c:txPr>
          <a:bodyPr rot="0" vert="horz"/>
          <a:lstStyle/>
          <a:p>
            <a:pPr>
              <a:defRPr/>
            </a:pPr>
            <a:endParaRPr lang="en-US"/>
          </a:p>
        </c:txPr>
        <c:crossAx val="54527104"/>
        <c:crosses val="autoZero"/>
        <c:crossBetween val="between"/>
        <c:dispUnits>
          <c:builtInUnit val="thousands"/>
          <c:dispUnitsLbl>
            <c:layout>
              <c:manualLayout>
                <c:xMode val="edge"/>
                <c:yMode val="edge"/>
                <c:x val="0.11126926386859043"/>
                <c:y val="0.16636560135865366"/>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00302288553744"/>
          <c:y val="2.2624671916010503E-2"/>
        </c:manualLayout>
      </c:layout>
      <c:overlay val="0"/>
    </c:title>
    <c:autoTitleDeleted val="0"/>
    <c:plotArea>
      <c:layout>
        <c:manualLayout>
          <c:layoutTarget val="inner"/>
          <c:xMode val="edge"/>
          <c:yMode val="edge"/>
          <c:x val="0.18823076212828183"/>
          <c:y val="0.17276935860404391"/>
          <c:w val="0.81176923787171817"/>
          <c:h val="0.53840924541128476"/>
        </c:manualLayout>
      </c:layout>
      <c:lineChart>
        <c:grouping val="standard"/>
        <c:varyColors val="0"/>
        <c:ser>
          <c:idx val="0"/>
          <c:order val="0"/>
          <c:val>
            <c:numRef>
              <c:f>('Fund Cover Sheets'!$C$671:$D$671,'Fund Cover Sheets'!$E$671:$F$671,'Fund Cover Sheets'!$G$671,'Fund Cover Sheets'!$H$671:$K$671)</c:f>
              <c:numCache>
                <c:formatCode>_("$"* #,##0_);_("$"* \(#,##0\);_("$"* "-"??_);_(@_)</c:formatCode>
                <c:ptCount val="9"/>
                <c:pt idx="0">
                  <c:v>-1211222</c:v>
                </c:pt>
                <c:pt idx="1">
                  <c:v>-1182815</c:v>
                </c:pt>
                <c:pt idx="2">
                  <c:v>-1177872</c:v>
                </c:pt>
                <c:pt idx="3">
                  <c:v>-1176443</c:v>
                </c:pt>
                <c:pt idx="4">
                  <c:v>-1175879</c:v>
                </c:pt>
                <c:pt idx="5">
                  <c:v>-1169204</c:v>
                </c:pt>
                <c:pt idx="6">
                  <c:v>-1313367</c:v>
                </c:pt>
                <c:pt idx="7">
                  <c:v>-1446907</c:v>
                </c:pt>
                <c:pt idx="8">
                  <c:v>-1575762</c:v>
                </c:pt>
              </c:numCache>
            </c:numRef>
          </c:val>
          <c:smooth val="0"/>
          <c:extLst>
            <c:ext xmlns:c16="http://schemas.microsoft.com/office/drawing/2014/chart" uri="{C3380CC4-5D6E-409C-BE32-E72D297353CC}">
              <c16:uniqueId val="{00000000-4B98-41E7-A696-8A605BDD45EA}"/>
            </c:ext>
          </c:extLst>
        </c:ser>
        <c:dLbls>
          <c:showLegendKey val="0"/>
          <c:showVal val="0"/>
          <c:showCatName val="0"/>
          <c:showSerName val="0"/>
          <c:showPercent val="0"/>
          <c:showBubbleSize val="0"/>
        </c:dLbls>
        <c:marker val="1"/>
        <c:smooth val="0"/>
        <c:axId val="103225216"/>
        <c:axId val="103226752"/>
      </c:lineChart>
      <c:catAx>
        <c:axId val="103225216"/>
        <c:scaling>
          <c:orientation val="minMax"/>
        </c:scaling>
        <c:delete val="0"/>
        <c:axPos val="b"/>
        <c:majorTickMark val="out"/>
        <c:minorTickMark val="none"/>
        <c:tickLblPos val="none"/>
        <c:crossAx val="103226752"/>
        <c:crosses val="autoZero"/>
        <c:auto val="0"/>
        <c:lblAlgn val="ctr"/>
        <c:lblOffset val="100"/>
        <c:tickMarkSkip val="1"/>
        <c:noMultiLvlLbl val="0"/>
      </c:catAx>
      <c:valAx>
        <c:axId val="103226752"/>
        <c:scaling>
          <c:orientation val="minMax"/>
        </c:scaling>
        <c:delete val="0"/>
        <c:axPos val="l"/>
        <c:numFmt formatCode="\$#,##0_);\(\$#,##0\)" sourceLinked="0"/>
        <c:majorTickMark val="out"/>
        <c:minorTickMark val="none"/>
        <c:tickLblPos val="nextTo"/>
        <c:txPr>
          <a:bodyPr rot="0" vert="horz"/>
          <a:lstStyle/>
          <a:p>
            <a:pPr>
              <a:defRPr/>
            </a:pPr>
            <a:endParaRPr lang="en-US"/>
          </a:p>
        </c:txPr>
        <c:crossAx val="10322521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533791050508931"/>
          <c:y val="0.20723567308097182"/>
        </c:manualLayout>
      </c:layout>
      <c:overlay val="0"/>
    </c:title>
    <c:autoTitleDeleted val="0"/>
    <c:plotArea>
      <c:layout>
        <c:manualLayout>
          <c:layoutTarget val="inner"/>
          <c:xMode val="edge"/>
          <c:yMode val="edge"/>
          <c:x val="0.18842950345492529"/>
          <c:y val="0.16606919109985624"/>
          <c:w val="0.81157049654507474"/>
          <c:h val="0.53840924541128476"/>
        </c:manualLayout>
      </c:layout>
      <c:lineChart>
        <c:grouping val="standard"/>
        <c:varyColors val="0"/>
        <c:ser>
          <c:idx val="0"/>
          <c:order val="0"/>
          <c:val>
            <c:numRef>
              <c:f>('Fund Cover Sheets'!$C$707:$D$707,'Fund Cover Sheets'!$E$707:$F$707,'Fund Cover Sheets'!$G$707,'Fund Cover Sheets'!$H$707:$K$707)</c:f>
              <c:numCache>
                <c:formatCode>_("$"* #,##0_);_("$"* \(#,##0\);_("$"* "-"??_);_(@_)</c:formatCode>
                <c:ptCount val="9"/>
                <c:pt idx="0">
                  <c:v>-1448929</c:v>
                </c:pt>
                <c:pt idx="1">
                  <c:v>-1639928</c:v>
                </c:pt>
                <c:pt idx="2">
                  <c:v>-1629650</c:v>
                </c:pt>
                <c:pt idx="3">
                  <c:v>-1615054</c:v>
                </c:pt>
                <c:pt idx="4">
                  <c:v>-1574911</c:v>
                </c:pt>
                <c:pt idx="5">
                  <c:v>-1534668</c:v>
                </c:pt>
                <c:pt idx="6">
                  <c:v>-1494378</c:v>
                </c:pt>
                <c:pt idx="7">
                  <c:v>-1454097</c:v>
                </c:pt>
                <c:pt idx="8">
                  <c:v>-1413884</c:v>
                </c:pt>
              </c:numCache>
            </c:numRef>
          </c:val>
          <c:smooth val="0"/>
          <c:extLst>
            <c:ext xmlns:c16="http://schemas.microsoft.com/office/drawing/2014/chart" uri="{C3380CC4-5D6E-409C-BE32-E72D297353CC}">
              <c16:uniqueId val="{00000000-E30B-41AC-B217-155841275727}"/>
            </c:ext>
          </c:extLst>
        </c:ser>
        <c:dLbls>
          <c:showLegendKey val="0"/>
          <c:showVal val="0"/>
          <c:showCatName val="0"/>
          <c:showSerName val="0"/>
          <c:showPercent val="0"/>
          <c:showBubbleSize val="0"/>
        </c:dLbls>
        <c:marker val="1"/>
        <c:smooth val="0"/>
        <c:axId val="103234560"/>
        <c:axId val="103260928"/>
      </c:lineChart>
      <c:catAx>
        <c:axId val="103234560"/>
        <c:scaling>
          <c:orientation val="minMax"/>
        </c:scaling>
        <c:delete val="0"/>
        <c:axPos val="b"/>
        <c:majorTickMark val="out"/>
        <c:minorTickMark val="none"/>
        <c:tickLblPos val="none"/>
        <c:crossAx val="103260928"/>
        <c:crosses val="autoZero"/>
        <c:auto val="0"/>
        <c:lblAlgn val="ctr"/>
        <c:lblOffset val="100"/>
        <c:tickMarkSkip val="1"/>
        <c:noMultiLvlLbl val="0"/>
      </c:catAx>
      <c:valAx>
        <c:axId val="103260928"/>
        <c:scaling>
          <c:orientation val="minMax"/>
        </c:scaling>
        <c:delete val="0"/>
        <c:axPos val="l"/>
        <c:numFmt formatCode="\$#,##0_);\(\$#,##0\)" sourceLinked="0"/>
        <c:majorTickMark val="out"/>
        <c:minorTickMark val="none"/>
        <c:tickLblPos val="nextTo"/>
        <c:txPr>
          <a:bodyPr rot="0" vert="horz"/>
          <a:lstStyle/>
          <a:p>
            <a:pPr>
              <a:defRPr/>
            </a:pPr>
            <a:endParaRPr lang="en-US"/>
          </a:p>
        </c:txPr>
        <c:crossAx val="10323456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071009132"/>
          <c:y val="4.9943447790675673E-2"/>
        </c:manualLayout>
      </c:layout>
      <c:overlay val="0"/>
    </c:title>
    <c:autoTitleDeleted val="0"/>
    <c:plotArea>
      <c:layout>
        <c:manualLayout>
          <c:layoutTarget val="inner"/>
          <c:xMode val="edge"/>
          <c:yMode val="edge"/>
          <c:x val="0.20888950551916602"/>
          <c:y val="0.17946974847050723"/>
          <c:w val="0.79111049448083404"/>
          <c:h val="0.53840924541128476"/>
        </c:manualLayout>
      </c:layout>
      <c:lineChart>
        <c:grouping val="standard"/>
        <c:varyColors val="0"/>
        <c:ser>
          <c:idx val="0"/>
          <c:order val="0"/>
          <c:val>
            <c:numRef>
              <c:f>('Fund Cover Sheets'!$C$360:$D$360,'Fund Cover Sheets'!$E$360:$F$360,'Fund Cover Sheets'!$G$360,'Fund Cover Sheets'!$H$360:$K$360)</c:f>
              <c:numCache>
                <c:formatCode>_("$"* #,##0_);_("$"* \(#,##0\);_("$"* "-"??_);_(@_)</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94CC-4770-8632-EF64A79E4CB2}"/>
            </c:ext>
          </c:extLst>
        </c:ser>
        <c:dLbls>
          <c:showLegendKey val="0"/>
          <c:showVal val="0"/>
          <c:showCatName val="0"/>
          <c:showSerName val="0"/>
          <c:showPercent val="0"/>
          <c:showBubbleSize val="0"/>
        </c:dLbls>
        <c:marker val="1"/>
        <c:smooth val="0"/>
        <c:axId val="103281024"/>
        <c:axId val="103282560"/>
      </c:lineChart>
      <c:catAx>
        <c:axId val="103281024"/>
        <c:scaling>
          <c:orientation val="minMax"/>
        </c:scaling>
        <c:delete val="0"/>
        <c:axPos val="b"/>
        <c:majorTickMark val="out"/>
        <c:minorTickMark val="none"/>
        <c:tickLblPos val="none"/>
        <c:crossAx val="103282560"/>
        <c:crossesAt val="0"/>
        <c:auto val="0"/>
        <c:lblAlgn val="ctr"/>
        <c:lblOffset val="100"/>
        <c:tickMarkSkip val="1"/>
        <c:noMultiLvlLbl val="0"/>
      </c:catAx>
      <c:valAx>
        <c:axId val="103282560"/>
        <c:scaling>
          <c:orientation val="minMax"/>
          <c:max val="100"/>
        </c:scaling>
        <c:delete val="0"/>
        <c:axPos val="l"/>
        <c:numFmt formatCode="&quot;$&quot;#,##0" sourceLinked="0"/>
        <c:majorTickMark val="out"/>
        <c:minorTickMark val="none"/>
        <c:tickLblPos val="nextTo"/>
        <c:spPr>
          <a:ln/>
        </c:spPr>
        <c:txPr>
          <a:bodyPr rot="0" vert="horz"/>
          <a:lstStyle/>
          <a:p>
            <a:pPr>
              <a:defRPr/>
            </a:pPr>
            <a:endParaRPr lang="en-US"/>
          </a:p>
        </c:txPr>
        <c:crossAx val="103281024"/>
        <c:crosses val="autoZero"/>
        <c:crossBetween val="between"/>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18565016222824943"/>
          <c:y val="0.17947000279788144"/>
          <c:w val="0.81434983777175052"/>
          <c:h val="0.53840924541128476"/>
        </c:manualLayout>
      </c:layout>
      <c:lineChart>
        <c:grouping val="standard"/>
        <c:varyColors val="0"/>
        <c:ser>
          <c:idx val="0"/>
          <c:order val="0"/>
          <c:val>
            <c:numRef>
              <c:f>('Fund Cover Sheets'!$C$190:$D$190,'Fund Cover Sheets'!$E$190:$F$190,'Fund Cover Sheets'!$G$190,'Fund Cover Sheets'!$H$190:$K$190)</c:f>
              <c:numCache>
                <c:formatCode>_("$"* #,##0_);_("$"* \(#,##0\);_("$"* "-"??_);_(@_)</c:formatCode>
                <c:ptCount val="9"/>
                <c:pt idx="0">
                  <c:v>119569</c:v>
                </c:pt>
                <c:pt idx="1">
                  <c:v>2165601</c:v>
                </c:pt>
                <c:pt idx="2">
                  <c:v>254218</c:v>
                </c:pt>
                <c:pt idx="3">
                  <c:v>4599336</c:v>
                </c:pt>
                <c:pt idx="4">
                  <c:v>3276137</c:v>
                </c:pt>
                <c:pt idx="5">
                  <c:v>2566184</c:v>
                </c:pt>
                <c:pt idx="6">
                  <c:v>1806361</c:v>
                </c:pt>
                <c:pt idx="7">
                  <c:v>1989649</c:v>
                </c:pt>
                <c:pt idx="8">
                  <c:v>2340025</c:v>
                </c:pt>
              </c:numCache>
            </c:numRef>
          </c:val>
          <c:smooth val="0"/>
          <c:extLst>
            <c:ext xmlns:c16="http://schemas.microsoft.com/office/drawing/2014/chart" uri="{C3380CC4-5D6E-409C-BE32-E72D297353CC}">
              <c16:uniqueId val="{00000000-E590-4F57-ABF0-FE7C85B7201B}"/>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91234970774"/>
          <c:y val="2.3142411767057038E-2"/>
        </c:manualLayout>
      </c:layout>
      <c:overlay val="0"/>
    </c:title>
    <c:autoTitleDeleted val="0"/>
    <c:plotArea>
      <c:layout>
        <c:manualLayout>
          <c:layoutTarget val="inner"/>
          <c:xMode val="edge"/>
          <c:yMode val="edge"/>
          <c:x val="0.18920078740157481"/>
          <c:y val="0.17946974847050684"/>
          <c:w val="0.80993341321465251"/>
          <c:h val="0.53840924541128476"/>
        </c:manualLayout>
      </c:layout>
      <c:lineChart>
        <c:grouping val="standard"/>
        <c:varyColors val="0"/>
        <c:ser>
          <c:idx val="0"/>
          <c:order val="0"/>
          <c:val>
            <c:numRef>
              <c:f>('Fund Cover Sheets'!$C$323:$D$323,'Fund Cover Sheets'!$E$323:$F$323,'Fund Cover Sheets'!$G$323,'Fund Cover Sheets'!$H$323:$K$323)</c:f>
              <c:numCache>
                <c:formatCode>_("$"* #,##0_);_("$"* \(#,##0\);_("$"* "-"??_);_(@_)</c:formatCode>
                <c:ptCount val="9"/>
                <c:pt idx="0">
                  <c:v>1485791</c:v>
                </c:pt>
                <c:pt idx="1">
                  <c:v>1391622</c:v>
                </c:pt>
                <c:pt idx="2">
                  <c:v>359643</c:v>
                </c:pt>
                <c:pt idx="3">
                  <c:v>1168484</c:v>
                </c:pt>
                <c:pt idx="4">
                  <c:v>300973</c:v>
                </c:pt>
                <c:pt idx="5">
                  <c:v>70973</c:v>
                </c:pt>
                <c:pt idx="6">
                  <c:v>70973</c:v>
                </c:pt>
                <c:pt idx="7">
                  <c:v>70973</c:v>
                </c:pt>
                <c:pt idx="8">
                  <c:v>70973</c:v>
                </c:pt>
              </c:numCache>
            </c:numRef>
          </c:val>
          <c:smooth val="0"/>
          <c:extLst>
            <c:ext xmlns:c16="http://schemas.microsoft.com/office/drawing/2014/chart" uri="{C3380CC4-5D6E-409C-BE32-E72D297353CC}">
              <c16:uniqueId val="{00000000-4ADA-4FAB-94E1-7F3BD30A125D}"/>
            </c:ext>
          </c:extLst>
        </c:ser>
        <c:dLbls>
          <c:showLegendKey val="0"/>
          <c:showVal val="0"/>
          <c:showCatName val="0"/>
          <c:showSerName val="0"/>
          <c:showPercent val="0"/>
          <c:showBubbleSize val="0"/>
        </c:dLbls>
        <c:marker val="1"/>
        <c:smooth val="0"/>
        <c:axId val="103348864"/>
        <c:axId val="111088000"/>
      </c:lineChart>
      <c:catAx>
        <c:axId val="103348864"/>
        <c:scaling>
          <c:orientation val="minMax"/>
        </c:scaling>
        <c:delete val="0"/>
        <c:axPos val="b"/>
        <c:majorTickMark val="out"/>
        <c:minorTickMark val="none"/>
        <c:tickLblPos val="none"/>
        <c:crossAx val="111088000"/>
        <c:crosses val="autoZero"/>
        <c:auto val="0"/>
        <c:lblAlgn val="ctr"/>
        <c:lblOffset val="100"/>
        <c:tickMarkSkip val="1"/>
        <c:noMultiLvlLbl val="0"/>
      </c:catAx>
      <c:valAx>
        <c:axId val="111088000"/>
        <c:scaling>
          <c:orientation val="minMax"/>
        </c:scaling>
        <c:delete val="0"/>
        <c:axPos val="l"/>
        <c:numFmt formatCode="\$#,##0_);\(\$#,##0\)" sourceLinked="0"/>
        <c:majorTickMark val="out"/>
        <c:minorTickMark val="none"/>
        <c:tickLblPos val="nextTo"/>
        <c:txPr>
          <a:bodyPr rot="0" vert="horz"/>
          <a:lstStyle/>
          <a:p>
            <a:pPr>
              <a:defRPr/>
            </a:pPr>
            <a:endParaRPr lang="en-US"/>
          </a:p>
        </c:txPr>
        <c:crossAx val="103348864"/>
        <c:crosses val="autoZero"/>
        <c:crossBetween val="between"/>
        <c:majorUnit val="250000"/>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6743749238"/>
          <c:y val="4.9943447790675673E-2"/>
        </c:manualLayout>
      </c:layout>
      <c:overlay val="0"/>
    </c:title>
    <c:autoTitleDeleted val="0"/>
    <c:plotArea>
      <c:layout>
        <c:manualLayout>
          <c:layoutTarget val="inner"/>
          <c:xMode val="edge"/>
          <c:yMode val="edge"/>
          <c:x val="0.18778093195120593"/>
          <c:y val="0.17946974847050728"/>
          <c:w val="0.81221898241512636"/>
          <c:h val="0.53840924541128476"/>
        </c:manualLayout>
      </c:layout>
      <c:lineChart>
        <c:grouping val="standard"/>
        <c:varyColors val="0"/>
        <c:ser>
          <c:idx val="0"/>
          <c:order val="0"/>
          <c:val>
            <c:numRef>
              <c:f>('Fund Cover Sheets'!$C$410:$D$410,'Fund Cover Sheets'!$E$410:$F$410,'Fund Cover Sheets'!$G$410,'Fund Cover Sheets'!$H$410:$K$410)</c:f>
              <c:numCache>
                <c:formatCode>_("$"* #,##0_);_("$"* \(#,##0\);_("$"* "-"??_);_(@_)</c:formatCode>
                <c:ptCount val="9"/>
                <c:pt idx="0">
                  <c:v>3901358</c:v>
                </c:pt>
                <c:pt idx="1">
                  <c:v>3791199</c:v>
                </c:pt>
                <c:pt idx="2">
                  <c:v>1880869</c:v>
                </c:pt>
                <c:pt idx="3">
                  <c:v>3195487</c:v>
                </c:pt>
                <c:pt idx="4">
                  <c:v>4085790</c:v>
                </c:pt>
                <c:pt idx="5">
                  <c:v>6233369</c:v>
                </c:pt>
                <c:pt idx="6">
                  <c:v>-1159238</c:v>
                </c:pt>
                <c:pt idx="7">
                  <c:v>1172184</c:v>
                </c:pt>
                <c:pt idx="8">
                  <c:v>-2188121</c:v>
                </c:pt>
              </c:numCache>
            </c:numRef>
          </c:val>
          <c:smooth val="0"/>
          <c:extLst>
            <c:ext xmlns:c16="http://schemas.microsoft.com/office/drawing/2014/chart" uri="{C3380CC4-5D6E-409C-BE32-E72D297353CC}">
              <c16:uniqueId val="{00000000-1555-4724-8D21-C2770358DF73}"/>
            </c:ext>
          </c:extLst>
        </c:ser>
        <c:dLbls>
          <c:showLegendKey val="0"/>
          <c:showVal val="0"/>
          <c:showCatName val="0"/>
          <c:showSerName val="0"/>
          <c:showPercent val="0"/>
          <c:showBubbleSize val="0"/>
        </c:dLbls>
        <c:marker val="1"/>
        <c:smooth val="0"/>
        <c:axId val="111112192"/>
        <c:axId val="111113728"/>
      </c:lineChart>
      <c:catAx>
        <c:axId val="111112192"/>
        <c:scaling>
          <c:orientation val="minMax"/>
        </c:scaling>
        <c:delete val="0"/>
        <c:axPos val="b"/>
        <c:majorTickMark val="out"/>
        <c:minorTickMark val="none"/>
        <c:tickLblPos val="none"/>
        <c:crossAx val="111113728"/>
        <c:crosses val="autoZero"/>
        <c:auto val="0"/>
        <c:lblAlgn val="ctr"/>
        <c:lblOffset val="100"/>
        <c:tickMarkSkip val="1"/>
        <c:noMultiLvlLbl val="0"/>
      </c:catAx>
      <c:valAx>
        <c:axId val="111113728"/>
        <c:scaling>
          <c:orientation val="minMax"/>
        </c:scaling>
        <c:delete val="0"/>
        <c:axPos val="l"/>
        <c:numFmt formatCode="\$#,##0_);\(\$#,##0\)" sourceLinked="0"/>
        <c:majorTickMark val="out"/>
        <c:minorTickMark val="none"/>
        <c:tickLblPos val="nextTo"/>
        <c:txPr>
          <a:bodyPr rot="0" vert="horz"/>
          <a:lstStyle/>
          <a:p>
            <a:pPr>
              <a:defRPr/>
            </a:pPr>
            <a:endParaRPr lang="en-US"/>
          </a:p>
        </c:txPr>
        <c:crossAx val="1111121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18297667411360988"/>
          <c:y val="0.22514661347785564"/>
          <c:w val="0.81443642520972692"/>
          <c:h val="0.53840924541128476"/>
        </c:manualLayout>
      </c:layout>
      <c:lineChart>
        <c:grouping val="standard"/>
        <c:varyColors val="0"/>
        <c:ser>
          <c:idx val="0"/>
          <c:order val="0"/>
          <c:val>
            <c:numRef>
              <c:f>('Fund Cover Sheets'!$C$799:$D$799,'Fund Cover Sheets'!$E$799:$F$799,'Fund Cover Sheets'!$G$799,'Fund Cover Sheets'!$H$799:$K$799)</c:f>
              <c:numCache>
                <c:formatCode>_("$"* #,##0_);_("$"* \(#,##0\);_("$"* "-"??_);_(@_)</c:formatCode>
                <c:ptCount val="9"/>
                <c:pt idx="0">
                  <c:v>14185514</c:v>
                </c:pt>
                <c:pt idx="1">
                  <c:v>26477118</c:v>
                </c:pt>
                <c:pt idx="2">
                  <c:v>11635324</c:v>
                </c:pt>
                <c:pt idx="3">
                  <c:v>20733295</c:v>
                </c:pt>
                <c:pt idx="4">
                  <c:v>48042885</c:v>
                </c:pt>
                <c:pt idx="5">
                  <c:v>23795031</c:v>
                </c:pt>
                <c:pt idx="6">
                  <c:v>10436278</c:v>
                </c:pt>
                <c:pt idx="7">
                  <c:v>12776574</c:v>
                </c:pt>
                <c:pt idx="8">
                  <c:v>9995874</c:v>
                </c:pt>
              </c:numCache>
            </c:numRef>
          </c:val>
          <c:smooth val="0"/>
          <c:extLst>
            <c:ext xmlns:c16="http://schemas.microsoft.com/office/drawing/2014/chart" uri="{C3380CC4-5D6E-409C-BE32-E72D297353CC}">
              <c16:uniqueId val="{00000000-D205-4E46-8958-95F9D7460A37}"/>
            </c:ext>
          </c:extLst>
        </c:ser>
        <c:dLbls>
          <c:showLegendKey val="0"/>
          <c:showVal val="0"/>
          <c:showCatName val="0"/>
          <c:showSerName val="0"/>
          <c:showPercent val="0"/>
          <c:showBubbleSize val="0"/>
        </c:dLbls>
        <c:marker val="1"/>
        <c:smooth val="0"/>
        <c:axId val="111146112"/>
        <c:axId val="111147648"/>
      </c:lineChart>
      <c:catAx>
        <c:axId val="111146112"/>
        <c:scaling>
          <c:orientation val="minMax"/>
        </c:scaling>
        <c:delete val="0"/>
        <c:axPos val="b"/>
        <c:majorTickMark val="out"/>
        <c:minorTickMark val="none"/>
        <c:tickLblPos val="none"/>
        <c:crossAx val="111147648"/>
        <c:crosses val="autoZero"/>
        <c:auto val="0"/>
        <c:lblAlgn val="ctr"/>
        <c:lblOffset val="100"/>
        <c:tickMarkSkip val="1"/>
        <c:noMultiLvlLbl val="0"/>
      </c:catAx>
      <c:valAx>
        <c:axId val="111147648"/>
        <c:scaling>
          <c:orientation val="minMax"/>
        </c:scaling>
        <c:delete val="0"/>
        <c:axPos val="l"/>
        <c:numFmt formatCode="\$#,##0_);\(\$#,##0\)" sourceLinked="0"/>
        <c:majorTickMark val="out"/>
        <c:minorTickMark val="none"/>
        <c:tickLblPos val="nextTo"/>
        <c:txPr>
          <a:bodyPr rot="0" vert="horz"/>
          <a:lstStyle/>
          <a:p>
            <a:pPr>
              <a:defRPr/>
            </a:pPr>
            <a:endParaRPr lang="en-US"/>
          </a:p>
        </c:txPr>
        <c:crossAx val="111146112"/>
        <c:crosses val="autoZero"/>
        <c:crossBetween val="between"/>
        <c:dispUnits>
          <c:builtInUnit val="thousands"/>
          <c:dispUnitsLbl>
            <c:layout>
              <c:manualLayout>
                <c:xMode val="edge"/>
                <c:yMode val="edge"/>
                <c:x val="9.1218658992237606E-2"/>
                <c:y val="0.15982965364623539"/>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19072615923009E-3"/>
        </c:manualLayout>
      </c:layout>
      <c:overlay val="0"/>
    </c:title>
    <c:autoTitleDeleted val="0"/>
    <c:plotArea>
      <c:layout>
        <c:manualLayout>
          <c:layoutTarget val="inner"/>
          <c:xMode val="edge"/>
          <c:yMode val="edge"/>
          <c:x val="0.1855659904243053"/>
          <c:y val="0.2062701961249819"/>
          <c:w val="0.81443400957569467"/>
          <c:h val="0.53840924541128476"/>
        </c:manualLayout>
      </c:layout>
      <c:lineChart>
        <c:grouping val="standard"/>
        <c:varyColors val="0"/>
        <c:ser>
          <c:idx val="0"/>
          <c:order val="0"/>
          <c:val>
            <c:numRef>
              <c:f>('Fund Cover Sheets'!$C$847:$D$847,'Fund Cover Sheets'!$E$847:$F$847,'Fund Cover Sheets'!$G$847,'Fund Cover Sheets'!$H$847:$K$847)</c:f>
              <c:numCache>
                <c:formatCode>_("$"* #,##0_);_("$"* \(#,##0\);_("$"* "-"??_);_(@_)</c:formatCode>
                <c:ptCount val="9"/>
                <c:pt idx="0">
                  <c:v>807221</c:v>
                </c:pt>
                <c:pt idx="1">
                  <c:v>923559</c:v>
                </c:pt>
                <c:pt idx="2">
                  <c:v>809496</c:v>
                </c:pt>
                <c:pt idx="3">
                  <c:v>993288</c:v>
                </c:pt>
                <c:pt idx="4">
                  <c:v>886716</c:v>
                </c:pt>
                <c:pt idx="5">
                  <c:v>646025</c:v>
                </c:pt>
                <c:pt idx="6">
                  <c:v>665549</c:v>
                </c:pt>
                <c:pt idx="7">
                  <c:v>484840</c:v>
                </c:pt>
                <c:pt idx="8">
                  <c:v>502448</c:v>
                </c:pt>
              </c:numCache>
            </c:numRef>
          </c:val>
          <c:smooth val="0"/>
          <c:extLst>
            <c:ext xmlns:c16="http://schemas.microsoft.com/office/drawing/2014/chart" uri="{C3380CC4-5D6E-409C-BE32-E72D297353CC}">
              <c16:uniqueId val="{00000000-23C0-4C60-80B3-9DD0E4ACF5C1}"/>
            </c:ext>
          </c:extLst>
        </c:ser>
        <c:dLbls>
          <c:showLegendKey val="0"/>
          <c:showVal val="0"/>
          <c:showCatName val="0"/>
          <c:showSerName val="0"/>
          <c:showPercent val="0"/>
          <c:showBubbleSize val="0"/>
        </c:dLbls>
        <c:marker val="1"/>
        <c:smooth val="0"/>
        <c:axId val="111175552"/>
        <c:axId val="111177088"/>
      </c:lineChart>
      <c:catAx>
        <c:axId val="111175552"/>
        <c:scaling>
          <c:orientation val="minMax"/>
        </c:scaling>
        <c:delete val="0"/>
        <c:axPos val="b"/>
        <c:majorTickMark val="out"/>
        <c:minorTickMark val="none"/>
        <c:tickLblPos val="none"/>
        <c:crossAx val="111177088"/>
        <c:crosses val="autoZero"/>
        <c:auto val="0"/>
        <c:lblAlgn val="ctr"/>
        <c:lblOffset val="100"/>
        <c:tickMarkSkip val="1"/>
        <c:noMultiLvlLbl val="0"/>
      </c:catAx>
      <c:valAx>
        <c:axId val="111177088"/>
        <c:scaling>
          <c:orientation val="minMax"/>
        </c:scaling>
        <c:delete val="0"/>
        <c:axPos val="l"/>
        <c:numFmt formatCode="\$#,##0_);\(\$#,##0\)" sourceLinked="0"/>
        <c:majorTickMark val="out"/>
        <c:minorTickMark val="none"/>
        <c:tickLblPos val="nextTo"/>
        <c:txPr>
          <a:bodyPr rot="0" vert="horz"/>
          <a:lstStyle/>
          <a:p>
            <a:pPr>
              <a:defRPr/>
            </a:pPr>
            <a:endParaRPr lang="en-US"/>
          </a:p>
        </c:txPr>
        <c:crossAx val="11117555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3698570829972303"/>
          <c:y val="5.0741224191895813E-2"/>
        </c:manualLayout>
      </c:layout>
      <c:overlay val="0"/>
    </c:title>
    <c:autoTitleDeleted val="0"/>
    <c:plotArea>
      <c:layout>
        <c:manualLayout>
          <c:layoutTarget val="inner"/>
          <c:xMode val="edge"/>
          <c:yMode val="edge"/>
          <c:x val="0.19019358717116072"/>
          <c:y val="0.16606925309424453"/>
          <c:w val="0.79385660156827254"/>
          <c:h val="0.53840924541128476"/>
        </c:manualLayout>
      </c:layout>
      <c:lineChart>
        <c:grouping val="standard"/>
        <c:varyColors val="0"/>
        <c:ser>
          <c:idx val="0"/>
          <c:order val="0"/>
          <c:val>
            <c:numRef>
              <c:f>('Fund Cover Sheets'!$C$743:$D$743,'Fund Cover Sheets'!$E$743:$F$743,'Fund Cover Sheets'!$G$743,'Fund Cover Sheets'!$H$743:$K$743)</c:f>
              <c:numCache>
                <c:formatCode>_("$"* #,##0_);_("$"* \(#,##0\);_("$"* "-"??_);_(@_)</c:formatCode>
                <c:ptCount val="9"/>
                <c:pt idx="0">
                  <c:v>-47869</c:v>
                </c:pt>
                <c:pt idx="1">
                  <c:v>-6625</c:v>
                </c:pt>
                <c:pt idx="2">
                  <c:v>61943</c:v>
                </c:pt>
                <c:pt idx="3">
                  <c:v>63949</c:v>
                </c:pt>
                <c:pt idx="4">
                  <c:v>198949</c:v>
                </c:pt>
                <c:pt idx="5">
                  <c:v>331599</c:v>
                </c:pt>
                <c:pt idx="6">
                  <c:v>468886</c:v>
                </c:pt>
                <c:pt idx="7">
                  <c:v>609484</c:v>
                </c:pt>
                <c:pt idx="8">
                  <c:v>753641</c:v>
                </c:pt>
              </c:numCache>
            </c:numRef>
          </c:val>
          <c:smooth val="0"/>
          <c:extLst>
            <c:ext xmlns:c16="http://schemas.microsoft.com/office/drawing/2014/chart" uri="{C3380CC4-5D6E-409C-BE32-E72D297353CC}">
              <c16:uniqueId val="{00000000-99A6-4091-A6DD-4D4C7BD8A08E}"/>
            </c:ext>
          </c:extLst>
        </c:ser>
        <c:dLbls>
          <c:showLegendKey val="0"/>
          <c:showVal val="0"/>
          <c:showCatName val="0"/>
          <c:showSerName val="0"/>
          <c:showPercent val="0"/>
          <c:showBubbleSize val="0"/>
        </c:dLbls>
        <c:marker val="1"/>
        <c:smooth val="0"/>
        <c:axId val="52975104"/>
        <c:axId val="52976640"/>
      </c:lineChart>
      <c:catAx>
        <c:axId val="52975104"/>
        <c:scaling>
          <c:orientation val="minMax"/>
        </c:scaling>
        <c:delete val="0"/>
        <c:axPos val="b"/>
        <c:majorTickMark val="out"/>
        <c:minorTickMark val="none"/>
        <c:tickLblPos val="none"/>
        <c:crossAx val="52976640"/>
        <c:crosses val="autoZero"/>
        <c:auto val="0"/>
        <c:lblAlgn val="ctr"/>
        <c:lblOffset val="100"/>
        <c:tickMarkSkip val="1"/>
        <c:noMultiLvlLbl val="0"/>
      </c:catAx>
      <c:valAx>
        <c:axId val="52976640"/>
        <c:scaling>
          <c:orientation val="minMax"/>
        </c:scaling>
        <c:delete val="0"/>
        <c:axPos val="l"/>
        <c:numFmt formatCode="\$#,##0_);\(\$#,##0\)" sourceLinked="0"/>
        <c:majorTickMark val="out"/>
        <c:minorTickMark val="none"/>
        <c:tickLblPos val="nextTo"/>
        <c:txPr>
          <a:bodyPr rot="0" vert="horz"/>
          <a:lstStyle/>
          <a:p>
            <a:pPr>
              <a:defRPr/>
            </a:pPr>
            <a:endParaRPr lang="en-US"/>
          </a:p>
        </c:txPr>
        <c:crossAx val="5297510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18677781813092789"/>
          <c:y val="0.17947000279788144"/>
          <c:w val="0.80897840419604072"/>
          <c:h val="0.53840924541128476"/>
        </c:manualLayout>
      </c:layout>
      <c:lineChart>
        <c:grouping val="standard"/>
        <c:varyColors val="0"/>
        <c:ser>
          <c:idx val="0"/>
          <c:order val="0"/>
          <c:val>
            <c:numRef>
              <c:f>('Fund Cover Sheets'!$C$240:$D$240,'Fund Cover Sheets'!$E$240:$F$240,'Fund Cover Sheets'!$G$240,'Fund Cover Sheets'!$H$240:$K$240)</c:f>
              <c:numCache>
                <c:formatCode>_("$"* #,##0_);_("$"* \(#,##0\);_("$"* "-"??_);_(@_)</c:formatCode>
                <c:ptCount val="9"/>
                <c:pt idx="0">
                  <c:v>0</c:v>
                </c:pt>
                <c:pt idx="1">
                  <c:v>10002257</c:v>
                </c:pt>
                <c:pt idx="2">
                  <c:v>777068</c:v>
                </c:pt>
                <c:pt idx="3">
                  <c:v>1172075</c:v>
                </c:pt>
                <c:pt idx="4">
                  <c:v>29728789</c:v>
                </c:pt>
                <c:pt idx="5">
                  <c:v>4713259</c:v>
                </c:pt>
                <c:pt idx="6">
                  <c:v>259946</c:v>
                </c:pt>
                <c:pt idx="7">
                  <c:v>0</c:v>
                </c:pt>
                <c:pt idx="8">
                  <c:v>0</c:v>
                </c:pt>
              </c:numCache>
            </c:numRef>
          </c:val>
          <c:smooth val="0"/>
          <c:extLst>
            <c:ext xmlns:c16="http://schemas.microsoft.com/office/drawing/2014/chart" uri="{C3380CC4-5D6E-409C-BE32-E72D297353CC}">
              <c16:uniqueId val="{00000000-3D70-4900-BF9C-9468F610D851}"/>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5539936505"/>
          <c:y val="4.9943154090663293E-2"/>
        </c:manualLayout>
      </c:layout>
      <c:overlay val="0"/>
    </c:title>
    <c:autoTitleDeleted val="0"/>
    <c:plotArea>
      <c:layout>
        <c:manualLayout>
          <c:layoutTarget val="inner"/>
          <c:xMode val="edge"/>
          <c:yMode val="edge"/>
          <c:x val="0.19242849637420481"/>
          <c:y val="0.18616969361245544"/>
          <c:w val="0.80757150362579522"/>
          <c:h val="0.53840924541128476"/>
        </c:manualLayout>
      </c:layout>
      <c:lineChart>
        <c:grouping val="standard"/>
        <c:varyColors val="0"/>
        <c:ser>
          <c:idx val="0"/>
          <c:order val="0"/>
          <c:val>
            <c:numRef>
              <c:f>('Fund Cover Sheets'!$C$71:$D$71,'Fund Cover Sheets'!$E$71:$F$71,'Fund Cover Sheets'!$G$71,'Fund Cover Sheets'!$H$71:$K$71)</c:f>
              <c:numCache>
                <c:formatCode>_("$"* #,##0_);_("$"* \(#,##0\);_("$"* "-"??_);_(@_)</c:formatCode>
                <c:ptCount val="9"/>
                <c:pt idx="0">
                  <c:v>10231</c:v>
                </c:pt>
                <c:pt idx="1">
                  <c:v>21576</c:v>
                </c:pt>
                <c:pt idx="2">
                  <c:v>-22635</c:v>
                </c:pt>
                <c:pt idx="3">
                  <c:v>33077</c:v>
                </c:pt>
                <c:pt idx="4">
                  <c:v>-3563</c:v>
                </c:pt>
                <c:pt idx="5">
                  <c:v>6797</c:v>
                </c:pt>
                <c:pt idx="6">
                  <c:v>17157</c:v>
                </c:pt>
                <c:pt idx="7">
                  <c:v>25789</c:v>
                </c:pt>
                <c:pt idx="8">
                  <c:v>34421</c:v>
                </c:pt>
              </c:numCache>
            </c:numRef>
          </c:val>
          <c:smooth val="0"/>
          <c:extLst>
            <c:ext xmlns:c16="http://schemas.microsoft.com/office/drawing/2014/chart" uri="{C3380CC4-5D6E-409C-BE32-E72D297353CC}">
              <c16:uniqueId val="{00000000-2AF0-4B1B-8372-86D1D3B026F1}"/>
            </c:ext>
          </c:extLst>
        </c:ser>
        <c:dLbls>
          <c:showLegendKey val="0"/>
          <c:showVal val="0"/>
          <c:showCatName val="0"/>
          <c:showSerName val="0"/>
          <c:showPercent val="0"/>
          <c:showBubbleSize val="0"/>
        </c:dLbls>
        <c:marker val="1"/>
        <c:smooth val="0"/>
        <c:axId val="54546432"/>
        <c:axId val="54547968"/>
      </c:lineChart>
      <c:catAx>
        <c:axId val="54546432"/>
        <c:scaling>
          <c:orientation val="minMax"/>
        </c:scaling>
        <c:delete val="0"/>
        <c:axPos val="b"/>
        <c:majorTickMark val="out"/>
        <c:minorTickMark val="none"/>
        <c:tickLblPos val="none"/>
        <c:crossAx val="54547968"/>
        <c:crosses val="autoZero"/>
        <c:auto val="0"/>
        <c:lblAlgn val="ctr"/>
        <c:lblOffset val="100"/>
        <c:tickMarkSkip val="1"/>
        <c:noMultiLvlLbl val="0"/>
      </c:catAx>
      <c:valAx>
        <c:axId val="54547968"/>
        <c:scaling>
          <c:orientation val="minMax"/>
        </c:scaling>
        <c:delete val="0"/>
        <c:axPos val="l"/>
        <c:numFmt formatCode="\$#,##0_);\(\$#,##0\)" sourceLinked="0"/>
        <c:majorTickMark val="out"/>
        <c:minorTickMark val="none"/>
        <c:tickLblPos val="nextTo"/>
        <c:txPr>
          <a:bodyPr rot="0" vert="horz"/>
          <a:lstStyle/>
          <a:p>
            <a:pPr>
              <a:defRPr/>
            </a:pPr>
            <a:endParaRPr lang="en-US"/>
          </a:p>
        </c:txPr>
        <c:crossAx val="5454643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44808440040886"/>
          <c:y val="0.11658398950131239"/>
          <c:w val="0.77735878905547762"/>
          <c:h val="0.76270085272722365"/>
        </c:manualLayout>
      </c:layout>
      <c:lineChart>
        <c:grouping val="standard"/>
        <c:varyColors val="0"/>
        <c:ser>
          <c:idx val="0"/>
          <c:order val="0"/>
          <c:val>
            <c:numRef>
              <c:f>('Gen Fd Cover Sheets'!$C$16:$D$16,'Gen Fd Cover Sheets'!$E$16:$F$16,'Gen Fd Cover Sheets'!$G$16,'Gen Fd Cover Sheets'!$H$16:$K$16)</c:f>
              <c:numCache>
                <c:formatCode>_("$"* #,##0_);_("$"* \(#,##0\);_("$"* "-"??_);_(@_)</c:formatCode>
                <c:ptCount val="9"/>
                <c:pt idx="0">
                  <c:v>966619</c:v>
                </c:pt>
                <c:pt idx="1">
                  <c:v>822343</c:v>
                </c:pt>
                <c:pt idx="2">
                  <c:v>892366</c:v>
                </c:pt>
                <c:pt idx="3">
                  <c:v>857952</c:v>
                </c:pt>
                <c:pt idx="4">
                  <c:v>980687</c:v>
                </c:pt>
                <c:pt idx="5">
                  <c:v>1015772</c:v>
                </c:pt>
                <c:pt idx="6">
                  <c:v>1050703</c:v>
                </c:pt>
                <c:pt idx="7">
                  <c:v>1076347</c:v>
                </c:pt>
                <c:pt idx="8">
                  <c:v>1114883</c:v>
                </c:pt>
              </c:numCache>
            </c:numRef>
          </c:val>
          <c:smooth val="0"/>
          <c:extLst>
            <c:ext xmlns:c16="http://schemas.microsoft.com/office/drawing/2014/chart" uri="{C3380CC4-5D6E-409C-BE32-E72D297353CC}">
              <c16:uniqueId val="{00000000-35E4-4034-BA96-3A93ED36A1F2}"/>
            </c:ext>
          </c:extLst>
        </c:ser>
        <c:dLbls>
          <c:showLegendKey val="0"/>
          <c:showVal val="0"/>
          <c:showCatName val="0"/>
          <c:showSerName val="0"/>
          <c:showPercent val="0"/>
          <c:showBubbleSize val="0"/>
        </c:dLbls>
        <c:marker val="1"/>
        <c:smooth val="0"/>
        <c:axId val="52091136"/>
        <c:axId val="52367360"/>
      </c:lineChart>
      <c:catAx>
        <c:axId val="52091136"/>
        <c:scaling>
          <c:orientation val="minMax"/>
        </c:scaling>
        <c:delete val="0"/>
        <c:axPos val="b"/>
        <c:majorTickMark val="out"/>
        <c:minorTickMark val="none"/>
        <c:tickLblPos val="none"/>
        <c:crossAx val="52367360"/>
        <c:crosses val="autoZero"/>
        <c:auto val="1"/>
        <c:lblAlgn val="ctr"/>
        <c:lblOffset val="100"/>
        <c:tickMarkSkip val="1"/>
        <c:noMultiLvlLbl val="0"/>
      </c:catAx>
      <c:valAx>
        <c:axId val="52367360"/>
        <c:scaling>
          <c:orientation val="minMax"/>
        </c:scaling>
        <c:delete val="0"/>
        <c:axPos val="l"/>
        <c:numFmt formatCode="\$#,##0_);\(\$#,##0\)" sourceLinked="0"/>
        <c:majorTickMark val="out"/>
        <c:minorTickMark val="none"/>
        <c:tickLblPos val="nextTo"/>
        <c:txPr>
          <a:bodyPr rot="0" vert="horz"/>
          <a:lstStyle/>
          <a:p>
            <a:pPr>
              <a:defRPr/>
            </a:pPr>
            <a:endParaRPr lang="en-US"/>
          </a:p>
        </c:txPr>
        <c:crossAx val="52091136"/>
        <c:crosses val="autoZero"/>
        <c:crossBetween val="between"/>
        <c:dispUnits>
          <c:builtInUnit val="thousands"/>
          <c:dispUnitsLbl>
            <c:layout>
              <c:manualLayout>
                <c:xMode val="edge"/>
                <c:yMode val="edge"/>
                <c:x val="0.13817135871714667"/>
                <c:y val="0.12134659868286991"/>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71512332888213"/>
          <c:y val="0.11154855643044605"/>
          <c:w val="0.7802848766711179"/>
          <c:h val="0.79527559055120001"/>
        </c:manualLayout>
      </c:layout>
      <c:lineChart>
        <c:grouping val="standard"/>
        <c:varyColors val="0"/>
        <c:ser>
          <c:idx val="0"/>
          <c:order val="0"/>
          <c:val>
            <c:numRef>
              <c:f>('Gen Fd Cover Sheets'!$C$47:$D$47,'Gen Fd Cover Sheets'!$E$47:$F$47,'Gen Fd Cover Sheets'!$G$47,'Gen Fd Cover Sheets'!$H$47:$K$47)</c:f>
              <c:numCache>
                <c:formatCode>_("$"* #,##0_);_("$"* \(#,##0\);_("$"* "-"??_);_(@_)</c:formatCode>
                <c:ptCount val="9"/>
                <c:pt idx="0">
                  <c:v>513066</c:v>
                </c:pt>
                <c:pt idx="1">
                  <c:v>536226</c:v>
                </c:pt>
                <c:pt idx="2">
                  <c:v>599027</c:v>
                </c:pt>
                <c:pt idx="3">
                  <c:v>572084</c:v>
                </c:pt>
                <c:pt idx="4">
                  <c:v>670705</c:v>
                </c:pt>
                <c:pt idx="5">
                  <c:v>681305</c:v>
                </c:pt>
                <c:pt idx="6">
                  <c:v>703677</c:v>
                </c:pt>
                <c:pt idx="7">
                  <c:v>728286</c:v>
                </c:pt>
                <c:pt idx="8">
                  <c:v>754877</c:v>
                </c:pt>
              </c:numCache>
            </c:numRef>
          </c:val>
          <c:smooth val="0"/>
          <c:extLst>
            <c:ext xmlns:c16="http://schemas.microsoft.com/office/drawing/2014/chart" uri="{C3380CC4-5D6E-409C-BE32-E72D297353CC}">
              <c16:uniqueId val="{00000000-38CC-47E5-8240-AFF530F7ED0E}"/>
            </c:ext>
          </c:extLst>
        </c:ser>
        <c:dLbls>
          <c:showLegendKey val="0"/>
          <c:showVal val="0"/>
          <c:showCatName val="0"/>
          <c:showSerName val="0"/>
          <c:showPercent val="0"/>
          <c:showBubbleSize val="0"/>
        </c:dLbls>
        <c:marker val="1"/>
        <c:smooth val="0"/>
        <c:axId val="52399488"/>
        <c:axId val="52401280"/>
      </c:lineChart>
      <c:catAx>
        <c:axId val="52399488"/>
        <c:scaling>
          <c:orientation val="minMax"/>
        </c:scaling>
        <c:delete val="1"/>
        <c:axPos val="b"/>
        <c:majorTickMark val="out"/>
        <c:minorTickMark val="none"/>
        <c:tickLblPos val="none"/>
        <c:crossAx val="52401280"/>
        <c:crosses val="autoZero"/>
        <c:auto val="1"/>
        <c:lblAlgn val="ctr"/>
        <c:lblOffset val="100"/>
        <c:noMultiLvlLbl val="0"/>
      </c:catAx>
      <c:valAx>
        <c:axId val="52401280"/>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399488"/>
        <c:crosses val="autoZero"/>
        <c:crossBetween val="between"/>
        <c:dispUnits>
          <c:builtInUnit val="thousands"/>
          <c:dispUnitsLbl>
            <c:layout>
              <c:manualLayout>
                <c:xMode val="edge"/>
                <c:yMode val="edge"/>
                <c:x val="0.1412734519296199"/>
                <c:y val="0.20996082386253442"/>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63592703716678"/>
          <c:y val="8.3758656673940224E-2"/>
          <c:w val="0.77801936266670735"/>
          <c:h val="0.8156606851549757"/>
        </c:manualLayout>
      </c:layout>
      <c:lineChart>
        <c:grouping val="stacked"/>
        <c:varyColors val="0"/>
        <c:ser>
          <c:idx val="0"/>
          <c:order val="0"/>
          <c:val>
            <c:numRef>
              <c:f>('Gen Fd Cover Sheets'!$C$75:$D$75,'Gen Fd Cover Sheets'!$E$75:$F$75,'Gen Fd Cover Sheets'!$G$75,'Gen Fd Cover Sheets'!$H$75:$K$75)</c:f>
              <c:numCache>
                <c:formatCode>_("$"* #,##0_);_("$"* \(#,##0\);_("$"* "-"??_);_(@_)</c:formatCode>
                <c:ptCount val="9"/>
                <c:pt idx="0">
                  <c:v>5686416</c:v>
                </c:pt>
                <c:pt idx="1">
                  <c:v>6018903</c:v>
                </c:pt>
                <c:pt idx="2">
                  <c:v>6435737</c:v>
                </c:pt>
                <c:pt idx="3">
                  <c:v>6254843</c:v>
                </c:pt>
                <c:pt idx="4">
                  <c:v>6834912</c:v>
                </c:pt>
                <c:pt idx="5">
                  <c:v>7161071</c:v>
                </c:pt>
                <c:pt idx="6">
                  <c:v>7579449</c:v>
                </c:pt>
                <c:pt idx="7">
                  <c:v>7887024</c:v>
                </c:pt>
                <c:pt idx="8">
                  <c:v>8356248</c:v>
                </c:pt>
              </c:numCache>
            </c:numRef>
          </c:val>
          <c:smooth val="0"/>
          <c:extLst>
            <c:ext xmlns:c16="http://schemas.microsoft.com/office/drawing/2014/chart" uri="{C3380CC4-5D6E-409C-BE32-E72D297353CC}">
              <c16:uniqueId val="{00000000-918B-4389-B721-AF6159ECC9F6}"/>
            </c:ext>
          </c:extLst>
        </c:ser>
        <c:dLbls>
          <c:showLegendKey val="0"/>
          <c:showVal val="0"/>
          <c:showCatName val="0"/>
          <c:showSerName val="0"/>
          <c:showPercent val="0"/>
          <c:showBubbleSize val="0"/>
        </c:dLbls>
        <c:marker val="1"/>
        <c:smooth val="0"/>
        <c:axId val="52416896"/>
        <c:axId val="52418432"/>
      </c:lineChart>
      <c:catAx>
        <c:axId val="52416896"/>
        <c:scaling>
          <c:orientation val="minMax"/>
        </c:scaling>
        <c:delete val="1"/>
        <c:axPos val="b"/>
        <c:majorTickMark val="out"/>
        <c:minorTickMark val="none"/>
        <c:tickLblPos val="none"/>
        <c:crossAx val="52418432"/>
        <c:crosses val="autoZero"/>
        <c:auto val="1"/>
        <c:lblAlgn val="ctr"/>
        <c:lblOffset val="100"/>
        <c:noMultiLvlLbl val="0"/>
      </c:catAx>
      <c:valAx>
        <c:axId val="52418432"/>
        <c:scaling>
          <c:orientation val="minMax"/>
        </c:scaling>
        <c:delete val="0"/>
        <c:axPos val="l"/>
        <c:numFmt formatCode="\$#,##0_);\(\$#,##0\)" sourceLinked="0"/>
        <c:majorTickMark val="out"/>
        <c:minorTickMark val="none"/>
        <c:tickLblPos val="nextTo"/>
        <c:txPr>
          <a:bodyPr rot="0" vert="horz"/>
          <a:lstStyle/>
          <a:p>
            <a:pPr>
              <a:defRPr/>
            </a:pPr>
            <a:endParaRPr lang="en-US"/>
          </a:p>
        </c:txPr>
        <c:crossAx val="52416896"/>
        <c:crosses val="autoZero"/>
        <c:crossBetween val="between"/>
        <c:dispUnits>
          <c:builtInUnit val="thousands"/>
          <c:dispUnitsLbl>
            <c:layout>
              <c:manualLayout>
                <c:xMode val="edge"/>
                <c:yMode val="edge"/>
                <c:x val="0.14182803068378541"/>
                <c:y val="9.7930966176397766E-2"/>
              </c:manualLayout>
            </c:layout>
            <c:txPr>
              <a:bodyPr rot="-5400000" vert="horz"/>
              <a:lstStyle/>
              <a:p>
                <a:pPr>
                  <a:defRPr/>
                </a:pPr>
                <a:endParaRPr lang="en-US"/>
              </a:p>
            </c:txPr>
          </c:dispUnitsLbl>
        </c:dispUnits>
      </c:valAx>
    </c:plotArea>
    <c:plotVisOnly val="1"/>
    <c:dispBlanksAs val="zero"/>
    <c:showDLblsOverMax val="0"/>
  </c:chart>
  <c:printSettings>
    <c:headerFooter alignWithMargins="0"/>
    <c:pageMargins b="1" l="0.75000000000001465" r="0.75000000000001465" t="1" header="0.5" footer="0.5"/>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04205705740785"/>
          <c:y val="0.1640419947506562"/>
          <c:w val="0.77495794294259213"/>
          <c:h val="0.79527559055120001"/>
        </c:manualLayout>
      </c:layout>
      <c:lineChart>
        <c:grouping val="standard"/>
        <c:varyColors val="0"/>
        <c:ser>
          <c:idx val="0"/>
          <c:order val="0"/>
          <c:val>
            <c:numRef>
              <c:f>('Gen Fd Cover Sheets'!$C$108:$D$108,'Gen Fd Cover Sheets'!$E$108:$F$108,'Gen Fd Cover Sheets'!$G$108,'Gen Fd Cover Sheets'!$H$108:$K$108)</c:f>
              <c:numCache>
                <c:formatCode>_("$"* #,##0_);_("$"* \(#,##0\);_("$"* "-"??_);_(@_)</c:formatCode>
                <c:ptCount val="9"/>
                <c:pt idx="0">
                  <c:v>828098</c:v>
                </c:pt>
                <c:pt idx="1">
                  <c:v>1154892</c:v>
                </c:pt>
                <c:pt idx="2">
                  <c:v>1380747</c:v>
                </c:pt>
                <c:pt idx="3">
                  <c:v>1341398</c:v>
                </c:pt>
                <c:pt idx="4">
                  <c:v>1331371</c:v>
                </c:pt>
                <c:pt idx="5">
                  <c:v>1423854</c:v>
                </c:pt>
                <c:pt idx="6">
                  <c:v>1476816</c:v>
                </c:pt>
                <c:pt idx="7">
                  <c:v>1531382</c:v>
                </c:pt>
                <c:pt idx="8">
                  <c:v>1533155</c:v>
                </c:pt>
              </c:numCache>
            </c:numRef>
          </c:val>
          <c:smooth val="0"/>
          <c:extLst>
            <c:ext xmlns:c16="http://schemas.microsoft.com/office/drawing/2014/chart" uri="{C3380CC4-5D6E-409C-BE32-E72D297353CC}">
              <c16:uniqueId val="{00000000-FA4C-4375-8526-1362F9C65348}"/>
            </c:ext>
          </c:extLst>
        </c:ser>
        <c:dLbls>
          <c:showLegendKey val="0"/>
          <c:showVal val="0"/>
          <c:showCatName val="0"/>
          <c:showSerName val="0"/>
          <c:showPercent val="0"/>
          <c:showBubbleSize val="0"/>
        </c:dLbls>
        <c:marker val="1"/>
        <c:smooth val="0"/>
        <c:axId val="52843648"/>
        <c:axId val="52845184"/>
      </c:lineChart>
      <c:catAx>
        <c:axId val="52843648"/>
        <c:scaling>
          <c:orientation val="minMax"/>
        </c:scaling>
        <c:delete val="1"/>
        <c:axPos val="b"/>
        <c:majorTickMark val="out"/>
        <c:minorTickMark val="none"/>
        <c:tickLblPos val="none"/>
        <c:crossAx val="52845184"/>
        <c:crosses val="autoZero"/>
        <c:auto val="1"/>
        <c:lblAlgn val="ctr"/>
        <c:lblOffset val="100"/>
        <c:noMultiLvlLbl val="0"/>
      </c:catAx>
      <c:valAx>
        <c:axId val="52845184"/>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843648"/>
        <c:crosses val="autoZero"/>
        <c:crossBetween val="between"/>
        <c:dispUnits>
          <c:builtInUnit val="thousands"/>
          <c:dispUnitsLbl>
            <c:layout>
              <c:manualLayout>
                <c:xMode val="edge"/>
                <c:yMode val="edge"/>
                <c:x val="0.14523407762435492"/>
                <c:y val="0.17058453900159035"/>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6060443424964"/>
          <c:y val="9.2177413634106503E-2"/>
          <c:w val="0.77570274303947306"/>
          <c:h val="0.80607414494849161"/>
        </c:manualLayout>
      </c:layout>
      <c:lineChart>
        <c:grouping val="standard"/>
        <c:varyColors val="0"/>
        <c:ser>
          <c:idx val="0"/>
          <c:order val="0"/>
          <c:val>
            <c:numRef>
              <c:f>('Gen Fd Cover Sheets'!$C$136:$D$136,'Gen Fd Cover Sheets'!$E$136:$F$136,'Gen Fd Cover Sheets'!$G$136,'Gen Fd Cover Sheets'!$H$136:$K$136)</c:f>
              <c:numCache>
                <c:formatCode>_("$"* #,##0_);_("$"* \(#,##0\);_("$"* "-"??_);_(@_)</c:formatCode>
                <c:ptCount val="9"/>
                <c:pt idx="0">
                  <c:v>2871863</c:v>
                </c:pt>
                <c:pt idx="1">
                  <c:v>2572571</c:v>
                </c:pt>
                <c:pt idx="2">
                  <c:v>3322350</c:v>
                </c:pt>
                <c:pt idx="3">
                  <c:v>3355772</c:v>
                </c:pt>
                <c:pt idx="4">
                  <c:v>4228535</c:v>
                </c:pt>
                <c:pt idx="5">
                  <c:v>3585150</c:v>
                </c:pt>
                <c:pt idx="6">
                  <c:v>3894248</c:v>
                </c:pt>
                <c:pt idx="7">
                  <c:v>4182403</c:v>
                </c:pt>
                <c:pt idx="8">
                  <c:v>4170334</c:v>
                </c:pt>
              </c:numCache>
            </c:numRef>
          </c:val>
          <c:smooth val="0"/>
          <c:extLst>
            <c:ext xmlns:c16="http://schemas.microsoft.com/office/drawing/2014/chart" uri="{C3380CC4-5D6E-409C-BE32-E72D297353CC}">
              <c16:uniqueId val="{00000000-8797-4CE9-80CE-32559CB73CF3}"/>
            </c:ext>
          </c:extLst>
        </c:ser>
        <c:dLbls>
          <c:showLegendKey val="0"/>
          <c:showVal val="0"/>
          <c:showCatName val="0"/>
          <c:showSerName val="0"/>
          <c:showPercent val="0"/>
          <c:showBubbleSize val="0"/>
        </c:dLbls>
        <c:marker val="1"/>
        <c:smooth val="0"/>
        <c:axId val="52868992"/>
        <c:axId val="52870528"/>
      </c:lineChart>
      <c:catAx>
        <c:axId val="52868992"/>
        <c:scaling>
          <c:orientation val="minMax"/>
        </c:scaling>
        <c:delete val="1"/>
        <c:axPos val="b"/>
        <c:majorTickMark val="out"/>
        <c:minorTickMark val="none"/>
        <c:tickLblPos val="none"/>
        <c:crossAx val="52870528"/>
        <c:crosses val="autoZero"/>
        <c:auto val="1"/>
        <c:lblAlgn val="ctr"/>
        <c:lblOffset val="100"/>
        <c:noMultiLvlLbl val="0"/>
      </c:catAx>
      <c:valAx>
        <c:axId val="52870528"/>
        <c:scaling>
          <c:orientation val="minMax"/>
        </c:scaling>
        <c:delete val="0"/>
        <c:axPos val="l"/>
        <c:numFmt formatCode="\$#,##0_);\(\$#,##0\)" sourceLinked="0"/>
        <c:majorTickMark val="out"/>
        <c:minorTickMark val="none"/>
        <c:tickLblPos val="nextTo"/>
        <c:txPr>
          <a:bodyPr rot="0" vert="horz"/>
          <a:lstStyle/>
          <a:p>
            <a:pPr>
              <a:defRPr/>
            </a:pPr>
            <a:endParaRPr lang="en-US"/>
          </a:p>
        </c:txPr>
        <c:crossAx val="52868992"/>
        <c:crosses val="autoZero"/>
        <c:crossBetween val="between"/>
        <c:dispUnits>
          <c:builtInUnit val="thousands"/>
          <c:dispUnitsLbl>
            <c:layout>
              <c:manualLayout>
                <c:xMode val="edge"/>
                <c:yMode val="edge"/>
                <c:x val="0.13643453128670199"/>
                <c:y val="0.13160411198600175"/>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29047811797531"/>
          <c:y val="8.9162123965274245E-2"/>
          <c:w val="0.7727095218820248"/>
          <c:h val="0.82398155265190065"/>
        </c:manualLayout>
      </c:layout>
      <c:lineChart>
        <c:grouping val="standard"/>
        <c:varyColors val="0"/>
        <c:ser>
          <c:idx val="0"/>
          <c:order val="0"/>
          <c:val>
            <c:numRef>
              <c:f>('Gen Fd Cover Sheets'!$C$171:$D$171,'Gen Fd Cover Sheets'!$E$171:$F$171,'Gen Fd Cover Sheets'!$G$171,'Gen Fd Cover Sheets'!$H$171:$K$171)</c:f>
              <c:numCache>
                <c:formatCode>_("$"* #,##0_);_("$"* \(#,##0\);_("$"* "-"??_);_(@_)</c:formatCode>
                <c:ptCount val="9"/>
                <c:pt idx="0">
                  <c:v>7167074</c:v>
                </c:pt>
                <c:pt idx="1">
                  <c:v>10579497</c:v>
                </c:pt>
                <c:pt idx="2">
                  <c:v>9849509</c:v>
                </c:pt>
                <c:pt idx="3">
                  <c:v>12024288</c:v>
                </c:pt>
                <c:pt idx="4">
                  <c:v>8971755</c:v>
                </c:pt>
                <c:pt idx="5">
                  <c:v>9630857</c:v>
                </c:pt>
                <c:pt idx="6">
                  <c:v>9285580</c:v>
                </c:pt>
                <c:pt idx="7">
                  <c:v>9367643</c:v>
                </c:pt>
                <c:pt idx="8">
                  <c:v>9155361</c:v>
                </c:pt>
              </c:numCache>
            </c:numRef>
          </c:val>
          <c:smooth val="0"/>
          <c:extLst>
            <c:ext xmlns:c16="http://schemas.microsoft.com/office/drawing/2014/chart" uri="{C3380CC4-5D6E-409C-BE32-E72D297353CC}">
              <c16:uniqueId val="{00000000-5B1E-45F0-BD4C-269BF3321430}"/>
            </c:ext>
          </c:extLst>
        </c:ser>
        <c:dLbls>
          <c:showLegendKey val="0"/>
          <c:showVal val="0"/>
          <c:showCatName val="0"/>
          <c:showSerName val="0"/>
          <c:showPercent val="0"/>
          <c:showBubbleSize val="0"/>
        </c:dLbls>
        <c:marker val="1"/>
        <c:smooth val="0"/>
        <c:axId val="52898432"/>
        <c:axId val="52908416"/>
      </c:lineChart>
      <c:catAx>
        <c:axId val="52898432"/>
        <c:scaling>
          <c:orientation val="minMax"/>
        </c:scaling>
        <c:delete val="1"/>
        <c:axPos val="b"/>
        <c:majorTickMark val="out"/>
        <c:minorTickMark val="none"/>
        <c:tickLblPos val="none"/>
        <c:crossAx val="52908416"/>
        <c:crosses val="autoZero"/>
        <c:auto val="1"/>
        <c:lblAlgn val="ctr"/>
        <c:lblOffset val="100"/>
        <c:noMultiLvlLbl val="0"/>
      </c:catAx>
      <c:valAx>
        <c:axId val="52908416"/>
        <c:scaling>
          <c:orientation val="minMax"/>
        </c:scaling>
        <c:delete val="0"/>
        <c:axPos val="l"/>
        <c:numFmt formatCode="\$#,##0_);\(\$#,##0\)" sourceLinked="0"/>
        <c:majorTickMark val="out"/>
        <c:minorTickMark val="none"/>
        <c:tickLblPos val="nextTo"/>
        <c:txPr>
          <a:bodyPr rot="0" vert="horz"/>
          <a:lstStyle/>
          <a:p>
            <a:pPr>
              <a:defRPr/>
            </a:pPr>
            <a:endParaRPr lang="en-US"/>
          </a:p>
        </c:txPr>
        <c:crossAx val="52898432"/>
        <c:crosses val="autoZero"/>
        <c:crossBetween val="between"/>
        <c:dispUnits>
          <c:builtInUnit val="thousands"/>
          <c:dispUnitsLbl>
            <c:layout>
              <c:manualLayout>
                <c:xMode val="edge"/>
                <c:yMode val="edge"/>
                <c:x val="0.14130459686719568"/>
                <c:y val="0.17634175038465019"/>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254867442906209"/>
          <c:y val="1.6609973753280837E-2"/>
        </c:manualLayout>
      </c:layout>
      <c:overlay val="0"/>
    </c:title>
    <c:autoTitleDeleted val="0"/>
    <c:plotArea>
      <c:layout>
        <c:manualLayout>
          <c:layoutTarget val="inner"/>
          <c:xMode val="edge"/>
          <c:yMode val="edge"/>
          <c:x val="0.1904021635146074"/>
          <c:y val="0.17990508131504543"/>
          <c:w val="0.80487443052201313"/>
          <c:h val="0.53840924541128476"/>
        </c:manualLayout>
      </c:layout>
      <c:lineChart>
        <c:grouping val="standard"/>
        <c:varyColors val="0"/>
        <c:ser>
          <c:idx val="0"/>
          <c:order val="0"/>
          <c:val>
            <c:numRef>
              <c:f>('Fund Cover Sheets'!$C$106:$D$106,'Fund Cover Sheets'!$E$106:$F$106,'Fund Cover Sheets'!$G$106,'Fund Cover Sheets'!$H$106:$K$106)</c:f>
              <c:numCache>
                <c:formatCode>_("$"* #,##0_);_("$"* \(#,##0\);_("$"* "-"??_);_(@_)</c:formatCode>
                <c:ptCount val="9"/>
                <c:pt idx="0">
                  <c:v>-8409</c:v>
                </c:pt>
                <c:pt idx="1">
                  <c:v>2386</c:v>
                </c:pt>
                <c:pt idx="2">
                  <c:v>754</c:v>
                </c:pt>
                <c:pt idx="3">
                  <c:v>8386</c:v>
                </c:pt>
                <c:pt idx="4">
                  <c:v>10746</c:v>
                </c:pt>
                <c:pt idx="5">
                  <c:v>13106</c:v>
                </c:pt>
                <c:pt idx="6">
                  <c:v>15466</c:v>
                </c:pt>
                <c:pt idx="7">
                  <c:v>16098</c:v>
                </c:pt>
                <c:pt idx="8">
                  <c:v>16730</c:v>
                </c:pt>
              </c:numCache>
            </c:numRef>
          </c:val>
          <c:smooth val="0"/>
          <c:extLst>
            <c:ext xmlns:c16="http://schemas.microsoft.com/office/drawing/2014/chart" uri="{C3380CC4-5D6E-409C-BE32-E72D297353CC}">
              <c16:uniqueId val="{00000000-1D4A-483A-8D37-A53F578D5A4B}"/>
            </c:ext>
          </c:extLst>
        </c:ser>
        <c:dLbls>
          <c:showLegendKey val="0"/>
          <c:showVal val="0"/>
          <c:showCatName val="0"/>
          <c:showSerName val="0"/>
          <c:showPercent val="0"/>
          <c:showBubbleSize val="0"/>
        </c:dLbls>
        <c:marker val="1"/>
        <c:smooth val="0"/>
        <c:axId val="102999168"/>
        <c:axId val="103000704"/>
      </c:lineChart>
      <c:catAx>
        <c:axId val="102999168"/>
        <c:scaling>
          <c:orientation val="minMax"/>
        </c:scaling>
        <c:delete val="0"/>
        <c:axPos val="b"/>
        <c:majorTickMark val="out"/>
        <c:minorTickMark val="none"/>
        <c:tickLblPos val="none"/>
        <c:crossAx val="103000704"/>
        <c:crosses val="autoZero"/>
        <c:auto val="0"/>
        <c:lblAlgn val="ctr"/>
        <c:lblOffset val="100"/>
        <c:tickMarkSkip val="1"/>
        <c:noMultiLvlLbl val="0"/>
      </c:catAx>
      <c:valAx>
        <c:axId val="103000704"/>
        <c:scaling>
          <c:orientation val="minMax"/>
        </c:scaling>
        <c:delete val="0"/>
        <c:axPos val="l"/>
        <c:numFmt formatCode="\$#,##0_);\(\$#,##0\)" sourceLinked="0"/>
        <c:majorTickMark val="out"/>
        <c:minorTickMark val="none"/>
        <c:tickLblPos val="nextTo"/>
        <c:txPr>
          <a:bodyPr rot="0" vert="horz"/>
          <a:lstStyle/>
          <a:p>
            <a:pPr>
              <a:defRPr/>
            </a:pPr>
            <a:endParaRPr lang="en-US"/>
          </a:p>
        </c:txPr>
        <c:crossAx val="10299916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5406696381"/>
          <c:y val="4.9943551576600867E-2"/>
        </c:manualLayout>
      </c:layout>
      <c:overlay val="0"/>
    </c:title>
    <c:autoTitleDeleted val="0"/>
    <c:plotArea>
      <c:layout>
        <c:manualLayout>
          <c:layoutTarget val="inner"/>
          <c:xMode val="edge"/>
          <c:yMode val="edge"/>
          <c:x val="0.19654554432829005"/>
          <c:y val="0.17946974847050684"/>
          <c:w val="0.80345445567171014"/>
          <c:h val="0.53840924541128476"/>
        </c:manualLayout>
      </c:layout>
      <c:lineChart>
        <c:grouping val="standard"/>
        <c:varyColors val="0"/>
        <c:ser>
          <c:idx val="0"/>
          <c:order val="0"/>
          <c:val>
            <c:numRef>
              <c:f>('Fund Cover Sheets'!$C$142:$D$142,'Fund Cover Sheets'!$E$142:$F$142,'Fund Cover Sheets'!$G$142,'Fund Cover Sheets'!$H$142:$K$142)</c:f>
              <c:numCache>
                <c:formatCode>_("$"* #,##0_);_("$"* \(#,##0\);_("$"* "-"??_);_(@_)</c:formatCode>
                <c:ptCount val="9"/>
                <c:pt idx="0">
                  <c:v>1243821</c:v>
                </c:pt>
                <c:pt idx="1">
                  <c:v>269412</c:v>
                </c:pt>
                <c:pt idx="2">
                  <c:v>169838</c:v>
                </c:pt>
                <c:pt idx="3">
                  <c:v>244583</c:v>
                </c:pt>
                <c:pt idx="4">
                  <c:v>3983</c:v>
                </c:pt>
                <c:pt idx="5">
                  <c:v>1682</c:v>
                </c:pt>
                <c:pt idx="6">
                  <c:v>8646</c:v>
                </c:pt>
                <c:pt idx="7">
                  <c:v>3097</c:v>
                </c:pt>
                <c:pt idx="8">
                  <c:v>0</c:v>
                </c:pt>
              </c:numCache>
            </c:numRef>
          </c:val>
          <c:smooth val="0"/>
          <c:extLst>
            <c:ext xmlns:c16="http://schemas.microsoft.com/office/drawing/2014/chart" uri="{C3380CC4-5D6E-409C-BE32-E72D297353CC}">
              <c16:uniqueId val="{00000000-5B58-4FC9-822F-27F0A27D4BD1}"/>
            </c:ext>
          </c:extLst>
        </c:ser>
        <c:dLbls>
          <c:showLegendKey val="0"/>
          <c:showVal val="0"/>
          <c:showCatName val="0"/>
          <c:showSerName val="0"/>
          <c:showPercent val="0"/>
          <c:showBubbleSize val="0"/>
        </c:dLbls>
        <c:marker val="1"/>
        <c:smooth val="0"/>
        <c:axId val="103028992"/>
        <c:axId val="103034880"/>
      </c:lineChart>
      <c:catAx>
        <c:axId val="103028992"/>
        <c:scaling>
          <c:orientation val="minMax"/>
        </c:scaling>
        <c:delete val="0"/>
        <c:axPos val="b"/>
        <c:majorTickMark val="out"/>
        <c:minorTickMark val="none"/>
        <c:tickLblPos val="none"/>
        <c:crossAx val="103034880"/>
        <c:crosses val="autoZero"/>
        <c:auto val="0"/>
        <c:lblAlgn val="ctr"/>
        <c:lblOffset val="100"/>
        <c:tickMarkSkip val="1"/>
        <c:noMultiLvlLbl val="0"/>
      </c:catAx>
      <c:valAx>
        <c:axId val="103034880"/>
        <c:scaling>
          <c:orientation val="minMax"/>
        </c:scaling>
        <c:delete val="0"/>
        <c:axPos val="l"/>
        <c:numFmt formatCode="\$#,##0_);\(\$#,##0\)" sourceLinked="0"/>
        <c:majorTickMark val="out"/>
        <c:minorTickMark val="none"/>
        <c:tickLblPos val="nextTo"/>
        <c:txPr>
          <a:bodyPr rot="0" vert="horz"/>
          <a:lstStyle/>
          <a:p>
            <a:pPr>
              <a:defRPr/>
            </a:pPr>
            <a:endParaRPr lang="en-US"/>
          </a:p>
        </c:txPr>
        <c:crossAx val="1030289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9518196565"/>
          <c:y val="4.9943049571633737E-2"/>
        </c:manualLayout>
      </c:layout>
      <c:overlay val="0"/>
    </c:title>
    <c:autoTitleDeleted val="0"/>
    <c:plotArea>
      <c:layout>
        <c:manualLayout>
          <c:layoutTarget val="inner"/>
          <c:xMode val="edge"/>
          <c:yMode val="edge"/>
          <c:x val="0.19452118077957073"/>
          <c:y val="0.19204813943043303"/>
          <c:w val="0.80425657142641538"/>
          <c:h val="0.53840924541128476"/>
        </c:manualLayout>
      </c:layout>
      <c:lineChart>
        <c:grouping val="standard"/>
        <c:varyColors val="0"/>
        <c:ser>
          <c:idx val="0"/>
          <c:order val="0"/>
          <c:val>
            <c:numRef>
              <c:f>('Fund Cover Sheets'!$C$460:$D$460,'Fund Cover Sheets'!$E$460:$F$460,'Fund Cover Sheets'!$G$460,'Fund Cover Sheets'!$H$460:$K$460)</c:f>
              <c:numCache>
                <c:formatCode>_("$"* #,##0_);_("$"* \(#,##0\);_("$"* "-"??_);_(@_)</c:formatCode>
                <c:ptCount val="9"/>
                <c:pt idx="0">
                  <c:v>864688</c:v>
                </c:pt>
                <c:pt idx="1">
                  <c:v>1001490</c:v>
                </c:pt>
                <c:pt idx="2">
                  <c:v>1562682</c:v>
                </c:pt>
                <c:pt idx="3">
                  <c:v>2373052</c:v>
                </c:pt>
                <c:pt idx="4">
                  <c:v>2564771</c:v>
                </c:pt>
                <c:pt idx="5">
                  <c:v>1934834</c:v>
                </c:pt>
                <c:pt idx="6">
                  <c:v>1128726</c:v>
                </c:pt>
                <c:pt idx="7">
                  <c:v>1163204</c:v>
                </c:pt>
                <c:pt idx="8">
                  <c:v>1330751</c:v>
                </c:pt>
              </c:numCache>
            </c:numRef>
          </c:val>
          <c:smooth val="0"/>
          <c:extLst>
            <c:ext xmlns:c16="http://schemas.microsoft.com/office/drawing/2014/chart" uri="{C3380CC4-5D6E-409C-BE32-E72D297353CC}">
              <c16:uniqueId val="{00000000-EE31-48E6-9963-61F03F8DF56B}"/>
            </c:ext>
          </c:extLst>
        </c:ser>
        <c:dLbls>
          <c:showLegendKey val="0"/>
          <c:showVal val="0"/>
          <c:showCatName val="0"/>
          <c:showSerName val="0"/>
          <c:showPercent val="0"/>
          <c:showBubbleSize val="0"/>
        </c:dLbls>
        <c:marker val="1"/>
        <c:smooth val="0"/>
        <c:axId val="103046528"/>
        <c:axId val="103048320"/>
      </c:lineChart>
      <c:catAx>
        <c:axId val="103046528"/>
        <c:scaling>
          <c:orientation val="minMax"/>
        </c:scaling>
        <c:delete val="0"/>
        <c:axPos val="b"/>
        <c:majorTickMark val="out"/>
        <c:minorTickMark val="none"/>
        <c:tickLblPos val="none"/>
        <c:crossAx val="103048320"/>
        <c:crosses val="autoZero"/>
        <c:auto val="0"/>
        <c:lblAlgn val="ctr"/>
        <c:lblOffset val="100"/>
        <c:tickMarkSkip val="1"/>
        <c:noMultiLvlLbl val="0"/>
      </c:catAx>
      <c:valAx>
        <c:axId val="103048320"/>
        <c:scaling>
          <c:orientation val="minMax"/>
        </c:scaling>
        <c:delete val="0"/>
        <c:axPos val="l"/>
        <c:numFmt formatCode="\$#,##0_);\(\$#,##0\)" sourceLinked="0"/>
        <c:majorTickMark val="out"/>
        <c:minorTickMark val="none"/>
        <c:tickLblPos val="nextTo"/>
        <c:txPr>
          <a:bodyPr rot="0" vert="horz"/>
          <a:lstStyle/>
          <a:p>
            <a:pPr>
              <a:defRPr/>
            </a:pPr>
            <a:endParaRPr lang="en-US"/>
          </a:p>
        </c:txPr>
        <c:crossAx val="10304652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481638774744075"/>
          <c:y val="9.7421490655376728E-3"/>
        </c:manualLayout>
      </c:layout>
      <c:overlay val="0"/>
    </c:title>
    <c:autoTitleDeleted val="0"/>
    <c:plotArea>
      <c:layout>
        <c:manualLayout>
          <c:layoutTarget val="inner"/>
          <c:xMode val="edge"/>
          <c:yMode val="edge"/>
          <c:x val="0.18882774352630347"/>
          <c:y val="0.26726534414251824"/>
          <c:w val="0.80479272589327533"/>
          <c:h val="0.53840924541128476"/>
        </c:manualLayout>
      </c:layout>
      <c:lineChart>
        <c:grouping val="standard"/>
        <c:varyColors val="0"/>
        <c:ser>
          <c:idx val="0"/>
          <c:order val="0"/>
          <c:val>
            <c:numRef>
              <c:f>('Fund Cover Sheets'!$C$502:$D$502,'Fund Cover Sheets'!$E$502:$F$502,'Fund Cover Sheets'!$G$502,'Fund Cover Sheets'!$H$502:$K$502)</c:f>
              <c:numCache>
                <c:formatCode>_("$"* #,##0_);_("$"* \(#,##0\);_("$"* "-"??_);_(@_)</c:formatCode>
                <c:ptCount val="9"/>
                <c:pt idx="0">
                  <c:v>31131</c:v>
                </c:pt>
                <c:pt idx="1">
                  <c:v>33843</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DFFC-4C7F-B53B-C0E547C77CE5}"/>
            </c:ext>
          </c:extLst>
        </c:ser>
        <c:dLbls>
          <c:showLegendKey val="0"/>
          <c:showVal val="0"/>
          <c:showCatName val="0"/>
          <c:showSerName val="0"/>
          <c:showPercent val="0"/>
          <c:showBubbleSize val="0"/>
        </c:dLbls>
        <c:marker val="1"/>
        <c:smooth val="0"/>
        <c:axId val="103166720"/>
        <c:axId val="103168256"/>
      </c:lineChart>
      <c:catAx>
        <c:axId val="103166720"/>
        <c:scaling>
          <c:orientation val="minMax"/>
        </c:scaling>
        <c:delete val="0"/>
        <c:axPos val="b"/>
        <c:majorTickMark val="out"/>
        <c:minorTickMark val="none"/>
        <c:tickLblPos val="none"/>
        <c:crossAx val="103168256"/>
        <c:crosses val="autoZero"/>
        <c:auto val="0"/>
        <c:lblAlgn val="ctr"/>
        <c:lblOffset val="100"/>
        <c:tickMarkSkip val="1"/>
        <c:noMultiLvlLbl val="0"/>
      </c:catAx>
      <c:valAx>
        <c:axId val="103168256"/>
        <c:scaling>
          <c:orientation val="minMax"/>
        </c:scaling>
        <c:delete val="0"/>
        <c:axPos val="l"/>
        <c:numFmt formatCode="\$#,##0_);\(\$#,##0\)" sourceLinked="0"/>
        <c:majorTickMark val="out"/>
        <c:minorTickMark val="none"/>
        <c:tickLblPos val="nextTo"/>
        <c:txPr>
          <a:bodyPr rot="0" vert="horz"/>
          <a:lstStyle/>
          <a:p>
            <a:pPr>
              <a:defRPr/>
            </a:pPr>
            <a:endParaRPr lang="en-US"/>
          </a:p>
        </c:txPr>
        <c:crossAx val="10316672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386765637"/>
          <c:y val="4.9943330947267994E-2"/>
        </c:manualLayout>
      </c:layout>
      <c:overlay val="0"/>
    </c:title>
    <c:autoTitleDeleted val="0"/>
    <c:plotArea>
      <c:layout>
        <c:manualLayout>
          <c:layoutTarget val="inner"/>
          <c:xMode val="edge"/>
          <c:yMode val="edge"/>
          <c:x val="0.13411596277738011"/>
          <c:y val="0.17946974847050848"/>
          <c:w val="0.86588403722261986"/>
          <c:h val="0.53840924541128476"/>
        </c:manualLayout>
      </c:layout>
      <c:lineChart>
        <c:grouping val="standard"/>
        <c:varyColors val="0"/>
        <c:ser>
          <c:idx val="0"/>
          <c:order val="0"/>
          <c:val>
            <c:numRef>
              <c:f>('Fund Cover Sheets'!$C$547:$D$547,'Fund Cover Sheets'!$E$547:$F$547,'Fund Cover Sheets'!$G$547,'Fund Cover Sheets'!$H$547:$K$547)</c:f>
              <c:numCache>
                <c:formatCode>_("$"* #,##0_);_("$"* \(#,##0\);_("$"* "-"??_);_(@_)</c:formatCode>
                <c:ptCount val="9"/>
                <c:pt idx="0">
                  <c:v>73000</c:v>
                </c:pt>
                <c:pt idx="1">
                  <c:v>0</c:v>
                </c:pt>
                <c:pt idx="2">
                  <c:v>0</c:v>
                </c:pt>
                <c:pt idx="3">
                  <c:v>39263</c:v>
                </c:pt>
                <c:pt idx="4">
                  <c:v>0</c:v>
                </c:pt>
                <c:pt idx="5">
                  <c:v>0</c:v>
                </c:pt>
                <c:pt idx="6">
                  <c:v>0</c:v>
                </c:pt>
                <c:pt idx="7">
                  <c:v>0</c:v>
                </c:pt>
                <c:pt idx="8">
                  <c:v>0</c:v>
                </c:pt>
              </c:numCache>
            </c:numRef>
          </c:val>
          <c:smooth val="0"/>
          <c:extLst>
            <c:ext xmlns:c16="http://schemas.microsoft.com/office/drawing/2014/chart" uri="{C3380CC4-5D6E-409C-BE32-E72D297353CC}">
              <c16:uniqueId val="{00000000-DBB7-40D6-979D-53545902B825}"/>
            </c:ext>
          </c:extLst>
        </c:ser>
        <c:dLbls>
          <c:showLegendKey val="0"/>
          <c:showVal val="0"/>
          <c:showCatName val="0"/>
          <c:showSerName val="0"/>
          <c:showPercent val="0"/>
          <c:showBubbleSize val="0"/>
        </c:dLbls>
        <c:marker val="1"/>
        <c:smooth val="0"/>
        <c:axId val="103184256"/>
        <c:axId val="103185792"/>
      </c:lineChart>
      <c:catAx>
        <c:axId val="103184256"/>
        <c:scaling>
          <c:orientation val="minMax"/>
        </c:scaling>
        <c:delete val="0"/>
        <c:axPos val="b"/>
        <c:majorTickMark val="out"/>
        <c:minorTickMark val="none"/>
        <c:tickLblPos val="none"/>
        <c:crossAx val="103185792"/>
        <c:crosses val="autoZero"/>
        <c:auto val="0"/>
        <c:lblAlgn val="ctr"/>
        <c:lblOffset val="100"/>
        <c:tickMarkSkip val="1"/>
        <c:noMultiLvlLbl val="0"/>
      </c:catAx>
      <c:valAx>
        <c:axId val="103185792"/>
        <c:scaling>
          <c:orientation val="minMax"/>
        </c:scaling>
        <c:delete val="0"/>
        <c:axPos val="l"/>
        <c:numFmt formatCode="\$#,##0_);\(\$#,##0\)" sourceLinked="0"/>
        <c:majorTickMark val="out"/>
        <c:minorTickMark val="none"/>
        <c:tickLblPos val="nextTo"/>
        <c:txPr>
          <a:bodyPr rot="0" vert="horz"/>
          <a:lstStyle/>
          <a:p>
            <a:pPr>
              <a:defRPr/>
            </a:pPr>
            <a:endParaRPr lang="en-US"/>
          </a:p>
        </c:txPr>
        <c:crossAx val="10318425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22700211253991E-3"/>
        </c:manualLayout>
      </c:layout>
      <c:overlay val="0"/>
    </c:title>
    <c:autoTitleDeleted val="0"/>
    <c:plotArea>
      <c:layout>
        <c:manualLayout>
          <c:layoutTarget val="inner"/>
          <c:xMode val="edge"/>
          <c:yMode val="edge"/>
          <c:x val="0.13560604104814766"/>
          <c:y val="0.22773738255884382"/>
          <c:w val="0.86226825805111029"/>
          <c:h val="0.53840924541128476"/>
        </c:manualLayout>
      </c:layout>
      <c:lineChart>
        <c:grouping val="standard"/>
        <c:varyColors val="0"/>
        <c:ser>
          <c:idx val="0"/>
          <c:order val="0"/>
          <c:val>
            <c:numRef>
              <c:f>('Fund Cover Sheets'!$C$593:$D$593,'Fund Cover Sheets'!$E$593:$F$593,'Fund Cover Sheets'!$G$593,'Fund Cover Sheets'!$H$593:$K$593)</c:f>
              <c:numCache>
                <c:formatCode>_("$"* #,##0_);_("$"* \(#,##0\);_("$"* "-"??_);_(@_)</c:formatCode>
                <c:ptCount val="9"/>
                <c:pt idx="0">
                  <c:v>638033</c:v>
                </c:pt>
                <c:pt idx="1">
                  <c:v>746897</c:v>
                </c:pt>
                <c:pt idx="2">
                  <c:v>663784</c:v>
                </c:pt>
                <c:pt idx="3">
                  <c:v>758441</c:v>
                </c:pt>
                <c:pt idx="4">
                  <c:v>716219</c:v>
                </c:pt>
                <c:pt idx="5">
                  <c:v>723878</c:v>
                </c:pt>
                <c:pt idx="6">
                  <c:v>731752</c:v>
                </c:pt>
                <c:pt idx="7">
                  <c:v>729393</c:v>
                </c:pt>
                <c:pt idx="8">
                  <c:v>725351</c:v>
                </c:pt>
              </c:numCache>
            </c:numRef>
          </c:val>
          <c:smooth val="0"/>
          <c:extLst>
            <c:ext xmlns:c16="http://schemas.microsoft.com/office/drawing/2014/chart" uri="{C3380CC4-5D6E-409C-BE32-E72D297353CC}">
              <c16:uniqueId val="{00000000-329C-4806-9526-65FF323ED2BC}"/>
            </c:ext>
          </c:extLst>
        </c:ser>
        <c:dLbls>
          <c:showLegendKey val="0"/>
          <c:showVal val="0"/>
          <c:showCatName val="0"/>
          <c:showSerName val="0"/>
          <c:showPercent val="0"/>
          <c:showBubbleSize val="0"/>
        </c:dLbls>
        <c:marker val="1"/>
        <c:smooth val="0"/>
        <c:axId val="103095296"/>
        <c:axId val="103097088"/>
      </c:lineChart>
      <c:catAx>
        <c:axId val="103095296"/>
        <c:scaling>
          <c:orientation val="minMax"/>
        </c:scaling>
        <c:delete val="0"/>
        <c:axPos val="b"/>
        <c:majorTickMark val="out"/>
        <c:minorTickMark val="none"/>
        <c:tickLblPos val="none"/>
        <c:crossAx val="103097088"/>
        <c:crosses val="autoZero"/>
        <c:auto val="0"/>
        <c:lblAlgn val="ctr"/>
        <c:lblOffset val="100"/>
        <c:tickMarkSkip val="1"/>
        <c:noMultiLvlLbl val="0"/>
      </c:catAx>
      <c:valAx>
        <c:axId val="103097088"/>
        <c:scaling>
          <c:orientation val="minMax"/>
        </c:scaling>
        <c:delete val="0"/>
        <c:axPos val="l"/>
        <c:numFmt formatCode="\$#,##0_);\(\$#,##0\)" sourceLinked="0"/>
        <c:majorTickMark val="out"/>
        <c:minorTickMark val="none"/>
        <c:tickLblPos val="nextTo"/>
        <c:txPr>
          <a:bodyPr rot="0" vert="horz"/>
          <a:lstStyle/>
          <a:p>
            <a:pPr>
              <a:defRPr/>
            </a:pPr>
            <a:endParaRPr lang="en-US"/>
          </a:p>
        </c:txPr>
        <c:crossAx val="10309529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a:t>
            </a:r>
          </a:p>
        </c:rich>
      </c:tx>
      <c:layout>
        <c:manualLayout>
          <c:xMode val="edge"/>
          <c:yMode val="edge"/>
          <c:x val="0.44182687358255446"/>
          <c:y val="3.0419947506562144E-3"/>
        </c:manualLayout>
      </c:layout>
      <c:overlay val="0"/>
    </c:title>
    <c:autoTitleDeleted val="0"/>
    <c:plotArea>
      <c:layout>
        <c:manualLayout>
          <c:layoutTarget val="inner"/>
          <c:xMode val="edge"/>
          <c:yMode val="edge"/>
          <c:x val="0.18513904605665771"/>
          <c:y val="0.17946952610823144"/>
          <c:w val="0.81486095394334235"/>
          <c:h val="0.53840924541128476"/>
        </c:manualLayout>
      </c:layout>
      <c:lineChart>
        <c:grouping val="standard"/>
        <c:varyColors val="0"/>
        <c:ser>
          <c:idx val="0"/>
          <c:order val="0"/>
          <c:val>
            <c:numRef>
              <c:f>('Fund Cover Sheets'!$C$634:$D$634,'Fund Cover Sheets'!$E$634:$F$634,'Fund Cover Sheets'!$G$634,'Fund Cover Sheets'!$H$634:$K$634)</c:f>
              <c:numCache>
                <c:formatCode>_("$"* #,##0_);_("$"* \(#,##0\);_("$"* "-"??_);_(@_)</c:formatCode>
                <c:ptCount val="9"/>
                <c:pt idx="0">
                  <c:v>169188</c:v>
                </c:pt>
                <c:pt idx="1">
                  <c:v>176662</c:v>
                </c:pt>
                <c:pt idx="2">
                  <c:v>145712</c:v>
                </c:pt>
                <c:pt idx="3">
                  <c:v>234847</c:v>
                </c:pt>
                <c:pt idx="4">
                  <c:v>170497</c:v>
                </c:pt>
                <c:pt idx="5">
                  <c:v>-77853</c:v>
                </c:pt>
                <c:pt idx="6">
                  <c:v>-66203</c:v>
                </c:pt>
                <c:pt idx="7">
                  <c:v>-244553</c:v>
                </c:pt>
                <c:pt idx="8">
                  <c:v>-222903</c:v>
                </c:pt>
              </c:numCache>
            </c:numRef>
          </c:val>
          <c:smooth val="0"/>
          <c:extLst>
            <c:ext xmlns:c16="http://schemas.microsoft.com/office/drawing/2014/chart" uri="{C3380CC4-5D6E-409C-BE32-E72D297353CC}">
              <c16:uniqueId val="{00000000-5786-40A5-96DC-1D2A0F769039}"/>
            </c:ext>
          </c:extLst>
        </c:ser>
        <c:dLbls>
          <c:showLegendKey val="0"/>
          <c:showVal val="0"/>
          <c:showCatName val="0"/>
          <c:showSerName val="0"/>
          <c:showPercent val="0"/>
          <c:showBubbleSize val="0"/>
        </c:dLbls>
        <c:marker val="1"/>
        <c:smooth val="0"/>
        <c:axId val="103117184"/>
        <c:axId val="103118720"/>
      </c:lineChart>
      <c:catAx>
        <c:axId val="103117184"/>
        <c:scaling>
          <c:orientation val="minMax"/>
        </c:scaling>
        <c:delete val="0"/>
        <c:axPos val="b"/>
        <c:majorTickMark val="out"/>
        <c:minorTickMark val="none"/>
        <c:tickLblPos val="none"/>
        <c:crossAx val="103118720"/>
        <c:crosses val="autoZero"/>
        <c:auto val="0"/>
        <c:lblAlgn val="ctr"/>
        <c:lblOffset val="100"/>
        <c:tickMarkSkip val="1"/>
        <c:noMultiLvlLbl val="0"/>
      </c:catAx>
      <c:valAx>
        <c:axId val="103118720"/>
        <c:scaling>
          <c:orientation val="minMax"/>
        </c:scaling>
        <c:delete val="0"/>
        <c:axPos val="l"/>
        <c:numFmt formatCode="\$#,##0_);\(\$#,##0\)" sourceLinked="0"/>
        <c:majorTickMark val="out"/>
        <c:minorTickMark val="none"/>
        <c:tickLblPos val="nextTo"/>
        <c:txPr>
          <a:bodyPr rot="0" vert="horz"/>
          <a:lstStyle/>
          <a:p>
            <a:pPr>
              <a:defRPr/>
            </a:pPr>
            <a:endParaRPr lang="en-US"/>
          </a:p>
        </c:txPr>
        <c:crossAx val="10311718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1</xdr:col>
      <xdr:colOff>28575</xdr:colOff>
      <xdr:row>39</xdr:row>
      <xdr:rowOff>9525</xdr:rowOff>
    </xdr:from>
    <xdr:to>
      <xdr:col>10</xdr:col>
      <xdr:colOff>1219200</xdr:colOff>
      <xdr:row>49</xdr:row>
      <xdr:rowOff>47625</xdr:rowOff>
    </xdr:to>
    <xdr:graphicFrame macro="">
      <xdr:nvGraphicFramePr>
        <xdr:cNvPr id="1447073" name="Chart 4">
          <a:extLst>
            <a:ext uri="{FF2B5EF4-FFF2-40B4-BE49-F238E27FC236}">
              <a16:creationId xmlns:a16="http://schemas.microsoft.com/office/drawing/2014/main" id="{00000000-0008-0000-0600-0000A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74</xdr:row>
      <xdr:rowOff>0</xdr:rowOff>
    </xdr:from>
    <xdr:to>
      <xdr:col>10</xdr:col>
      <xdr:colOff>1231900</xdr:colOff>
      <xdr:row>83</xdr:row>
      <xdr:rowOff>180975</xdr:rowOff>
    </xdr:to>
    <xdr:graphicFrame macro="">
      <xdr:nvGraphicFramePr>
        <xdr:cNvPr id="1447075" name="Chart 4">
          <a:extLst>
            <a:ext uri="{FF2B5EF4-FFF2-40B4-BE49-F238E27FC236}">
              <a16:creationId xmlns:a16="http://schemas.microsoft.com/office/drawing/2014/main" id="{00000000-0008-0000-0600-0000A3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108</xdr:row>
      <xdr:rowOff>123825</xdr:rowOff>
    </xdr:from>
    <xdr:to>
      <xdr:col>10</xdr:col>
      <xdr:colOff>1206500</xdr:colOff>
      <xdr:row>118</xdr:row>
      <xdr:rowOff>123825</xdr:rowOff>
    </xdr:to>
    <xdr:graphicFrame macro="">
      <xdr:nvGraphicFramePr>
        <xdr:cNvPr id="1447076" name="Chart 4">
          <a:extLst>
            <a:ext uri="{FF2B5EF4-FFF2-40B4-BE49-F238E27FC236}">
              <a16:creationId xmlns:a16="http://schemas.microsoft.com/office/drawing/2014/main" id="{00000000-0008-0000-0600-0000A4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50800</xdr:colOff>
      <xdr:row>143</xdr:row>
      <xdr:rowOff>38100</xdr:rowOff>
    </xdr:from>
    <xdr:to>
      <xdr:col>10</xdr:col>
      <xdr:colOff>1206500</xdr:colOff>
      <xdr:row>154</xdr:row>
      <xdr:rowOff>28575</xdr:rowOff>
    </xdr:to>
    <xdr:graphicFrame macro="">
      <xdr:nvGraphicFramePr>
        <xdr:cNvPr id="1447077" name="Chart 4">
          <a:extLst>
            <a:ext uri="{FF2B5EF4-FFF2-40B4-BE49-F238E27FC236}">
              <a16:creationId xmlns:a16="http://schemas.microsoft.com/office/drawing/2014/main" id="{00000000-0008-0000-0600-0000A5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28574</xdr:colOff>
      <xdr:row>463</xdr:row>
      <xdr:rowOff>66675</xdr:rowOff>
    </xdr:from>
    <xdr:to>
      <xdr:col>10</xdr:col>
      <xdr:colOff>1219199</xdr:colOff>
      <xdr:row>473</xdr:row>
      <xdr:rowOff>180975</xdr:rowOff>
    </xdr:to>
    <xdr:graphicFrame macro="">
      <xdr:nvGraphicFramePr>
        <xdr:cNvPr id="1447078" name="Chart 4">
          <a:extLst>
            <a:ext uri="{FF2B5EF4-FFF2-40B4-BE49-F238E27FC236}">
              <a16:creationId xmlns:a16="http://schemas.microsoft.com/office/drawing/2014/main" id="{00000000-0008-0000-0600-0000A6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503</xdr:row>
      <xdr:rowOff>152400</xdr:rowOff>
    </xdr:from>
    <xdr:to>
      <xdr:col>10</xdr:col>
      <xdr:colOff>1193800</xdr:colOff>
      <xdr:row>513</xdr:row>
      <xdr:rowOff>142875</xdr:rowOff>
    </xdr:to>
    <xdr:graphicFrame macro="">
      <xdr:nvGraphicFramePr>
        <xdr:cNvPr id="1447079" name="Chart 4">
          <a:extLst>
            <a:ext uri="{FF2B5EF4-FFF2-40B4-BE49-F238E27FC236}">
              <a16:creationId xmlns:a16="http://schemas.microsoft.com/office/drawing/2014/main" id="{00000000-0008-0000-0600-0000A7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549</xdr:row>
      <xdr:rowOff>22860</xdr:rowOff>
    </xdr:from>
    <xdr:to>
      <xdr:col>10</xdr:col>
      <xdr:colOff>1181100</xdr:colOff>
      <xdr:row>558</xdr:row>
      <xdr:rowOff>0</xdr:rowOff>
    </xdr:to>
    <xdr:graphicFrame macro="">
      <xdr:nvGraphicFramePr>
        <xdr:cNvPr id="1447080" name="Chart 4">
          <a:extLst>
            <a:ext uri="{FF2B5EF4-FFF2-40B4-BE49-F238E27FC236}">
              <a16:creationId xmlns:a16="http://schemas.microsoft.com/office/drawing/2014/main" id="{00000000-0008-0000-0600-0000A8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9524</xdr:colOff>
      <xdr:row>596</xdr:row>
      <xdr:rowOff>85725</xdr:rowOff>
    </xdr:from>
    <xdr:to>
      <xdr:col>10</xdr:col>
      <xdr:colOff>1168399</xdr:colOff>
      <xdr:row>606</xdr:row>
      <xdr:rowOff>133350</xdr:rowOff>
    </xdr:to>
    <xdr:graphicFrame macro="">
      <xdr:nvGraphicFramePr>
        <xdr:cNvPr id="1447081" name="Chart 4">
          <a:extLst>
            <a:ext uri="{FF2B5EF4-FFF2-40B4-BE49-F238E27FC236}">
              <a16:creationId xmlns:a16="http://schemas.microsoft.com/office/drawing/2014/main" id="{00000000-0008-0000-0600-0000A9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636</xdr:row>
      <xdr:rowOff>152400</xdr:rowOff>
    </xdr:from>
    <xdr:to>
      <xdr:col>10</xdr:col>
      <xdr:colOff>1155700</xdr:colOff>
      <xdr:row>646</xdr:row>
      <xdr:rowOff>152400</xdr:rowOff>
    </xdr:to>
    <xdr:graphicFrame macro="">
      <xdr:nvGraphicFramePr>
        <xdr:cNvPr id="1447082" name="Chart 4">
          <a:extLst>
            <a:ext uri="{FF2B5EF4-FFF2-40B4-BE49-F238E27FC236}">
              <a16:creationId xmlns:a16="http://schemas.microsoft.com/office/drawing/2014/main" id="{00000000-0008-0000-0600-0000AA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673</xdr:row>
      <xdr:rowOff>9525</xdr:rowOff>
    </xdr:from>
    <xdr:to>
      <xdr:col>10</xdr:col>
      <xdr:colOff>1155700</xdr:colOff>
      <xdr:row>682</xdr:row>
      <xdr:rowOff>142875</xdr:rowOff>
    </xdr:to>
    <xdr:graphicFrame macro="">
      <xdr:nvGraphicFramePr>
        <xdr:cNvPr id="1447083" name="Chart 4">
          <a:extLst>
            <a:ext uri="{FF2B5EF4-FFF2-40B4-BE49-F238E27FC236}">
              <a16:creationId xmlns:a16="http://schemas.microsoft.com/office/drawing/2014/main" id="{00000000-0008-0000-0600-0000AB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9524</xdr:colOff>
      <xdr:row>709</xdr:row>
      <xdr:rowOff>28575</xdr:rowOff>
    </xdr:from>
    <xdr:to>
      <xdr:col>10</xdr:col>
      <xdr:colOff>1142999</xdr:colOff>
      <xdr:row>718</xdr:row>
      <xdr:rowOff>95250</xdr:rowOff>
    </xdr:to>
    <xdr:graphicFrame macro="">
      <xdr:nvGraphicFramePr>
        <xdr:cNvPr id="1447084" name="Chart 4">
          <a:extLst>
            <a:ext uri="{FF2B5EF4-FFF2-40B4-BE49-F238E27FC236}">
              <a16:creationId xmlns:a16="http://schemas.microsoft.com/office/drawing/2014/main" id="{00000000-0008-0000-0600-0000AC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247650</xdr:colOff>
      <xdr:row>361</xdr:row>
      <xdr:rowOff>95250</xdr:rowOff>
    </xdr:from>
    <xdr:to>
      <xdr:col>11</xdr:col>
      <xdr:colOff>0</xdr:colOff>
      <xdr:row>371</xdr:row>
      <xdr:rowOff>38100</xdr:rowOff>
    </xdr:to>
    <xdr:graphicFrame macro="">
      <xdr:nvGraphicFramePr>
        <xdr:cNvPr id="1447085" name="Chart 4">
          <a:extLst>
            <a:ext uri="{FF2B5EF4-FFF2-40B4-BE49-F238E27FC236}">
              <a16:creationId xmlns:a16="http://schemas.microsoft.com/office/drawing/2014/main" id="{00000000-0008-0000-0600-0000AD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30480</xdr:colOff>
      <xdr:row>191</xdr:row>
      <xdr:rowOff>114300</xdr:rowOff>
    </xdr:from>
    <xdr:to>
      <xdr:col>10</xdr:col>
      <xdr:colOff>1219200</xdr:colOff>
      <xdr:row>203</xdr:row>
      <xdr:rowOff>47625</xdr:rowOff>
    </xdr:to>
    <xdr:graphicFrame macro="">
      <xdr:nvGraphicFramePr>
        <xdr:cNvPr id="1447086" name="Chart 4">
          <a:extLst>
            <a:ext uri="{FF2B5EF4-FFF2-40B4-BE49-F238E27FC236}">
              <a16:creationId xmlns:a16="http://schemas.microsoft.com/office/drawing/2014/main" id="{00000000-0008-0000-0600-0000AE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324</xdr:row>
      <xdr:rowOff>0</xdr:rowOff>
    </xdr:from>
    <xdr:to>
      <xdr:col>11</xdr:col>
      <xdr:colOff>0</xdr:colOff>
      <xdr:row>333</xdr:row>
      <xdr:rowOff>161925</xdr:rowOff>
    </xdr:to>
    <xdr:graphicFrame macro="">
      <xdr:nvGraphicFramePr>
        <xdr:cNvPr id="1447087" name="Chart 4">
          <a:extLst>
            <a:ext uri="{FF2B5EF4-FFF2-40B4-BE49-F238E27FC236}">
              <a16:creationId xmlns:a16="http://schemas.microsoft.com/office/drawing/2014/main" id="{00000000-0008-0000-0600-0000AF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413</xdr:row>
      <xdr:rowOff>0</xdr:rowOff>
    </xdr:from>
    <xdr:to>
      <xdr:col>10</xdr:col>
      <xdr:colOff>1219200</xdr:colOff>
      <xdr:row>422</xdr:row>
      <xdr:rowOff>133350</xdr:rowOff>
    </xdr:to>
    <xdr:graphicFrame macro="">
      <xdr:nvGraphicFramePr>
        <xdr:cNvPr id="1447088" name="Chart 4">
          <a:extLst>
            <a:ext uri="{FF2B5EF4-FFF2-40B4-BE49-F238E27FC236}">
              <a16:creationId xmlns:a16="http://schemas.microsoft.com/office/drawing/2014/main" id="{00000000-0008-0000-0600-0000B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28575</xdr:colOff>
      <xdr:row>801</xdr:row>
      <xdr:rowOff>9525</xdr:rowOff>
    </xdr:from>
    <xdr:to>
      <xdr:col>10</xdr:col>
      <xdr:colOff>1219200</xdr:colOff>
      <xdr:row>811</xdr:row>
      <xdr:rowOff>47625</xdr:rowOff>
    </xdr:to>
    <xdr:graphicFrame macro="">
      <xdr:nvGraphicFramePr>
        <xdr:cNvPr id="1447089" name="Chart 4">
          <a:extLst>
            <a:ext uri="{FF2B5EF4-FFF2-40B4-BE49-F238E27FC236}">
              <a16:creationId xmlns:a16="http://schemas.microsoft.com/office/drawing/2014/main" id="{00000000-0008-0000-0600-0000B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9524</xdr:colOff>
      <xdr:row>850</xdr:row>
      <xdr:rowOff>85725</xdr:rowOff>
    </xdr:from>
    <xdr:to>
      <xdr:col>10</xdr:col>
      <xdr:colOff>1206499</xdr:colOff>
      <xdr:row>861</xdr:row>
      <xdr:rowOff>47625</xdr:rowOff>
    </xdr:to>
    <xdr:graphicFrame macro="">
      <xdr:nvGraphicFramePr>
        <xdr:cNvPr id="1447090" name="Chart 4">
          <a:extLst>
            <a:ext uri="{FF2B5EF4-FFF2-40B4-BE49-F238E27FC236}">
              <a16:creationId xmlns:a16="http://schemas.microsoft.com/office/drawing/2014/main" id="{00000000-0008-0000-0600-0000B2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9524</xdr:colOff>
      <xdr:row>745</xdr:row>
      <xdr:rowOff>28575</xdr:rowOff>
    </xdr:from>
    <xdr:to>
      <xdr:col>10</xdr:col>
      <xdr:colOff>1193799</xdr:colOff>
      <xdr:row>754</xdr:row>
      <xdr:rowOff>95250</xdr:rowOff>
    </xdr:to>
    <xdr:graphicFrame macro="">
      <xdr:nvGraphicFramePr>
        <xdr:cNvPr id="1447104" name="Chart 4">
          <a:extLst>
            <a:ext uri="{FF2B5EF4-FFF2-40B4-BE49-F238E27FC236}">
              <a16:creationId xmlns:a16="http://schemas.microsoft.com/office/drawing/2014/main" id="{00000000-0008-0000-0600-0000C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30480</xdr:colOff>
      <xdr:row>241</xdr:row>
      <xdr:rowOff>114300</xdr:rowOff>
    </xdr:from>
    <xdr:to>
      <xdr:col>10</xdr:col>
      <xdr:colOff>1219200</xdr:colOff>
      <xdr:row>253</xdr:row>
      <xdr:rowOff>47625</xdr:rowOff>
    </xdr:to>
    <xdr:graphicFrame macro="">
      <xdr:nvGraphicFramePr>
        <xdr:cNvPr id="32" name="Chart 4">
          <a:extLst>
            <a:ext uri="{FF2B5EF4-FFF2-40B4-BE49-F238E27FC236}">
              <a16:creationId xmlns:a16="http://schemas.microsoft.com/office/drawing/2014/main" id="{2FF336BA-1272-44AE-9BFD-DA578D7BE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2242</xdr:colOff>
      <xdr:row>18</xdr:row>
      <xdr:rowOff>4929</xdr:rowOff>
    </xdr:from>
    <xdr:to>
      <xdr:col>10</xdr:col>
      <xdr:colOff>773767</xdr:colOff>
      <xdr:row>29</xdr:row>
      <xdr:rowOff>142314</xdr:rowOff>
    </xdr:to>
    <xdr:graphicFrame macro="">
      <xdr:nvGraphicFramePr>
        <xdr:cNvPr id="8415" name="Chart 3">
          <a:extLst>
            <a:ext uri="{FF2B5EF4-FFF2-40B4-BE49-F238E27FC236}">
              <a16:creationId xmlns:a16="http://schemas.microsoft.com/office/drawing/2014/main" id="{00000000-0008-0000-0400-0000D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49</xdr:row>
      <xdr:rowOff>9525</xdr:rowOff>
    </xdr:from>
    <xdr:to>
      <xdr:col>10</xdr:col>
      <xdr:colOff>819150</xdr:colOff>
      <xdr:row>59</xdr:row>
      <xdr:rowOff>38100</xdr:rowOff>
    </xdr:to>
    <xdr:graphicFrame macro="">
      <xdr:nvGraphicFramePr>
        <xdr:cNvPr id="8416" name="Chart 3">
          <a:extLst>
            <a:ext uri="{FF2B5EF4-FFF2-40B4-BE49-F238E27FC236}">
              <a16:creationId xmlns:a16="http://schemas.microsoft.com/office/drawing/2014/main" id="{00000000-0008-0000-0400-0000E0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76</xdr:row>
      <xdr:rowOff>161925</xdr:rowOff>
    </xdr:from>
    <xdr:to>
      <xdr:col>10</xdr:col>
      <xdr:colOff>847725</xdr:colOff>
      <xdr:row>90</xdr:row>
      <xdr:rowOff>19050</xdr:rowOff>
    </xdr:to>
    <xdr:graphicFrame macro="">
      <xdr:nvGraphicFramePr>
        <xdr:cNvPr id="8417" name="Chart 3">
          <a:extLst>
            <a:ext uri="{FF2B5EF4-FFF2-40B4-BE49-F238E27FC236}">
              <a16:creationId xmlns:a16="http://schemas.microsoft.com/office/drawing/2014/main" id="{00000000-0008-0000-0400-0000E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110</xdr:row>
      <xdr:rowOff>9525</xdr:rowOff>
    </xdr:from>
    <xdr:to>
      <xdr:col>10</xdr:col>
      <xdr:colOff>838200</xdr:colOff>
      <xdr:row>120</xdr:row>
      <xdr:rowOff>38100</xdr:rowOff>
    </xdr:to>
    <xdr:graphicFrame macro="">
      <xdr:nvGraphicFramePr>
        <xdr:cNvPr id="8418" name="Chart 3">
          <a:extLst>
            <a:ext uri="{FF2B5EF4-FFF2-40B4-BE49-F238E27FC236}">
              <a16:creationId xmlns:a16="http://schemas.microsoft.com/office/drawing/2014/main" id="{00000000-0008-0000-0400-0000E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138</xdr:row>
      <xdr:rowOff>180975</xdr:rowOff>
    </xdr:from>
    <xdr:to>
      <xdr:col>10</xdr:col>
      <xdr:colOff>838200</xdr:colOff>
      <xdr:row>150</xdr:row>
      <xdr:rowOff>152400</xdr:rowOff>
    </xdr:to>
    <xdr:graphicFrame macro="">
      <xdr:nvGraphicFramePr>
        <xdr:cNvPr id="8419" name="Chart 2">
          <a:extLst>
            <a:ext uri="{FF2B5EF4-FFF2-40B4-BE49-F238E27FC236}">
              <a16:creationId xmlns:a16="http://schemas.microsoft.com/office/drawing/2014/main" id="{00000000-0008-0000-0400-0000E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209550</xdr:colOff>
      <xdr:row>173</xdr:row>
      <xdr:rowOff>0</xdr:rowOff>
    </xdr:from>
    <xdr:to>
      <xdr:col>10</xdr:col>
      <xdr:colOff>819150</xdr:colOff>
      <xdr:row>186</xdr:row>
      <xdr:rowOff>0</xdr:rowOff>
    </xdr:to>
    <xdr:graphicFrame macro="">
      <xdr:nvGraphicFramePr>
        <xdr:cNvPr id="8420" name="Chart 2">
          <a:extLst>
            <a:ext uri="{FF2B5EF4-FFF2-40B4-BE49-F238E27FC236}">
              <a16:creationId xmlns:a16="http://schemas.microsoft.com/office/drawing/2014/main" id="{00000000-0008-0000-0400-0000E4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7"/>
  <sheetViews>
    <sheetView zoomScale="75" zoomScaleNormal="75" zoomScaleSheetLayoutView="85" workbookViewId="0">
      <selection activeCell="F45" sqref="F45"/>
    </sheetView>
  </sheetViews>
  <sheetFormatPr defaultColWidth="10.44140625" defaultRowHeight="13.8"/>
  <cols>
    <col min="1" max="1" width="5.5546875" style="1" customWidth="1"/>
    <col min="2" max="2" width="38.6640625" style="1" customWidth="1"/>
    <col min="3" max="7" width="14.6640625" style="1" customWidth="1"/>
    <col min="8" max="8" width="15.5546875" style="1" bestFit="1" customWidth="1"/>
    <col min="9" max="9" width="14.6640625" style="1" customWidth="1"/>
    <col min="10" max="10" width="15.5546875" style="1" bestFit="1" customWidth="1"/>
    <col min="11" max="11" width="14.6640625" style="1" customWidth="1"/>
    <col min="12" max="16384" width="10.44140625" style="1"/>
  </cols>
  <sheetData>
    <row r="1" spans="1:11" s="42" customFormat="1" ht="24" customHeight="1">
      <c r="A1" s="478" t="s">
        <v>629</v>
      </c>
      <c r="B1" s="478"/>
      <c r="C1" s="478"/>
      <c r="D1" s="478"/>
      <c r="E1" s="478"/>
      <c r="F1" s="478"/>
      <c r="G1" s="478"/>
      <c r="H1" s="478"/>
      <c r="I1" s="478"/>
      <c r="J1" s="478"/>
      <c r="K1" s="478"/>
    </row>
    <row r="2" spans="1:11" s="42" customFormat="1" ht="24" customHeight="1">
      <c r="A2" s="479" t="s">
        <v>1215</v>
      </c>
      <c r="B2" s="479"/>
      <c r="C2" s="479"/>
      <c r="D2" s="479"/>
      <c r="E2" s="479"/>
      <c r="F2" s="479"/>
      <c r="G2" s="479"/>
      <c r="H2" s="479"/>
      <c r="I2" s="479"/>
      <c r="J2" s="479"/>
      <c r="K2" s="479"/>
    </row>
    <row r="3" spans="1:11" s="42" customFormat="1" ht="24" customHeight="1">
      <c r="A3" s="478" t="s">
        <v>1395</v>
      </c>
      <c r="B3" s="478"/>
      <c r="C3" s="478"/>
      <c r="D3" s="478"/>
      <c r="E3" s="478"/>
      <c r="F3" s="478"/>
      <c r="G3" s="478"/>
      <c r="H3" s="478"/>
      <c r="I3" s="478"/>
      <c r="J3" s="478"/>
      <c r="K3" s="478"/>
    </row>
    <row r="4" spans="1:11" ht="15" customHeight="1"/>
    <row r="5" spans="1:11" ht="15" customHeight="1">
      <c r="C5" s="43"/>
      <c r="E5" s="43" t="s">
        <v>804</v>
      </c>
      <c r="G5" s="43" t="s">
        <v>805</v>
      </c>
    </row>
    <row r="6" spans="1:11" ht="15" customHeight="1">
      <c r="C6" s="43" t="s">
        <v>802</v>
      </c>
      <c r="D6" s="43" t="s">
        <v>803</v>
      </c>
      <c r="E6" s="43" t="s">
        <v>574</v>
      </c>
      <c r="F6" s="43" t="str">
        <f>E5</f>
        <v>FY 2023</v>
      </c>
      <c r="G6" s="43" t="str">
        <f>'Fund Cover Sheets'!$L$1</f>
        <v>Adopted</v>
      </c>
      <c r="H6" s="43" t="s">
        <v>806</v>
      </c>
      <c r="I6" s="43" t="s">
        <v>807</v>
      </c>
      <c r="J6" s="43" t="s">
        <v>808</v>
      </c>
      <c r="K6" s="43" t="s">
        <v>809</v>
      </c>
    </row>
    <row r="7" spans="1:11" ht="15" customHeight="1" thickBot="1">
      <c r="B7" s="44" t="s">
        <v>630</v>
      </c>
      <c r="C7" s="45" t="s">
        <v>1</v>
      </c>
      <c r="D7" s="45" t="s">
        <v>1</v>
      </c>
      <c r="E7" s="45" t="s">
        <v>544</v>
      </c>
      <c r="F7" s="45" t="s">
        <v>19</v>
      </c>
      <c r="G7" s="45" t="s">
        <v>544</v>
      </c>
      <c r="H7" s="45" t="s">
        <v>19</v>
      </c>
      <c r="I7" s="45" t="s">
        <v>19</v>
      </c>
      <c r="J7" s="45" t="s">
        <v>19</v>
      </c>
      <c r="K7" s="45" t="s">
        <v>19</v>
      </c>
    </row>
    <row r="8" spans="1:11" ht="15" customHeight="1">
      <c r="C8" s="43"/>
      <c r="D8" s="43"/>
      <c r="E8" s="43"/>
      <c r="F8" s="43"/>
      <c r="G8" s="43"/>
      <c r="H8" s="43"/>
      <c r="I8" s="43"/>
      <c r="J8" s="43"/>
    </row>
    <row r="9" spans="1:11" ht="24" customHeight="1">
      <c r="A9" s="46" t="s">
        <v>1353</v>
      </c>
      <c r="C9" s="49">
        <f>'Budget Detail FY 2021-28'!M60</f>
        <v>19693430</v>
      </c>
      <c r="D9" s="49">
        <f>'Budget Detail FY 2021-28'!N60</f>
        <v>23139178</v>
      </c>
      <c r="E9" s="49">
        <f>'Budget Detail FY 2021-28'!O60</f>
        <v>22339736</v>
      </c>
      <c r="F9" s="49">
        <f>'Budget Detail FY 2021-28'!P60</f>
        <v>24406337</v>
      </c>
      <c r="G9" s="49">
        <f>'Budget Detail FY 2021-28'!Q60</f>
        <v>23017965</v>
      </c>
      <c r="H9" s="49">
        <f>'Budget Detail FY 2021-28'!R60</f>
        <v>23498009</v>
      </c>
      <c r="I9" s="49">
        <f>'Budget Detail FY 2021-28'!S60</f>
        <v>23990473</v>
      </c>
      <c r="J9" s="49">
        <f>'Budget Detail FY 2021-28'!T60</f>
        <v>24773085</v>
      </c>
      <c r="K9" s="49">
        <f>'Budget Detail FY 2021-28'!U60</f>
        <v>25084858</v>
      </c>
    </row>
    <row r="10" spans="1:11" ht="15" customHeight="1">
      <c r="A10" s="46"/>
      <c r="C10" s="2"/>
      <c r="D10" s="2"/>
      <c r="E10" s="2"/>
      <c r="F10" s="2"/>
      <c r="G10" s="2"/>
      <c r="H10" s="2"/>
      <c r="I10" s="2"/>
      <c r="J10" s="2"/>
      <c r="K10" s="2"/>
    </row>
    <row r="11" spans="1:11" ht="24" customHeight="1">
      <c r="A11" s="46" t="s">
        <v>632</v>
      </c>
      <c r="C11" s="2"/>
      <c r="D11" s="2"/>
      <c r="E11" s="2"/>
      <c r="F11" s="2"/>
      <c r="G11" s="2"/>
      <c r="H11" s="2"/>
      <c r="I11" s="2"/>
      <c r="J11" s="2"/>
      <c r="K11" s="2"/>
    </row>
    <row r="12" spans="1:11" ht="24" customHeight="1">
      <c r="A12" s="52">
        <v>-15</v>
      </c>
      <c r="B12" s="1" t="s">
        <v>561</v>
      </c>
      <c r="C12" s="2">
        <f>'Budget Detail FY 2021-28'!M321</f>
        <v>1388742</v>
      </c>
      <c r="D12" s="2">
        <f>'Budget Detail FY 2021-28'!N321</f>
        <v>1257491</v>
      </c>
      <c r="E12" s="2">
        <f>'Budget Detail FY 2021-28'!O321</f>
        <v>1176560</v>
      </c>
      <c r="F12" s="2">
        <f>'Budget Detail FY 2021-28'!P321</f>
        <v>1221443</v>
      </c>
      <c r="G12" s="2">
        <f>'Budget Detail FY 2021-28'!Q321</f>
        <v>999400</v>
      </c>
      <c r="H12" s="2">
        <f>'Budget Detail FY 2021-28'!R321</f>
        <v>1017699</v>
      </c>
      <c r="I12" s="2">
        <f>'Budget Detail FY 2021-28'!S321</f>
        <v>1056964</v>
      </c>
      <c r="J12" s="2">
        <f>'Budget Detail FY 2021-28'!T321</f>
        <v>1139451</v>
      </c>
      <c r="K12" s="2">
        <f>'Budget Detail FY 2021-28'!U321</f>
        <v>1160551</v>
      </c>
    </row>
    <row r="13" spans="1:11" ht="24" customHeight="1">
      <c r="A13" s="52">
        <v>-79</v>
      </c>
      <c r="B13" s="1" t="s">
        <v>633</v>
      </c>
      <c r="C13" s="2">
        <f>'Budget Detail FY 2021-28'!M907</f>
        <v>1904501</v>
      </c>
      <c r="D13" s="2">
        <f>'Budget Detail FY 2021-28'!N907</f>
        <v>2308046</v>
      </c>
      <c r="E13" s="2">
        <f>'Budget Detail FY 2021-28'!O907</f>
        <v>3123472</v>
      </c>
      <c r="F13" s="2">
        <f>'Budget Detail FY 2021-28'!P907</f>
        <v>3159421</v>
      </c>
      <c r="G13" s="2">
        <f>'Budget Detail FY 2021-28'!Q907</f>
        <v>3370030</v>
      </c>
      <c r="H13" s="2">
        <f>'Budget Detail FY 2021-28'!R907</f>
        <v>3592821</v>
      </c>
      <c r="I13" s="2">
        <f>'Budget Detail FY 2021-28'!S907</f>
        <v>3673691</v>
      </c>
      <c r="J13" s="2">
        <f>'Budget Detail FY 2021-28'!T907</f>
        <v>3727078</v>
      </c>
      <c r="K13" s="2">
        <f>'Budget Detail FY 2021-28'!U907</f>
        <v>3872431</v>
      </c>
    </row>
    <row r="14" spans="1:11" ht="24" customHeight="1">
      <c r="A14" s="52">
        <v>-72</v>
      </c>
      <c r="B14" s="1" t="s">
        <v>474</v>
      </c>
      <c r="C14" s="2">
        <f>'Budget Detail FY 2021-28'!M866</f>
        <v>18963</v>
      </c>
      <c r="D14" s="2">
        <f>'Budget Detail FY 2021-28'!N866</f>
        <v>2712</v>
      </c>
      <c r="E14" s="2">
        <f>'Budget Detail FY 2021-28'!O866</f>
        <v>0</v>
      </c>
      <c r="F14" s="2">
        <f>'Budget Detail FY 2021-28'!P866</f>
        <v>0</v>
      </c>
      <c r="G14" s="2">
        <f>'Budget Detail FY 2021-28'!Q866</f>
        <v>0</v>
      </c>
      <c r="H14" s="2">
        <f>'Budget Detail FY 2021-28'!R866</f>
        <v>0</v>
      </c>
      <c r="I14" s="2">
        <f>'Budget Detail FY 2021-28'!S866</f>
        <v>0</v>
      </c>
      <c r="J14" s="2">
        <f>'Budget Detail FY 2021-28'!T866</f>
        <v>0</v>
      </c>
      <c r="K14" s="2">
        <f>'Budget Detail FY 2021-28'!U866</f>
        <v>0</v>
      </c>
    </row>
    <row r="15" spans="1:11" ht="24" customHeight="1">
      <c r="A15" s="52">
        <v>-87</v>
      </c>
      <c r="B15" s="1" t="s">
        <v>409</v>
      </c>
      <c r="C15" s="2">
        <f>'Budget Detail FY 2021-28'!M1087</f>
        <v>151422</v>
      </c>
      <c r="D15" s="2">
        <f>'Budget Detail FY 2021-28'!N1087</f>
        <v>250366</v>
      </c>
      <c r="E15" s="2">
        <f>'Budget Detail FY 2021-28'!O1087</f>
        <v>232133</v>
      </c>
      <c r="F15" s="2">
        <f>'Budget Detail FY 2021-28'!P1087</f>
        <v>232124</v>
      </c>
      <c r="G15" s="2">
        <f>'Budget Detail FY 2021-28'!Q1087</f>
        <v>228000</v>
      </c>
      <c r="H15" s="2">
        <f>'Budget Detail FY 2021-28'!R1087</f>
        <v>233700</v>
      </c>
      <c r="I15" s="2">
        <f>'Budget Detail FY 2021-28'!S1087</f>
        <v>239543</v>
      </c>
      <c r="J15" s="2">
        <f>'Budget Detail FY 2021-28'!T1087</f>
        <v>245532</v>
      </c>
      <c r="K15" s="2">
        <f>'Budget Detail FY 2021-28'!U1087</f>
        <v>251670</v>
      </c>
    </row>
    <row r="16" spans="1:11" ht="24" customHeight="1">
      <c r="A16" s="52">
        <v>-88</v>
      </c>
      <c r="B16" s="1" t="s">
        <v>411</v>
      </c>
      <c r="C16" s="2">
        <f>'Budget Detail FY 2021-28'!M1109</f>
        <v>70677</v>
      </c>
      <c r="D16" s="2">
        <f>'Budget Detail FY 2021-28'!N1109</f>
        <v>96795</v>
      </c>
      <c r="E16" s="2">
        <f>'Budget Detail FY 2021-28'!O1109</f>
        <v>96000</v>
      </c>
      <c r="F16" s="2">
        <f>'Budget Detail FY 2021-28'!P1109</f>
        <v>100932</v>
      </c>
      <c r="G16" s="2">
        <f>'Budget Detail FY 2021-28'!Q1109</f>
        <v>122000</v>
      </c>
      <c r="H16" s="2">
        <f>'Budget Detail FY 2021-28'!R1109</f>
        <v>125050</v>
      </c>
      <c r="I16" s="2">
        <f>'Budget Detail FY 2021-28'!S1109</f>
        <v>128176</v>
      </c>
      <c r="J16" s="2">
        <f>'Budget Detail FY 2021-28'!T1109</f>
        <v>131380</v>
      </c>
      <c r="K16" s="2">
        <f>'Budget Detail FY 2021-28'!U1109</f>
        <v>134665</v>
      </c>
    </row>
    <row r="17" spans="1:11" ht="24" customHeight="1">
      <c r="A17" s="52">
        <v>-89</v>
      </c>
      <c r="B17" s="1" t="s">
        <v>1012</v>
      </c>
      <c r="C17" s="2">
        <f>'Budget Detail FY 2021-28'!M1130</f>
        <v>48103</v>
      </c>
      <c r="D17" s="2">
        <f>'Budget Detail FY 2021-28'!N1130</f>
        <v>78764</v>
      </c>
      <c r="E17" s="2">
        <f>'Budget Detail FY 2021-28'!O1130</f>
        <v>99353</v>
      </c>
      <c r="F17" s="2">
        <f>'Budget Detail FY 2021-28'!P1130</f>
        <v>97574</v>
      </c>
      <c r="G17" s="2">
        <f>'Budget Detail FY 2021-28'!Q1130</f>
        <v>146000</v>
      </c>
      <c r="H17" s="2">
        <f>'Budget Detail FY 2021-28'!R1130</f>
        <v>149650</v>
      </c>
      <c r="I17" s="2">
        <f>'Budget Detail FY 2021-28'!S1130</f>
        <v>153391</v>
      </c>
      <c r="J17" s="2">
        <f>'Budget Detail FY 2021-28'!T1130</f>
        <v>157226</v>
      </c>
      <c r="K17" s="2">
        <f>'Budget Detail FY 2021-28'!U1130</f>
        <v>161157</v>
      </c>
    </row>
    <row r="18" spans="1:11" ht="24" customHeight="1">
      <c r="A18" s="52">
        <v>-11</v>
      </c>
      <c r="B18" s="1" t="s">
        <v>634</v>
      </c>
      <c r="C18" s="2">
        <f>'Budget Detail FY 2021-28'!M286</f>
        <v>16034</v>
      </c>
      <c r="D18" s="2">
        <f>'Budget Detail FY 2021-28'!N286</f>
        <v>16034</v>
      </c>
      <c r="E18" s="2">
        <f>'Budget Detail FY 2021-28'!O286</f>
        <v>21500</v>
      </c>
      <c r="F18" s="2">
        <f>'Budget Detail FY 2021-28'!P286</f>
        <v>21501</v>
      </c>
      <c r="G18" s="2">
        <f>'Budget Detail FY 2021-28'!Q286</f>
        <v>24000</v>
      </c>
      <c r="H18" s="2">
        <f>'Budget Detail FY 2021-28'!R286</f>
        <v>24000</v>
      </c>
      <c r="I18" s="2">
        <f>'Budget Detail FY 2021-28'!S286</f>
        <v>24000</v>
      </c>
      <c r="J18" s="2">
        <f>'Budget Detail FY 2021-28'!T286</f>
        <v>24000</v>
      </c>
      <c r="K18" s="2">
        <f>'Budget Detail FY 2021-28'!U286</f>
        <v>24000</v>
      </c>
    </row>
    <row r="19" spans="1:11" ht="24" customHeight="1">
      <c r="A19" s="52">
        <v>-12</v>
      </c>
      <c r="B19" s="1" t="s">
        <v>635</v>
      </c>
      <c r="C19" s="2">
        <f>'Budget Detail FY 2021-28'!M301</f>
        <v>20363</v>
      </c>
      <c r="D19" s="2">
        <f>'Budget Detail FY 2021-28'!N301</f>
        <v>20363</v>
      </c>
      <c r="E19" s="2">
        <f>'Budget Detail FY 2021-28'!O301</f>
        <v>21000</v>
      </c>
      <c r="F19" s="2">
        <f>'Budget Detail FY 2021-28'!P301</f>
        <v>21000</v>
      </c>
      <c r="G19" s="2">
        <f>'Budget Detail FY 2021-28'!Q301</f>
        <v>21000</v>
      </c>
      <c r="H19" s="2">
        <f>'Budget Detail FY 2021-28'!R301</f>
        <v>21000</v>
      </c>
      <c r="I19" s="2">
        <f>'Budget Detail FY 2021-28'!S301</f>
        <v>21000</v>
      </c>
      <c r="J19" s="2">
        <f>'Budget Detail FY 2021-28'!T301</f>
        <v>21000</v>
      </c>
      <c r="K19" s="2">
        <f>'Budget Detail FY 2021-28'!U301</f>
        <v>21000</v>
      </c>
    </row>
    <row r="20" spans="1:11" ht="15" customHeight="1">
      <c r="C20" s="2"/>
      <c r="D20" s="2"/>
      <c r="E20" s="2"/>
      <c r="F20" s="2"/>
      <c r="G20" s="2"/>
      <c r="H20" s="2"/>
      <c r="I20" s="2"/>
      <c r="J20" s="2"/>
      <c r="K20" s="2"/>
    </row>
    <row r="21" spans="1:11" ht="24" customHeight="1">
      <c r="A21" s="46" t="s">
        <v>1354</v>
      </c>
      <c r="C21" s="2">
        <f>'Budget Detail FY 2021-28'!M612</f>
        <v>323225</v>
      </c>
      <c r="D21" s="2">
        <f>'Budget Detail FY 2021-28'!N612</f>
        <v>329375</v>
      </c>
      <c r="E21" s="2">
        <f>'Budget Detail FY 2021-28'!O612</f>
        <v>330075</v>
      </c>
      <c r="F21" s="2">
        <f>'Budget Detail FY 2021-28'!P612</f>
        <v>329798</v>
      </c>
      <c r="G21" s="2">
        <f>'Budget Detail FY 2021-28'!Q612</f>
        <v>0</v>
      </c>
      <c r="H21" s="2">
        <f>'Budget Detail FY 2021-28'!R612</f>
        <v>0</v>
      </c>
      <c r="I21" s="2">
        <f>'Budget Detail FY 2021-28'!S612</f>
        <v>0</v>
      </c>
      <c r="J21" s="2">
        <f>'Budget Detail FY 2021-28'!T612</f>
        <v>0</v>
      </c>
      <c r="K21" s="2">
        <f>'Budget Detail FY 2021-28'!U612</f>
        <v>0</v>
      </c>
    </row>
    <row r="22" spans="1:11" ht="15" customHeight="1">
      <c r="A22" s="46"/>
      <c r="C22" s="2"/>
      <c r="D22" s="2"/>
      <c r="E22" s="2"/>
      <c r="F22" s="2"/>
      <c r="G22" s="2"/>
      <c r="H22" s="2"/>
      <c r="I22" s="2"/>
      <c r="J22" s="2"/>
      <c r="K22" s="2"/>
    </row>
    <row r="23" spans="1:11" ht="24" customHeight="1">
      <c r="A23" s="46" t="s">
        <v>637</v>
      </c>
      <c r="C23" s="2"/>
      <c r="D23" s="2"/>
      <c r="E23" s="2"/>
      <c r="F23" s="2"/>
      <c r="G23" s="2"/>
      <c r="H23" s="2"/>
      <c r="I23" s="2"/>
      <c r="J23" s="2"/>
      <c r="K23" s="2"/>
    </row>
    <row r="24" spans="1:11" ht="24" customHeight="1">
      <c r="A24" s="52">
        <v>-25</v>
      </c>
      <c r="B24" s="1" t="s">
        <v>735</v>
      </c>
      <c r="C24" s="2">
        <f>'Budget Detail FY 2021-28'!M535</f>
        <v>1538720</v>
      </c>
      <c r="D24" s="2">
        <f>'Budget Detail FY 2021-28'!N535</f>
        <v>611587</v>
      </c>
      <c r="E24" s="2">
        <f>'Budget Detail FY 2021-28'!O535</f>
        <v>1105870</v>
      </c>
      <c r="F24" s="2">
        <f>'Budget Detail FY 2021-28'!P535</f>
        <v>1316219</v>
      </c>
      <c r="G24" s="2">
        <f>'Budget Detail FY 2021-28'!Q535</f>
        <v>1811277</v>
      </c>
      <c r="H24" s="2">
        <f>'Budget Detail FY 2021-28'!R535</f>
        <v>1766794</v>
      </c>
      <c r="I24" s="2">
        <f>'Budget Detail FY 2021-28'!S535</f>
        <v>1508206</v>
      </c>
      <c r="J24" s="2">
        <f>'Budget Detail FY 2021-28'!T535</f>
        <v>1826811</v>
      </c>
      <c r="K24" s="2">
        <f>'Budget Detail FY 2021-28'!U535</f>
        <v>1424353</v>
      </c>
    </row>
    <row r="25" spans="1:11" ht="24" customHeight="1">
      <c r="A25" s="52">
        <v>-23</v>
      </c>
      <c r="B25" s="1" t="s">
        <v>639</v>
      </c>
      <c r="C25" s="2">
        <f>'Budget Detail FY 2021-28'!M363</f>
        <v>2890605</v>
      </c>
      <c r="D25" s="2">
        <f>'Budget Detail FY 2021-28'!N363</f>
        <v>5816246</v>
      </c>
      <c r="E25" s="2">
        <f>'Budget Detail FY 2021-28'!O363</f>
        <v>3995222</v>
      </c>
      <c r="F25" s="2">
        <f>'Budget Detail FY 2021-28'!P363</f>
        <v>5283696</v>
      </c>
      <c r="G25" s="2">
        <f>'Budget Detail FY 2021-28'!Q363</f>
        <v>3073795</v>
      </c>
      <c r="H25" s="2">
        <f>'Budget Detail FY 2021-28'!R363</f>
        <v>1281640</v>
      </c>
      <c r="I25" s="2">
        <f>'Budget Detail FY 2021-28'!S363</f>
        <v>1144168</v>
      </c>
      <c r="J25" s="2">
        <f>'Budget Detail FY 2021-28'!T363</f>
        <v>1833762</v>
      </c>
      <c r="K25" s="2">
        <f>'Budget Detail FY 2021-28'!U363</f>
        <v>1891556</v>
      </c>
    </row>
    <row r="26" spans="1:11" ht="24" customHeight="1">
      <c r="A26" s="52">
        <v>-24</v>
      </c>
      <c r="B26" s="1" t="s">
        <v>1269</v>
      </c>
      <c r="C26" s="2">
        <f>'Budget Detail FY 2021-28'!M450</f>
        <v>0</v>
      </c>
      <c r="D26" s="2">
        <f>'Budget Detail FY 2021-28'!N450</f>
        <v>13625800</v>
      </c>
      <c r="E26" s="2">
        <f>'Budget Detail FY 2021-28'!O450</f>
        <v>1007229</v>
      </c>
      <c r="F26" s="2">
        <f>'Budget Detail FY 2021-28'!P450</f>
        <v>1221404</v>
      </c>
      <c r="G26" s="2">
        <f>'Budget Detail FY 2021-28'!Q450</f>
        <v>33174623</v>
      </c>
      <c r="H26" s="2">
        <f>'Budget Detail FY 2021-28'!R450</f>
        <v>2450378</v>
      </c>
      <c r="I26" s="2">
        <f>'Budget Detail FY 2021-28'!S450</f>
        <v>2430764</v>
      </c>
      <c r="J26" s="2">
        <f>'Budget Detail FY 2021-28'!T450</f>
        <v>2846508</v>
      </c>
      <c r="K26" s="2">
        <f>'Budget Detail FY 2021-28'!U450</f>
        <v>3115704</v>
      </c>
    </row>
    <row r="27" spans="1:11" ht="15" customHeight="1">
      <c r="C27" s="2"/>
      <c r="D27" s="2"/>
      <c r="E27" s="2"/>
      <c r="F27" s="2"/>
      <c r="G27" s="2"/>
      <c r="H27" s="2"/>
      <c r="I27" s="2"/>
      <c r="J27" s="2"/>
      <c r="K27" s="2"/>
    </row>
    <row r="28" spans="1:11" ht="24" customHeight="1">
      <c r="A28" s="46" t="s">
        <v>640</v>
      </c>
      <c r="C28" s="2"/>
      <c r="D28" s="2"/>
      <c r="E28" s="2"/>
      <c r="F28" s="2"/>
      <c r="G28" s="2"/>
      <c r="H28" s="2"/>
      <c r="I28" s="2"/>
      <c r="J28" s="2"/>
      <c r="K28" s="2"/>
    </row>
    <row r="29" spans="1:11" ht="24" customHeight="1">
      <c r="A29" s="52">
        <v>-51</v>
      </c>
      <c r="B29" s="1" t="s">
        <v>472</v>
      </c>
      <c r="C29" s="2">
        <f>'Budget Detail FY 2021-28'!M650</f>
        <v>5345960</v>
      </c>
      <c r="D29" s="2">
        <f>'Budget Detail FY 2021-28'!N650</f>
        <v>5206164</v>
      </c>
      <c r="E29" s="2">
        <f>'Budget Detail FY 2021-28'!O650</f>
        <v>5779003</v>
      </c>
      <c r="F29" s="2">
        <f>'Budget Detail FY 2021-28'!P650</f>
        <v>6004231</v>
      </c>
      <c r="G29" s="2">
        <f>'Budget Detail FY 2021-28'!Q650</f>
        <v>16264301</v>
      </c>
      <c r="H29" s="2">
        <f>'Budget Detail FY 2021-28'!R650</f>
        <v>132318139</v>
      </c>
      <c r="I29" s="2">
        <f>'Budget Detail FY 2021-28'!S650</f>
        <v>11763027</v>
      </c>
      <c r="J29" s="2">
        <f>'Budget Detail FY 2021-28'!T650</f>
        <v>22167144</v>
      </c>
      <c r="K29" s="2">
        <f>'Budget Detail FY 2021-28'!U650</f>
        <v>14557681</v>
      </c>
    </row>
    <row r="30" spans="1:11" ht="24" customHeight="1">
      <c r="A30" s="52">
        <v>-52</v>
      </c>
      <c r="B30" s="1" t="s">
        <v>473</v>
      </c>
      <c r="C30" s="2">
        <f>'Budget Detail FY 2021-28'!M776</f>
        <v>1911814</v>
      </c>
      <c r="D30" s="2">
        <f>'Budget Detail FY 2021-28'!N776</f>
        <v>6453152</v>
      </c>
      <c r="E30" s="2">
        <f>'Budget Detail FY 2021-28'!O776</f>
        <v>6604721</v>
      </c>
      <c r="F30" s="2">
        <f>'Budget Detail FY 2021-28'!P776</f>
        <v>7165376</v>
      </c>
      <c r="G30" s="2">
        <f>'Budget Detail FY 2021-28'!Q776</f>
        <v>3036752</v>
      </c>
      <c r="H30" s="2">
        <f>'Budget Detail FY 2021-28'!R776</f>
        <v>3046627</v>
      </c>
      <c r="I30" s="2">
        <f>'Budget Detail FY 2021-28'!S776</f>
        <v>3374766</v>
      </c>
      <c r="J30" s="2">
        <f>'Budget Detail FY 2021-28'!T776</f>
        <v>2148007</v>
      </c>
      <c r="K30" s="2">
        <f>'Budget Detail FY 2021-28'!U776</f>
        <v>2209065</v>
      </c>
    </row>
    <row r="31" spans="1:11" ht="15" customHeight="1">
      <c r="C31" s="2"/>
      <c r="D31" s="2"/>
      <c r="E31" s="2"/>
      <c r="F31" s="2"/>
      <c r="G31" s="2"/>
      <c r="H31" s="2"/>
      <c r="I31" s="2"/>
      <c r="J31" s="2"/>
      <c r="K31" s="2"/>
    </row>
    <row r="32" spans="1:11" ht="24" customHeight="1">
      <c r="A32" s="46" t="s">
        <v>641</v>
      </c>
      <c r="C32" s="2"/>
      <c r="D32" s="2"/>
      <c r="E32" s="2"/>
      <c r="F32" s="2"/>
      <c r="G32" s="2"/>
      <c r="H32" s="2"/>
      <c r="I32" s="2"/>
      <c r="J32" s="2"/>
      <c r="K32" s="2"/>
    </row>
    <row r="33" spans="1:11" ht="24" customHeight="1">
      <c r="A33" s="52">
        <v>-82</v>
      </c>
      <c r="B33" s="1" t="s">
        <v>466</v>
      </c>
      <c r="C33" s="2">
        <f>'Budget Detail FY 2021-28'!M1003</f>
        <v>1628293</v>
      </c>
      <c r="D33" s="2">
        <f>'Budget Detail FY 2021-28'!N1003</f>
        <v>1707182</v>
      </c>
      <c r="E33" s="2">
        <f>'Budget Detail FY 2021-28'!O1003</f>
        <v>1736773</v>
      </c>
      <c r="F33" s="2">
        <f>'Budget Detail FY 2021-28'!P1003</f>
        <v>1842727</v>
      </c>
      <c r="G33" s="2">
        <f>'Budget Detail FY 2021-28'!Q1003</f>
        <v>1866778</v>
      </c>
      <c r="H33" s="2">
        <f>'Budget Detail FY 2021-28'!R1003</f>
        <v>1905793</v>
      </c>
      <c r="I33" s="2">
        <f>'Budget Detail FY 2021-28'!S1003</f>
        <v>1079058</v>
      </c>
      <c r="J33" s="2">
        <f>'Budget Detail FY 2021-28'!T1003</f>
        <v>1110539</v>
      </c>
      <c r="K33" s="2">
        <f>'Budget Detail FY 2021-28'!U1003</f>
        <v>1143025</v>
      </c>
    </row>
    <row r="34" spans="1:11" ht="24" customHeight="1">
      <c r="A34" s="52">
        <v>-84</v>
      </c>
      <c r="B34" s="1" t="s">
        <v>642</v>
      </c>
      <c r="C34" s="2">
        <f>'Budget Detail FY 2021-28'!M1067</f>
        <v>104813</v>
      </c>
      <c r="D34" s="2">
        <f>'Budget Detail FY 2021-28'!N1067</f>
        <v>104065</v>
      </c>
      <c r="E34" s="2">
        <f>'Budget Detail FY 2021-28'!O1067</f>
        <v>50350</v>
      </c>
      <c r="F34" s="2">
        <f>'Budget Detail FY 2021-28'!P1067</f>
        <v>120185</v>
      </c>
      <c r="G34" s="2">
        <f>'Budget Detail FY 2021-28'!Q1067</f>
        <v>50150</v>
      </c>
      <c r="H34" s="2">
        <f>'Budget Detail FY 2021-28'!R1067</f>
        <v>50150</v>
      </c>
      <c r="I34" s="2">
        <f>'Budget Detail FY 2021-28'!S1067</f>
        <v>50150</v>
      </c>
      <c r="J34" s="2">
        <f>'Budget Detail FY 2021-28'!T1067</f>
        <v>50150</v>
      </c>
      <c r="K34" s="2">
        <f>'Budget Detail FY 2021-28'!U1067</f>
        <v>50150</v>
      </c>
    </row>
    <row r="35" spans="1:11" ht="15" customHeight="1">
      <c r="C35" s="2"/>
      <c r="D35" s="2"/>
      <c r="E35" s="2"/>
      <c r="F35" s="2"/>
      <c r="G35" s="2"/>
      <c r="H35" s="2"/>
      <c r="I35" s="2"/>
      <c r="J35" s="2"/>
      <c r="K35" s="2"/>
    </row>
    <row r="36" spans="1:11" ht="24" customHeight="1" thickBot="1">
      <c r="A36" s="6"/>
      <c r="B36" s="47" t="s">
        <v>1203</v>
      </c>
      <c r="C36" s="317">
        <f t="shared" ref="C36:K36" si="0">SUM(C9:C35)</f>
        <v>37055665</v>
      </c>
      <c r="D36" s="317">
        <f t="shared" si="0"/>
        <v>61023320</v>
      </c>
      <c r="E36" s="317">
        <f t="shared" si="0"/>
        <v>47718997</v>
      </c>
      <c r="F36" s="317">
        <f t="shared" si="0"/>
        <v>52543968</v>
      </c>
      <c r="G36" s="317">
        <f t="shared" si="0"/>
        <v>87206071</v>
      </c>
      <c r="H36" s="317">
        <f t="shared" si="0"/>
        <v>171481450</v>
      </c>
      <c r="I36" s="317">
        <f t="shared" si="0"/>
        <v>50637377</v>
      </c>
      <c r="J36" s="317">
        <f t="shared" si="0"/>
        <v>62201673</v>
      </c>
      <c r="K36" s="317">
        <f t="shared" si="0"/>
        <v>55101866</v>
      </c>
    </row>
    <row r="37" spans="1:11" ht="15" customHeight="1" thickTop="1"/>
    <row r="38" spans="1:11" ht="15" customHeight="1"/>
    <row r="39" spans="1:11" ht="24" customHeight="1">
      <c r="A39" s="478" t="s">
        <v>629</v>
      </c>
      <c r="B39" s="478"/>
      <c r="C39" s="478"/>
      <c r="D39" s="478"/>
      <c r="E39" s="478"/>
      <c r="F39" s="478"/>
      <c r="G39" s="478"/>
      <c r="H39" s="478"/>
      <c r="I39" s="478"/>
      <c r="J39" s="478"/>
      <c r="K39" s="478"/>
    </row>
    <row r="40" spans="1:11" ht="24" customHeight="1">
      <c r="A40" s="479" t="s">
        <v>1216</v>
      </c>
      <c r="B40" s="479"/>
      <c r="C40" s="479"/>
      <c r="D40" s="479"/>
      <c r="E40" s="479"/>
      <c r="F40" s="479"/>
      <c r="G40" s="479"/>
      <c r="H40" s="479"/>
      <c r="I40" s="479"/>
      <c r="J40" s="479"/>
      <c r="K40" s="479"/>
    </row>
    <row r="41" spans="1:11" ht="24" customHeight="1">
      <c r="A41" s="478" t="s">
        <v>1395</v>
      </c>
      <c r="B41" s="478"/>
      <c r="C41" s="478"/>
      <c r="D41" s="478"/>
      <c r="E41" s="478"/>
      <c r="F41" s="478"/>
      <c r="G41" s="478"/>
      <c r="H41" s="478"/>
      <c r="I41" s="478"/>
      <c r="J41" s="478"/>
      <c r="K41" s="478"/>
    </row>
    <row r="42" spans="1:11" ht="15" customHeight="1"/>
    <row r="43" spans="1:11" ht="15" customHeight="1">
      <c r="C43" s="43"/>
      <c r="E43" s="43" t="s">
        <v>804</v>
      </c>
      <c r="G43" s="43" t="s">
        <v>805</v>
      </c>
    </row>
    <row r="44" spans="1:11" ht="15" customHeight="1">
      <c r="C44" s="43" t="s">
        <v>802</v>
      </c>
      <c r="D44" s="43" t="s">
        <v>803</v>
      </c>
      <c r="E44" s="43" t="s">
        <v>574</v>
      </c>
      <c r="F44" s="43" t="str">
        <f>E43</f>
        <v>FY 2023</v>
      </c>
      <c r="G44" s="43" t="str">
        <f>'Fund Cover Sheets'!$L$1</f>
        <v>Adopted</v>
      </c>
      <c r="H44" s="43" t="s">
        <v>806</v>
      </c>
      <c r="I44" s="43" t="s">
        <v>807</v>
      </c>
      <c r="J44" s="43" t="s">
        <v>808</v>
      </c>
      <c r="K44" s="43" t="s">
        <v>809</v>
      </c>
    </row>
    <row r="45" spans="1:11" ht="15" customHeight="1" thickBot="1">
      <c r="B45" s="44" t="s">
        <v>630</v>
      </c>
      <c r="C45" s="45" t="s">
        <v>1</v>
      </c>
      <c r="D45" s="45" t="s">
        <v>1</v>
      </c>
      <c r="E45" s="45" t="s">
        <v>544</v>
      </c>
      <c r="F45" s="45" t="s">
        <v>19</v>
      </c>
      <c r="G45" s="45" t="s">
        <v>544</v>
      </c>
      <c r="H45" s="45" t="s">
        <v>19</v>
      </c>
      <c r="I45" s="45" t="s">
        <v>19</v>
      </c>
      <c r="J45" s="45" t="s">
        <v>19</v>
      </c>
      <c r="K45" s="45" t="s">
        <v>19</v>
      </c>
    </row>
    <row r="46" spans="1:11" ht="15" customHeight="1">
      <c r="C46" s="43"/>
      <c r="D46" s="43"/>
      <c r="E46" s="43"/>
      <c r="F46" s="43"/>
      <c r="G46" s="43"/>
      <c r="H46" s="43"/>
      <c r="I46" s="43"/>
      <c r="J46" s="43"/>
    </row>
    <row r="47" spans="1:11" ht="24" customHeight="1">
      <c r="A47" s="46" t="s">
        <v>1353</v>
      </c>
      <c r="C47" s="49">
        <f>'Budget Detail FY 2021-28'!M271+'Budget Detail FY 2021-28'!M269</f>
        <v>18033136</v>
      </c>
      <c r="D47" s="49">
        <f>'Budget Detail FY 2021-28'!N271+'Budget Detail FY 2021-28'!N269</f>
        <v>21684432</v>
      </c>
      <c r="E47" s="49">
        <f>'Budget Detail FY 2021-28'!O271+'Budget Detail FY 2021-28'!O269</f>
        <v>22479736</v>
      </c>
      <c r="F47" s="49">
        <f>'Budget Detail FY 2021-28'!P271+'Budget Detail FY 2021-28'!P269</f>
        <v>24406337</v>
      </c>
      <c r="G47" s="49">
        <f>'Budget Detail FY 2021-28'!Q271+'Budget Detail FY 2021-28'!Q269</f>
        <v>23017965</v>
      </c>
      <c r="H47" s="49">
        <f>'Budget Detail FY 2021-28'!R271+'Budget Detail FY 2021-28'!R269</f>
        <v>23498009</v>
      </c>
      <c r="I47" s="49">
        <f>'Budget Detail FY 2021-28'!S271+'Budget Detail FY 2021-28'!S269</f>
        <v>23990473</v>
      </c>
      <c r="J47" s="49">
        <f>'Budget Detail FY 2021-28'!T271+'Budget Detail FY 2021-28'!T269</f>
        <v>24773085</v>
      </c>
      <c r="K47" s="49">
        <f>'Budget Detail FY 2021-28'!U271+'Budget Detail FY 2021-28'!U269</f>
        <v>25084858</v>
      </c>
    </row>
    <row r="48" spans="1:11" ht="15" customHeight="1">
      <c r="A48" s="46"/>
      <c r="C48" s="2"/>
      <c r="D48" s="2"/>
      <c r="E48" s="2"/>
      <c r="F48" s="2"/>
      <c r="G48" s="2"/>
      <c r="H48" s="2"/>
      <c r="I48" s="2"/>
      <c r="J48" s="2"/>
      <c r="K48" s="2"/>
    </row>
    <row r="49" spans="1:11" ht="24" customHeight="1">
      <c r="A49" s="46" t="s">
        <v>632</v>
      </c>
      <c r="C49" s="2"/>
      <c r="D49" s="2"/>
      <c r="E49" s="2"/>
      <c r="F49" s="2"/>
      <c r="G49" s="2"/>
      <c r="H49" s="2"/>
      <c r="I49" s="2"/>
      <c r="J49" s="2"/>
      <c r="K49" s="2"/>
    </row>
    <row r="50" spans="1:11" ht="24" customHeight="1">
      <c r="A50" s="52">
        <v>-15</v>
      </c>
      <c r="B50" s="1" t="s">
        <v>561</v>
      </c>
      <c r="C50" s="2">
        <f>'Budget Detail FY 2021-28'!M329</f>
        <v>840628</v>
      </c>
      <c r="D50" s="2">
        <f>'Budget Detail FY 2021-28'!N329</f>
        <v>2231900</v>
      </c>
      <c r="E50" s="2">
        <f>'Budget Detail FY 2021-28'!O329</f>
        <v>1277045</v>
      </c>
      <c r="F50" s="2">
        <f>'Budget Detail FY 2021-28'!P329</f>
        <v>1246272</v>
      </c>
      <c r="G50" s="2">
        <f>'Budget Detail FY 2021-28'!Q329</f>
        <v>1240000</v>
      </c>
      <c r="H50" s="2">
        <f>'Budget Detail FY 2021-28'!R329</f>
        <v>1020000</v>
      </c>
      <c r="I50" s="2">
        <f>'Budget Detail FY 2021-28'!S329</f>
        <v>1050000</v>
      </c>
      <c r="J50" s="2">
        <f>'Budget Detail FY 2021-28'!T329</f>
        <v>1145000</v>
      </c>
      <c r="K50" s="2">
        <f>'Budget Detail FY 2021-28'!U329</f>
        <v>1163648</v>
      </c>
    </row>
    <row r="51" spans="1:11" ht="24" customHeight="1">
      <c r="A51" s="52">
        <v>-79</v>
      </c>
      <c r="B51" s="1" t="s">
        <v>633</v>
      </c>
      <c r="C51" s="2">
        <f>'Budget Detail FY 2021-28'!M973</f>
        <v>2242984</v>
      </c>
      <c r="D51" s="2">
        <f>'Budget Detail FY 2021-28'!N973</f>
        <v>2381046</v>
      </c>
      <c r="E51" s="2">
        <f>'Budget Detail FY 2021-28'!O973</f>
        <v>3218472</v>
      </c>
      <c r="F51" s="2">
        <f>'Budget Detail FY 2021-28'!P973</f>
        <v>3120158</v>
      </c>
      <c r="G51" s="2">
        <f>'Budget Detail FY 2021-28'!Q973</f>
        <v>3409293</v>
      </c>
      <c r="H51" s="2">
        <f>'Budget Detail FY 2021-28'!R973</f>
        <v>3592821</v>
      </c>
      <c r="I51" s="2">
        <f>'Budget Detail FY 2021-28'!S973</f>
        <v>3673691</v>
      </c>
      <c r="J51" s="2">
        <f>'Budget Detail FY 2021-28'!T973</f>
        <v>3727078</v>
      </c>
      <c r="K51" s="2">
        <f>'Budget Detail FY 2021-28'!U973</f>
        <v>3872431</v>
      </c>
    </row>
    <row r="52" spans="1:11" ht="24" customHeight="1">
      <c r="A52" s="52">
        <v>-72</v>
      </c>
      <c r="B52" s="1" t="s">
        <v>474</v>
      </c>
      <c r="C52" s="2">
        <f>'Fund Cover Sheets'!C498</f>
        <v>235673</v>
      </c>
      <c r="D52" s="2">
        <f>'Fund Cover Sheets'!D498</f>
        <v>0</v>
      </c>
      <c r="E52" s="2">
        <f>'Fund Cover Sheets'!E498</f>
        <v>0</v>
      </c>
      <c r="F52" s="2">
        <f>'Fund Cover Sheets'!F498</f>
        <v>33843</v>
      </c>
      <c r="G52" s="2">
        <f>'Fund Cover Sheets'!G498</f>
        <v>0</v>
      </c>
      <c r="H52" s="2">
        <f>'Fund Cover Sheets'!H498</f>
        <v>0</v>
      </c>
      <c r="I52" s="2">
        <f>'Fund Cover Sheets'!I498</f>
        <v>0</v>
      </c>
      <c r="J52" s="2">
        <f>'Fund Cover Sheets'!J498</f>
        <v>0</v>
      </c>
      <c r="K52" s="2">
        <f>'Fund Cover Sheets'!K498</f>
        <v>0</v>
      </c>
    </row>
    <row r="53" spans="1:11" ht="24" customHeight="1">
      <c r="A53" s="52">
        <v>-87</v>
      </c>
      <c r="B53" s="1" t="s">
        <v>409</v>
      </c>
      <c r="C53" s="2">
        <f>'Budget Detail FY 2021-28'!M1099</f>
        <v>220861</v>
      </c>
      <c r="D53" s="2">
        <f>'Budget Detail FY 2021-28'!N1099</f>
        <v>221959</v>
      </c>
      <c r="E53" s="2">
        <f>'Budget Detail FY 2021-28'!O1099</f>
        <v>227291</v>
      </c>
      <c r="F53" s="2">
        <f>'Budget Detail FY 2021-28'!P1099</f>
        <v>225752</v>
      </c>
      <c r="G53" s="2">
        <f>'Budget Detail FY 2021-28'!Q1099</f>
        <v>227436</v>
      </c>
      <c r="H53" s="2">
        <f>'Budget Detail FY 2021-28'!R1099</f>
        <v>227025</v>
      </c>
      <c r="I53" s="2">
        <f>'Budget Detail FY 2021-28'!S1099</f>
        <v>383706</v>
      </c>
      <c r="J53" s="2">
        <f>'Budget Detail FY 2021-28'!T1099</f>
        <v>379072</v>
      </c>
      <c r="K53" s="2">
        <f>'Budget Detail FY 2021-28'!U1099</f>
        <v>380525</v>
      </c>
    </row>
    <row r="54" spans="1:11" ht="24" customHeight="1">
      <c r="A54" s="52">
        <v>-88</v>
      </c>
      <c r="B54" s="1" t="s">
        <v>411</v>
      </c>
      <c r="C54" s="2">
        <f>'Budget Detail FY 2021-28'!M1120</f>
        <v>282057</v>
      </c>
      <c r="D54" s="2">
        <f>'Budget Detail FY 2021-28'!N1120</f>
        <v>287794</v>
      </c>
      <c r="E54" s="2">
        <f>'Budget Detail FY 2021-28'!O1120</f>
        <v>87612</v>
      </c>
      <c r="F54" s="2">
        <f>'Budget Detail FY 2021-28'!P1120</f>
        <v>76058</v>
      </c>
      <c r="G54" s="2">
        <f>'Budget Detail FY 2021-28'!Q1120</f>
        <v>81857</v>
      </c>
      <c r="H54" s="2">
        <f>'Budget Detail FY 2021-28'!R1120</f>
        <v>84807</v>
      </c>
      <c r="I54" s="2">
        <f>'Budget Detail FY 2021-28'!S1120</f>
        <v>87886</v>
      </c>
      <c r="J54" s="2">
        <f>'Budget Detail FY 2021-28'!T1120</f>
        <v>91099</v>
      </c>
      <c r="K54" s="2">
        <f>'Budget Detail FY 2021-28'!U1120</f>
        <v>94452</v>
      </c>
    </row>
    <row r="55" spans="1:11" ht="24" customHeight="1">
      <c r="A55" s="52">
        <v>-89</v>
      </c>
      <c r="B55" s="1" t="s">
        <v>1012</v>
      </c>
      <c r="C55" s="2">
        <f>'Fund Cover Sheets'!C739</f>
        <v>22173</v>
      </c>
      <c r="D55" s="2">
        <f>'Fund Cover Sheets'!D739</f>
        <v>37521</v>
      </c>
      <c r="E55" s="2">
        <f>'Fund Cover Sheets'!E739</f>
        <v>30500</v>
      </c>
      <c r="F55" s="2">
        <f>'Fund Cover Sheets'!F739</f>
        <v>27000</v>
      </c>
      <c r="G55" s="2">
        <f>'Fund Cover Sheets'!G739</f>
        <v>11000</v>
      </c>
      <c r="H55" s="2">
        <f>'Fund Cover Sheets'!H739</f>
        <v>17000</v>
      </c>
      <c r="I55" s="2">
        <f>'Fund Cover Sheets'!I739</f>
        <v>16104</v>
      </c>
      <c r="J55" s="2">
        <f>'Fund Cover Sheets'!J739</f>
        <v>16628</v>
      </c>
      <c r="K55" s="2">
        <f>'Fund Cover Sheets'!K739</f>
        <v>17000</v>
      </c>
    </row>
    <row r="56" spans="1:11" ht="24" customHeight="1">
      <c r="A56" s="52">
        <v>-11</v>
      </c>
      <c r="B56" s="1" t="s">
        <v>634</v>
      </c>
      <c r="C56" s="2">
        <f>'Budget Detail FY 2021-28'!M290</f>
        <v>19295</v>
      </c>
      <c r="D56" s="2">
        <f>'Budget Detail FY 2021-28'!N290</f>
        <v>4688</v>
      </c>
      <c r="E56" s="2">
        <f>'Budget Detail FY 2021-28'!O290</f>
        <v>59200</v>
      </c>
      <c r="F56" s="2">
        <f>'Budget Detail FY 2021-28'!P290</f>
        <v>10000</v>
      </c>
      <c r="G56" s="2">
        <f>'Budget Detail FY 2021-28'!Q290</f>
        <v>60640</v>
      </c>
      <c r="H56" s="2">
        <f>'Budget Detail FY 2021-28'!R290</f>
        <v>13640</v>
      </c>
      <c r="I56" s="2">
        <f>'Budget Detail FY 2021-28'!S290</f>
        <v>13640</v>
      </c>
      <c r="J56" s="2">
        <f>'Budget Detail FY 2021-28'!T290</f>
        <v>15368</v>
      </c>
      <c r="K56" s="2">
        <f>'Budget Detail FY 2021-28'!U290</f>
        <v>15368</v>
      </c>
    </row>
    <row r="57" spans="1:11" ht="24" customHeight="1">
      <c r="A57" s="52">
        <v>-12</v>
      </c>
      <c r="B57" s="1" t="s">
        <v>635</v>
      </c>
      <c r="C57" s="2">
        <f>'Budget Detail FY 2021-28'!M306</f>
        <v>12572</v>
      </c>
      <c r="D57" s="2">
        <f>'Budget Detail FY 2021-28'!N306</f>
        <v>9569</v>
      </c>
      <c r="E57" s="2">
        <f>'Budget Detail FY 2021-28'!O306</f>
        <v>17200</v>
      </c>
      <c r="F57" s="2">
        <f>'Budget Detail FY 2021-28'!P306</f>
        <v>15000</v>
      </c>
      <c r="G57" s="2">
        <f>'Budget Detail FY 2021-28'!Q306</f>
        <v>18640</v>
      </c>
      <c r="H57" s="2">
        <f>'Budget Detail FY 2021-28'!R306</f>
        <v>18640</v>
      </c>
      <c r="I57" s="2">
        <f>'Budget Detail FY 2021-28'!S306</f>
        <v>18640</v>
      </c>
      <c r="J57" s="2">
        <f>'Budget Detail FY 2021-28'!T306</f>
        <v>20368</v>
      </c>
      <c r="K57" s="2">
        <f>'Budget Detail FY 2021-28'!U306</f>
        <v>20368</v>
      </c>
    </row>
    <row r="58" spans="1:11">
      <c r="C58" s="2"/>
      <c r="D58" s="2"/>
      <c r="E58" s="2"/>
      <c r="F58" s="2"/>
      <c r="G58" s="2"/>
      <c r="H58" s="2"/>
      <c r="I58" s="2"/>
      <c r="J58" s="2"/>
      <c r="K58" s="2"/>
    </row>
    <row r="59" spans="1:11" ht="24" customHeight="1">
      <c r="A59" s="46" t="s">
        <v>1354</v>
      </c>
      <c r="C59" s="2">
        <f>'Budget Detail FY 2021-28'!M619</f>
        <v>323225</v>
      </c>
      <c r="D59" s="2">
        <f>'Budget Detail FY 2021-28'!N619</f>
        <v>329375</v>
      </c>
      <c r="E59" s="2">
        <f>'Budget Detail FY 2021-28'!O619</f>
        <v>330075</v>
      </c>
      <c r="F59" s="2">
        <f>'Budget Detail FY 2021-28'!P619</f>
        <v>329798</v>
      </c>
      <c r="G59" s="2">
        <f>'Budget Detail FY 2021-28'!Q619</f>
        <v>0</v>
      </c>
      <c r="H59" s="2">
        <f>'Budget Detail FY 2021-28'!R619</f>
        <v>0</v>
      </c>
      <c r="I59" s="2">
        <f>'Budget Detail FY 2021-28'!S619</f>
        <v>0</v>
      </c>
      <c r="J59" s="2">
        <f>'Budget Detail FY 2021-28'!T619</f>
        <v>0</v>
      </c>
      <c r="K59" s="2">
        <f>'Budget Detail FY 2021-28'!U619</f>
        <v>0</v>
      </c>
    </row>
    <row r="60" spans="1:11">
      <c r="A60" s="46"/>
      <c r="C60" s="2"/>
      <c r="D60" s="2"/>
      <c r="E60" s="2"/>
      <c r="F60" s="2"/>
      <c r="G60" s="2"/>
      <c r="H60" s="2"/>
      <c r="I60" s="2"/>
      <c r="J60" s="2"/>
      <c r="K60" s="2"/>
    </row>
    <row r="61" spans="1:11" ht="24" customHeight="1">
      <c r="A61" s="46" t="s">
        <v>637</v>
      </c>
      <c r="C61" s="2"/>
      <c r="D61" s="2"/>
      <c r="E61" s="2"/>
      <c r="F61" s="2"/>
      <c r="G61" s="2"/>
      <c r="H61" s="2"/>
      <c r="I61" s="2"/>
      <c r="J61" s="2"/>
      <c r="K61" s="2"/>
    </row>
    <row r="62" spans="1:11" ht="24" customHeight="1">
      <c r="A62" s="52">
        <v>-25</v>
      </c>
      <c r="B62" s="1" t="s">
        <v>735</v>
      </c>
      <c r="C62" s="2">
        <f>'Budget Detail FY 2021-28'!M584</f>
        <v>564621</v>
      </c>
      <c r="D62" s="2">
        <f>'Budget Detail FY 2021-28'!N584</f>
        <v>705755</v>
      </c>
      <c r="E62" s="2">
        <f>'Budget Detail FY 2021-28'!O584</f>
        <v>2235223</v>
      </c>
      <c r="F62" s="2">
        <f>'Budget Detail FY 2021-28'!P584</f>
        <v>1539357</v>
      </c>
      <c r="G62" s="2">
        <f>'Budget Detail FY 2021-28'!Q584</f>
        <v>2678788</v>
      </c>
      <c r="H62" s="2">
        <f>'Budget Detail FY 2021-28'!R584</f>
        <v>1996794</v>
      </c>
      <c r="I62" s="2">
        <f>'Budget Detail FY 2021-28'!S584</f>
        <v>1508206</v>
      </c>
      <c r="J62" s="2">
        <f>'Budget Detail FY 2021-28'!T584</f>
        <v>1826811</v>
      </c>
      <c r="K62" s="2">
        <f>'Budget Detail FY 2021-28'!U584</f>
        <v>1424353</v>
      </c>
    </row>
    <row r="63" spans="1:11" ht="24" customHeight="1">
      <c r="A63" s="52">
        <v>-23</v>
      </c>
      <c r="B63" s="1" t="s">
        <v>639</v>
      </c>
      <c r="C63" s="2">
        <f>'Budget Detail FY 2021-28'!M424+'Budget Detail FY 2021-28'!M420+'Budget Detail FY 2021-28'!M373</f>
        <v>3359194</v>
      </c>
      <c r="D63" s="2">
        <f>'Budget Detail FY 2021-28'!N424+'Budget Detail FY 2021-28'!N420+'Budget Detail FY 2021-28'!N373</f>
        <v>3770215</v>
      </c>
      <c r="E63" s="2">
        <f>'Budget Detail FY 2021-28'!O424+'Budget Detail FY 2021-28'!O420+'Budget Detail FY 2021-28'!O373</f>
        <v>5592073</v>
      </c>
      <c r="F63" s="2">
        <f>'Budget Detail FY 2021-28'!P424+'Budget Detail FY 2021-28'!P420+'Budget Detail FY 2021-28'!P373</f>
        <v>2849961</v>
      </c>
      <c r="G63" s="2">
        <f>'Budget Detail FY 2021-28'!Q424+'Budget Detail FY 2021-28'!Q420+'Budget Detail FY 2021-28'!Q373</f>
        <v>4396994</v>
      </c>
      <c r="H63" s="2">
        <f>'Budget Detail FY 2021-28'!R424+'Budget Detail FY 2021-28'!R420+'Budget Detail FY 2021-28'!R373</f>
        <v>1991593</v>
      </c>
      <c r="I63" s="2">
        <f>'Budget Detail FY 2021-28'!S424+'Budget Detail FY 2021-28'!S420+'Budget Detail FY 2021-28'!S373</f>
        <v>1903991</v>
      </c>
      <c r="J63" s="2">
        <f>'Budget Detail FY 2021-28'!T424+'Budget Detail FY 2021-28'!T420+'Budget Detail FY 2021-28'!T373</f>
        <v>1650474</v>
      </c>
      <c r="K63" s="2">
        <f>'Budget Detail FY 2021-28'!U424+'Budget Detail FY 2021-28'!U420+'Budget Detail FY 2021-28'!U373</f>
        <v>1541180</v>
      </c>
    </row>
    <row r="64" spans="1:11" ht="24" customHeight="1">
      <c r="A64" s="52">
        <v>-24</v>
      </c>
      <c r="B64" s="1" t="s">
        <v>1269</v>
      </c>
      <c r="C64" s="2">
        <f>'Budget Detail FY 2021-28'!M492+'Budget Detail FY 2021-28'!M488</f>
        <v>0</v>
      </c>
      <c r="D64" s="2">
        <f>'Budget Detail FY 2021-28'!N492+'Budget Detail FY 2021-28'!N488</f>
        <v>3623545</v>
      </c>
      <c r="E64" s="2">
        <f>'Budget Detail FY 2021-28'!O492+'Budget Detail FY 2021-28'!O488</f>
        <v>10871560</v>
      </c>
      <c r="F64" s="2">
        <f>'Budget Detail FY 2021-28'!P492+'Budget Detail FY 2021-28'!P488</f>
        <v>10051586</v>
      </c>
      <c r="G64" s="2">
        <f>'Budget Detail FY 2021-28'!Q492+'Budget Detail FY 2021-28'!Q488</f>
        <v>4617909</v>
      </c>
      <c r="H64" s="2">
        <f>'Budget Detail FY 2021-28'!R492+'Budget Detail FY 2021-28'!R488</f>
        <v>27465908</v>
      </c>
      <c r="I64" s="2">
        <f>'Budget Detail FY 2021-28'!S492+'Budget Detail FY 2021-28'!S488</f>
        <v>6884077</v>
      </c>
      <c r="J64" s="2">
        <f>'Budget Detail FY 2021-28'!T492+'Budget Detail FY 2021-28'!T488</f>
        <v>3106454</v>
      </c>
      <c r="K64" s="2">
        <f>'Budget Detail FY 2021-28'!U492+'Budget Detail FY 2021-28'!U488</f>
        <v>3115704</v>
      </c>
    </row>
    <row r="65" spans="1:11">
      <c r="C65" s="2"/>
      <c r="D65" s="2"/>
      <c r="E65" s="2"/>
      <c r="F65" s="2"/>
      <c r="G65" s="2"/>
      <c r="H65" s="2"/>
      <c r="I65" s="2"/>
      <c r="J65" s="2"/>
      <c r="K65" s="2"/>
    </row>
    <row r="66" spans="1:11" ht="24" customHeight="1">
      <c r="A66" s="46" t="s">
        <v>640</v>
      </c>
      <c r="C66" s="2"/>
      <c r="D66" s="2"/>
      <c r="E66" s="2"/>
      <c r="F66" s="2"/>
      <c r="G66" s="2"/>
      <c r="H66" s="2"/>
      <c r="I66" s="2"/>
      <c r="J66" s="2"/>
      <c r="K66" s="2"/>
    </row>
    <row r="67" spans="1:11" ht="24" customHeight="1">
      <c r="A67" s="52">
        <v>-51</v>
      </c>
      <c r="B67" s="1" t="s">
        <v>472</v>
      </c>
      <c r="C67" s="2">
        <f>'Budget Detail FY 2021-28'!M744+'Budget Detail FY 2021-28'!M746</f>
        <v>4712847</v>
      </c>
      <c r="D67" s="2">
        <f>'Budget Detail FY 2021-28'!N744+'Budget Detail FY 2021-28'!N746</f>
        <v>5316323</v>
      </c>
      <c r="E67" s="2">
        <f>'Budget Detail FY 2021-28'!O744+'Budget Detail FY 2021-28'!O746</f>
        <v>7693103</v>
      </c>
      <c r="F67" s="2">
        <f>'Budget Detail FY 2021-28'!P744+'Budget Detail FY 2021-28'!P746</f>
        <v>6599943</v>
      </c>
      <c r="G67" s="2">
        <f>'Budget Detail FY 2021-28'!Q744+'Budget Detail FY 2021-28'!Q746</f>
        <v>15373998</v>
      </c>
      <c r="H67" s="2">
        <f>'Budget Detail FY 2021-28'!R744+'Budget Detail FY 2021-28'!R746</f>
        <v>130170560</v>
      </c>
      <c r="I67" s="2">
        <f>'Budget Detail FY 2021-28'!S744+'Budget Detail FY 2021-28'!S746</f>
        <v>19155634</v>
      </c>
      <c r="J67" s="2">
        <f>'Budget Detail FY 2021-28'!T744+'Budget Detail FY 2021-28'!T746</f>
        <v>19835722</v>
      </c>
      <c r="K67" s="2">
        <f>'Budget Detail FY 2021-28'!U744+'Budget Detail FY 2021-28'!U746</f>
        <v>17917986</v>
      </c>
    </row>
    <row r="68" spans="1:11" ht="24" customHeight="1">
      <c r="A68" s="52">
        <v>-52</v>
      </c>
      <c r="B68" s="1" t="s">
        <v>473</v>
      </c>
      <c r="C68" s="2">
        <f>'Budget Detail FY 2021-28'!M845+'Budget Detail FY 2021-28'!M843</f>
        <v>2269514</v>
      </c>
      <c r="D68" s="2">
        <f>'Budget Detail FY 2021-28'!N845+'Budget Detail FY 2021-28'!N843</f>
        <v>6316350</v>
      </c>
      <c r="E68" s="2">
        <f>'Budget Detail FY 2021-28'!O845+'Budget Detail FY 2021-28'!O843</f>
        <v>5995546</v>
      </c>
      <c r="F68" s="2">
        <f>'Budget Detail FY 2021-28'!P845+'Budget Detail FY 2021-28'!P843</f>
        <v>5793814</v>
      </c>
      <c r="G68" s="2">
        <f>'Budget Detail FY 2021-28'!Q845+'Budget Detail FY 2021-28'!Q843</f>
        <v>2845033</v>
      </c>
      <c r="H68" s="2">
        <f>'Budget Detail FY 2021-28'!R845+'Budget Detail FY 2021-28'!R843</f>
        <v>3676564</v>
      </c>
      <c r="I68" s="2">
        <f>'Budget Detail FY 2021-28'!S845+'Budget Detail FY 2021-28'!S843</f>
        <v>4180874</v>
      </c>
      <c r="J68" s="2">
        <f>'Budget Detail FY 2021-28'!T845+'Budget Detail FY 2021-28'!T843</f>
        <v>2113529</v>
      </c>
      <c r="K68" s="2">
        <f>'Budget Detail FY 2021-28'!U845+'Budget Detail FY 2021-28'!U843</f>
        <v>2041518</v>
      </c>
    </row>
    <row r="69" spans="1:11">
      <c r="C69" s="2"/>
      <c r="D69" s="2"/>
      <c r="E69" s="2"/>
      <c r="F69" s="2"/>
      <c r="G69" s="2"/>
      <c r="H69" s="2"/>
      <c r="I69" s="2"/>
      <c r="J69" s="2"/>
      <c r="K69" s="2"/>
    </row>
    <row r="70" spans="1:11" ht="24" customHeight="1">
      <c r="A70" s="46" t="s">
        <v>641</v>
      </c>
      <c r="C70" s="2"/>
      <c r="D70" s="2"/>
      <c r="E70" s="2"/>
      <c r="F70" s="2"/>
      <c r="G70" s="2"/>
      <c r="H70" s="2"/>
      <c r="I70" s="2"/>
      <c r="J70" s="2"/>
      <c r="K70" s="2"/>
    </row>
    <row r="71" spans="1:11" ht="24" customHeight="1">
      <c r="A71" s="52">
        <v>-82</v>
      </c>
      <c r="B71" s="1" t="s">
        <v>466</v>
      </c>
      <c r="C71" s="2">
        <f>'Budget Detail FY 2021-28'!M1048</f>
        <v>1568867</v>
      </c>
      <c r="D71" s="2">
        <f>'Budget Detail FY 2021-28'!N1048</f>
        <v>1598317</v>
      </c>
      <c r="E71" s="2">
        <f>'Budget Detail FY 2021-28'!O1048</f>
        <v>1763820</v>
      </c>
      <c r="F71" s="2">
        <f>'Budget Detail FY 2021-28'!P1048</f>
        <v>1831183</v>
      </c>
      <c r="G71" s="2">
        <f>'Budget Detail FY 2021-28'!Q1048</f>
        <v>1909000</v>
      </c>
      <c r="H71" s="2">
        <f>'Budget Detail FY 2021-28'!R1048</f>
        <v>1898134</v>
      </c>
      <c r="I71" s="2">
        <f>'Budget Detail FY 2021-28'!S1048</f>
        <v>1071184</v>
      </c>
      <c r="J71" s="2">
        <f>'Budget Detail FY 2021-28'!T1048</f>
        <v>1112898</v>
      </c>
      <c r="K71" s="2">
        <f>'Budget Detail FY 2021-28'!U1048</f>
        <v>1147067</v>
      </c>
    </row>
    <row r="72" spans="1:11" ht="24" customHeight="1">
      <c r="A72" s="52">
        <v>-84</v>
      </c>
      <c r="B72" s="1" t="s">
        <v>642</v>
      </c>
      <c r="C72" s="2">
        <f>'Budget Detail FY 2021-28'!M1077</f>
        <v>59209</v>
      </c>
      <c r="D72" s="2">
        <f>'Budget Detail FY 2021-28'!N1077</f>
        <v>96591</v>
      </c>
      <c r="E72" s="2">
        <f>'Budget Detail FY 2021-28'!O1077</f>
        <v>85500</v>
      </c>
      <c r="F72" s="2">
        <f>'Budget Detail FY 2021-28'!P1077</f>
        <v>62000</v>
      </c>
      <c r="G72" s="2">
        <f>'Budget Detail FY 2021-28'!Q1077</f>
        <v>114500</v>
      </c>
      <c r="H72" s="2">
        <f>'Budget Detail FY 2021-28'!R1077</f>
        <v>298500</v>
      </c>
      <c r="I72" s="2">
        <f>'Budget Detail FY 2021-28'!S1077</f>
        <v>38500</v>
      </c>
      <c r="J72" s="2">
        <f>'Budget Detail FY 2021-28'!T1077</f>
        <v>228500</v>
      </c>
      <c r="K72" s="2">
        <f>'Budget Detail FY 2021-28'!U1077</f>
        <v>28500</v>
      </c>
    </row>
    <row r="73" spans="1:11">
      <c r="C73" s="2"/>
      <c r="D73" s="2"/>
      <c r="E73" s="2"/>
      <c r="F73" s="2"/>
      <c r="G73" s="2"/>
      <c r="H73" s="2"/>
      <c r="I73" s="2"/>
      <c r="J73" s="2"/>
      <c r="K73" s="2"/>
    </row>
    <row r="74" spans="1:11" ht="24" customHeight="1" thickBot="1">
      <c r="A74" s="6"/>
      <c r="B74" s="47" t="s">
        <v>1204</v>
      </c>
      <c r="C74" s="317">
        <f>SUM(C47:C73)</f>
        <v>34766856</v>
      </c>
      <c r="D74" s="317">
        <f t="shared" ref="D74:K74" si="1">SUM(D47:D73)</f>
        <v>48615380</v>
      </c>
      <c r="E74" s="317">
        <f t="shared" si="1"/>
        <v>61963956</v>
      </c>
      <c r="F74" s="317">
        <f t="shared" si="1"/>
        <v>58218062</v>
      </c>
      <c r="G74" s="317">
        <f t="shared" si="1"/>
        <v>60003053</v>
      </c>
      <c r="H74" s="317">
        <f t="shared" si="1"/>
        <v>195969995</v>
      </c>
      <c r="I74" s="317">
        <f t="shared" si="1"/>
        <v>63976606</v>
      </c>
      <c r="J74" s="317">
        <f t="shared" si="1"/>
        <v>60042086</v>
      </c>
      <c r="K74" s="317">
        <f t="shared" si="1"/>
        <v>57864958</v>
      </c>
    </row>
    <row r="75" spans="1:11" ht="14.4" thickTop="1"/>
    <row r="405" spans="14:19">
      <c r="N405" s="1">
        <v>6000</v>
      </c>
      <c r="O405" s="1">
        <v>6000</v>
      </c>
      <c r="P405" s="1">
        <v>6000</v>
      </c>
      <c r="Q405" s="1">
        <v>6000</v>
      </c>
      <c r="R405" s="1">
        <v>6000</v>
      </c>
    </row>
    <row r="407" spans="14:19">
      <c r="S407" s="1" t="s">
        <v>1112</v>
      </c>
    </row>
  </sheetData>
  <mergeCells count="6">
    <mergeCell ref="A41:K41"/>
    <mergeCell ref="A1:K1"/>
    <mergeCell ref="A2:K2"/>
    <mergeCell ref="A3:K3"/>
    <mergeCell ref="A39:K39"/>
    <mergeCell ref="A40:K40"/>
  </mergeCells>
  <phoneticPr fontId="55" type="noConversion"/>
  <printOptions horizontalCentered="1"/>
  <pageMargins left="0" right="0" top="0.25" bottom="0.25" header="0" footer="0"/>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0"/>
  <sheetViews>
    <sheetView zoomScale="75" zoomScaleNormal="75" workbookViewId="0">
      <selection activeCell="K20" sqref="K20"/>
    </sheetView>
  </sheetViews>
  <sheetFormatPr defaultColWidth="10.44140625" defaultRowHeight="13.8"/>
  <cols>
    <col min="1" max="1" width="6" style="1" customWidth="1"/>
    <col min="2" max="2" width="25.88671875" style="1" customWidth="1"/>
    <col min="3" max="3" width="14.6640625" style="1" customWidth="1"/>
    <col min="4" max="5" width="14.33203125" style="1" bestFit="1" customWidth="1"/>
    <col min="6" max="6" width="13.6640625" style="1" customWidth="1"/>
    <col min="7" max="7" width="14.33203125" style="1" bestFit="1" customWidth="1"/>
    <col min="8" max="10" width="13.6640625" style="1" customWidth="1"/>
    <col min="11" max="11" width="17.33203125" style="1" bestFit="1" customWidth="1"/>
    <col min="12" max="12" width="14.33203125" style="1" bestFit="1" customWidth="1"/>
    <col min="13" max="13" width="14.6640625" style="1" customWidth="1"/>
    <col min="14" max="16384" width="10.44140625" style="1"/>
  </cols>
  <sheetData>
    <row r="1" spans="1:13" ht="24" customHeight="1">
      <c r="A1" s="478" t="s">
        <v>629</v>
      </c>
      <c r="B1" s="478"/>
      <c r="C1" s="478"/>
      <c r="D1" s="478"/>
      <c r="E1" s="478"/>
      <c r="F1" s="478"/>
      <c r="G1" s="478"/>
      <c r="H1" s="478"/>
      <c r="I1" s="478"/>
      <c r="J1" s="478"/>
      <c r="K1" s="478"/>
      <c r="L1" s="478"/>
      <c r="M1" s="437"/>
    </row>
    <row r="2" spans="1:13" ht="24" customHeight="1">
      <c r="A2" s="479" t="s">
        <v>1209</v>
      </c>
      <c r="B2" s="479"/>
      <c r="C2" s="479"/>
      <c r="D2" s="479"/>
      <c r="E2" s="479"/>
      <c r="F2" s="479"/>
      <c r="G2" s="479"/>
      <c r="H2" s="479"/>
      <c r="I2" s="479"/>
      <c r="J2" s="479"/>
      <c r="K2" s="479"/>
      <c r="L2" s="479"/>
      <c r="M2" s="438"/>
    </row>
    <row r="3" spans="1:13" ht="24" customHeight="1">
      <c r="A3" s="478" t="s">
        <v>1396</v>
      </c>
      <c r="B3" s="478"/>
      <c r="C3" s="478"/>
      <c r="D3" s="478"/>
      <c r="E3" s="478"/>
      <c r="F3" s="478"/>
      <c r="G3" s="478"/>
      <c r="H3" s="478"/>
      <c r="I3" s="478"/>
      <c r="J3" s="478"/>
      <c r="K3" s="478"/>
      <c r="L3" s="478"/>
      <c r="M3" s="437"/>
    </row>
    <row r="4" spans="1:13" ht="15" customHeight="1"/>
    <row r="5" spans="1:13" ht="15" customHeight="1">
      <c r="K5" s="43" t="s">
        <v>643</v>
      </c>
    </row>
    <row r="6" spans="1:13" ht="15" customHeight="1">
      <c r="D6" s="43" t="s">
        <v>644</v>
      </c>
      <c r="E6" s="43" t="s">
        <v>645</v>
      </c>
      <c r="F6" s="43" t="s">
        <v>646</v>
      </c>
      <c r="G6" s="43" t="s">
        <v>647</v>
      </c>
      <c r="H6" s="43" t="s">
        <v>648</v>
      </c>
      <c r="I6" s="43" t="s">
        <v>649</v>
      </c>
      <c r="J6" s="43" t="s">
        <v>650</v>
      </c>
      <c r="K6" s="43" t="s">
        <v>651</v>
      </c>
      <c r="L6" s="43" t="s">
        <v>652</v>
      </c>
    </row>
    <row r="7" spans="1:13" ht="15" customHeight="1" thickBot="1">
      <c r="A7" s="44"/>
      <c r="B7" s="44" t="s">
        <v>630</v>
      </c>
      <c r="C7" s="50" t="s">
        <v>575</v>
      </c>
      <c r="D7" s="50" t="s">
        <v>653</v>
      </c>
      <c r="E7" s="45" t="s">
        <v>654</v>
      </c>
      <c r="F7" s="45" t="s">
        <v>655</v>
      </c>
      <c r="G7" s="45" t="s">
        <v>656</v>
      </c>
      <c r="H7" s="45" t="s">
        <v>657</v>
      </c>
      <c r="I7" s="45" t="s">
        <v>658</v>
      </c>
      <c r="J7" s="45" t="s">
        <v>659</v>
      </c>
      <c r="K7" s="45" t="s">
        <v>660</v>
      </c>
      <c r="L7" s="45" t="s">
        <v>661</v>
      </c>
    </row>
    <row r="8" spans="1:13" ht="15" customHeight="1">
      <c r="C8" s="51"/>
      <c r="D8" s="51"/>
      <c r="E8" s="43"/>
      <c r="F8" s="43"/>
      <c r="G8" s="43"/>
      <c r="H8" s="43"/>
      <c r="I8" s="43"/>
      <c r="J8" s="43"/>
      <c r="K8" s="43"/>
      <c r="L8" s="43"/>
    </row>
    <row r="9" spans="1:13" ht="15" customHeight="1"/>
    <row r="10" spans="1:13" ht="24" customHeight="1">
      <c r="A10" s="46" t="s">
        <v>1353</v>
      </c>
      <c r="C10" s="49">
        <f>'Fund Cover Sheets'!G11</f>
        <v>15483617</v>
      </c>
      <c r="D10" s="49">
        <f>'Fund Cover Sheets'!G12</f>
        <v>4486700</v>
      </c>
      <c r="E10" s="49">
        <f>'Fund Cover Sheets'!G13</f>
        <v>589000</v>
      </c>
      <c r="F10" s="49">
        <f>'Fund Cover Sheets'!G14</f>
        <v>95350</v>
      </c>
      <c r="G10" s="49">
        <f>'Fund Cover Sheets'!G15</f>
        <v>2155298</v>
      </c>
      <c r="H10" s="49">
        <f>'Fund Cover Sheets'!G16</f>
        <v>150000</v>
      </c>
      <c r="I10" s="49">
        <f>'Fund Cover Sheets'!G17</f>
        <v>30000</v>
      </c>
      <c r="J10" s="49">
        <f>'Fund Cover Sheets'!G18</f>
        <v>28000</v>
      </c>
      <c r="K10" s="49">
        <f>'Fund Cover Sheets'!G21</f>
        <v>0</v>
      </c>
      <c r="L10" s="49">
        <f>SUM(C10:K10)</f>
        <v>23017965</v>
      </c>
    </row>
    <row r="11" spans="1:13" ht="15" customHeight="1">
      <c r="A11" s="46"/>
      <c r="C11" s="2"/>
      <c r="D11" s="2"/>
      <c r="E11" s="2"/>
      <c r="F11" s="2"/>
      <c r="G11" s="2"/>
      <c r="H11" s="2"/>
      <c r="I11" s="2"/>
      <c r="J11" s="2"/>
      <c r="K11" s="2"/>
      <c r="L11" s="2"/>
    </row>
    <row r="12" spans="1:13" ht="24" customHeight="1">
      <c r="A12" s="46" t="s">
        <v>632</v>
      </c>
      <c r="C12" s="2"/>
      <c r="D12" s="2"/>
      <c r="E12" s="2"/>
      <c r="F12" s="2"/>
      <c r="G12" s="2"/>
      <c r="H12" s="2"/>
      <c r="I12" s="2"/>
      <c r="J12" s="2"/>
      <c r="K12" s="2"/>
      <c r="L12" s="2"/>
    </row>
    <row r="13" spans="1:13" ht="24" customHeight="1">
      <c r="A13" s="52">
        <v>-15</v>
      </c>
      <c r="B13" s="1" t="s">
        <v>561</v>
      </c>
      <c r="C13" s="2">
        <v>0</v>
      </c>
      <c r="D13" s="2">
        <f>'Fund Cover Sheets'!G131</f>
        <v>994400</v>
      </c>
      <c r="E13" s="2">
        <v>0</v>
      </c>
      <c r="F13" s="2">
        <v>0</v>
      </c>
      <c r="G13" s="2">
        <v>0</v>
      </c>
      <c r="H13" s="2">
        <f>'Fund Cover Sheets'!G132</f>
        <v>5000</v>
      </c>
      <c r="I13" s="2">
        <v>0</v>
      </c>
      <c r="J13" s="2">
        <v>0</v>
      </c>
      <c r="K13" s="2">
        <v>0</v>
      </c>
      <c r="L13" s="2">
        <f t="shared" ref="L13:L20" si="0">SUM(C13:K13)</f>
        <v>999400</v>
      </c>
    </row>
    <row r="14" spans="1:13" ht="24" customHeight="1">
      <c r="A14" s="52">
        <v>-79</v>
      </c>
      <c r="B14" s="1" t="s">
        <v>633</v>
      </c>
      <c r="C14" s="2">
        <v>0</v>
      </c>
      <c r="D14" s="2">
        <v>0</v>
      </c>
      <c r="E14" s="2">
        <v>0</v>
      </c>
      <c r="F14" s="2">
        <v>0</v>
      </c>
      <c r="G14" s="2">
        <f>'Fund Cover Sheets'!G529</f>
        <v>670000</v>
      </c>
      <c r="H14" s="2">
        <f>'Fund Cover Sheets'!G530</f>
        <v>1250</v>
      </c>
      <c r="I14" s="2">
        <f>'Fund Cover Sheets'!G531</f>
        <v>0</v>
      </c>
      <c r="J14" s="2">
        <f>'Fund Cover Sheets'!G532</f>
        <v>257936</v>
      </c>
      <c r="K14" s="2">
        <f>'Fund Cover Sheets'!G535</f>
        <v>2440844</v>
      </c>
      <c r="L14" s="2">
        <f t="shared" si="0"/>
        <v>3370030</v>
      </c>
    </row>
    <row r="15" spans="1:13" ht="24" customHeight="1">
      <c r="A15" s="52">
        <v>-72</v>
      </c>
      <c r="B15" s="1" t="s">
        <v>474</v>
      </c>
      <c r="C15" s="2">
        <v>0</v>
      </c>
      <c r="D15" s="2">
        <v>0</v>
      </c>
      <c r="E15" s="2">
        <v>0</v>
      </c>
      <c r="F15" s="2">
        <v>0</v>
      </c>
      <c r="G15" s="2">
        <v>0</v>
      </c>
      <c r="H15" s="2">
        <v>0</v>
      </c>
      <c r="I15" s="2">
        <v>0</v>
      </c>
      <c r="J15" s="2">
        <v>0</v>
      </c>
      <c r="K15" s="2">
        <v>0</v>
      </c>
      <c r="L15" s="2">
        <f t="shared" si="0"/>
        <v>0</v>
      </c>
    </row>
    <row r="16" spans="1:13" ht="24" customHeight="1">
      <c r="A16" s="52">
        <v>-87</v>
      </c>
      <c r="B16" s="1" t="s">
        <v>409</v>
      </c>
      <c r="C16" s="2">
        <f>'Fund Cover Sheets'!G661</f>
        <v>228000</v>
      </c>
      <c r="D16" s="2">
        <v>0</v>
      </c>
      <c r="E16" s="2">
        <v>0</v>
      </c>
      <c r="F16" s="2">
        <v>0</v>
      </c>
      <c r="G16" s="2">
        <v>0</v>
      </c>
      <c r="H16" s="2">
        <v>0</v>
      </c>
      <c r="I16" s="2">
        <v>0</v>
      </c>
      <c r="J16" s="2">
        <v>0</v>
      </c>
      <c r="K16" s="2">
        <v>0</v>
      </c>
      <c r="L16" s="2">
        <f t="shared" si="0"/>
        <v>228000</v>
      </c>
    </row>
    <row r="17" spans="1:12" ht="24" customHeight="1">
      <c r="A17" s="52">
        <v>-88</v>
      </c>
      <c r="B17" s="1" t="s">
        <v>411</v>
      </c>
      <c r="C17" s="2">
        <f>'Fund Cover Sheets'!G696</f>
        <v>122000</v>
      </c>
      <c r="D17" s="2">
        <v>0</v>
      </c>
      <c r="E17" s="2">
        <v>0</v>
      </c>
      <c r="F17" s="2">
        <v>0</v>
      </c>
      <c r="G17" s="2">
        <v>0</v>
      </c>
      <c r="H17" s="2">
        <v>0</v>
      </c>
      <c r="I17" s="2">
        <v>0</v>
      </c>
      <c r="J17" s="2">
        <v>0</v>
      </c>
      <c r="K17" s="2">
        <v>0</v>
      </c>
      <c r="L17" s="2">
        <f t="shared" si="0"/>
        <v>122000</v>
      </c>
    </row>
    <row r="18" spans="1:12" ht="24" customHeight="1">
      <c r="A18" s="52">
        <v>-89</v>
      </c>
      <c r="B18" s="1" t="s">
        <v>1012</v>
      </c>
      <c r="C18" s="2">
        <f>'Fund Cover Sheets'!G732</f>
        <v>146000</v>
      </c>
      <c r="D18" s="2">
        <v>0</v>
      </c>
      <c r="E18" s="2">
        <v>0</v>
      </c>
      <c r="F18" s="2">
        <v>0</v>
      </c>
      <c r="G18" s="2">
        <v>0</v>
      </c>
      <c r="H18" s="2">
        <v>0</v>
      </c>
      <c r="I18" s="2">
        <v>0</v>
      </c>
      <c r="J18" s="2">
        <v>0</v>
      </c>
      <c r="K18" s="2">
        <v>0</v>
      </c>
      <c r="L18" s="2">
        <f t="shared" si="0"/>
        <v>146000</v>
      </c>
    </row>
    <row r="19" spans="1:12" ht="24" customHeight="1">
      <c r="A19" s="52">
        <v>-11</v>
      </c>
      <c r="B19" s="1" t="s">
        <v>634</v>
      </c>
      <c r="C19" s="2">
        <f>'Fund Cover Sheets'!G62</f>
        <v>24000</v>
      </c>
      <c r="D19" s="2">
        <v>0</v>
      </c>
      <c r="E19" s="2">
        <v>0</v>
      </c>
      <c r="F19" s="2">
        <v>0</v>
      </c>
      <c r="G19" s="2">
        <v>0</v>
      </c>
      <c r="H19" s="2">
        <v>0</v>
      </c>
      <c r="I19" s="2">
        <v>0</v>
      </c>
      <c r="J19" s="2">
        <v>0</v>
      </c>
      <c r="K19" s="2">
        <v>0</v>
      </c>
      <c r="L19" s="2">
        <f t="shared" si="0"/>
        <v>24000</v>
      </c>
    </row>
    <row r="20" spans="1:12" ht="24" customHeight="1">
      <c r="A20" s="52">
        <v>-12</v>
      </c>
      <c r="B20" s="1" t="s">
        <v>635</v>
      </c>
      <c r="C20" s="2">
        <f>'Fund Cover Sheets'!G97</f>
        <v>21000</v>
      </c>
      <c r="D20" s="2">
        <v>0</v>
      </c>
      <c r="E20" s="2">
        <v>0</v>
      </c>
      <c r="F20" s="2">
        <v>0</v>
      </c>
      <c r="G20" s="2">
        <v>0</v>
      </c>
      <c r="H20" s="2">
        <v>0</v>
      </c>
      <c r="I20" s="2">
        <v>0</v>
      </c>
      <c r="J20" s="2">
        <v>0</v>
      </c>
      <c r="K20" s="2">
        <v>0</v>
      </c>
      <c r="L20" s="2">
        <f t="shared" si="0"/>
        <v>21000</v>
      </c>
    </row>
    <row r="21" spans="1:12">
      <c r="C21" s="2"/>
      <c r="D21" s="2"/>
      <c r="E21" s="2"/>
      <c r="F21" s="2"/>
      <c r="G21" s="2"/>
      <c r="H21" s="2"/>
      <c r="I21" s="2"/>
      <c r="J21" s="2"/>
      <c r="K21" s="2"/>
      <c r="L21" s="2"/>
    </row>
    <row r="22" spans="1:12" ht="24" customHeight="1">
      <c r="A22" s="46" t="s">
        <v>1354</v>
      </c>
      <c r="C22" s="2">
        <v>0</v>
      </c>
      <c r="D22" s="2">
        <v>0</v>
      </c>
      <c r="E22" s="2">
        <f>'Fund Cover Sheets'!G347</f>
        <v>0</v>
      </c>
      <c r="F22" s="2">
        <v>0</v>
      </c>
      <c r="G22" s="2">
        <v>0</v>
      </c>
      <c r="H22" s="2">
        <v>0</v>
      </c>
      <c r="I22" s="2">
        <v>0</v>
      </c>
      <c r="J22" s="2">
        <v>0</v>
      </c>
      <c r="K22" s="2">
        <f>'Fund Cover Sheets'!G350</f>
        <v>0</v>
      </c>
      <c r="L22" s="2">
        <f>SUM(C22:K22)</f>
        <v>0</v>
      </c>
    </row>
    <row r="23" spans="1:12" ht="15" customHeight="1">
      <c r="A23" s="46"/>
      <c r="C23" s="2"/>
      <c r="D23" s="2"/>
      <c r="E23" s="2"/>
      <c r="F23" s="2"/>
      <c r="G23" s="2"/>
      <c r="H23" s="2"/>
      <c r="I23" s="2"/>
      <c r="J23" s="2"/>
      <c r="K23" s="2"/>
      <c r="L23" s="2"/>
    </row>
    <row r="24" spans="1:12" ht="24" customHeight="1">
      <c r="A24" s="46" t="s">
        <v>637</v>
      </c>
      <c r="C24" s="2"/>
      <c r="D24" s="2"/>
      <c r="E24" s="2"/>
      <c r="F24" s="2"/>
      <c r="G24" s="2"/>
      <c r="H24" s="2"/>
      <c r="I24" s="2"/>
      <c r="J24" s="2"/>
      <c r="K24" s="2"/>
      <c r="L24" s="2"/>
    </row>
    <row r="25" spans="1:12" ht="24" customHeight="1">
      <c r="A25" s="52">
        <v>-25</v>
      </c>
      <c r="B25" s="1" t="s">
        <v>735</v>
      </c>
      <c r="C25" s="2">
        <v>0</v>
      </c>
      <c r="D25" s="2">
        <f>'Fund Cover Sheets'!G268</f>
        <v>0</v>
      </c>
      <c r="E25" s="2">
        <f>'Fund Cover Sheets'!G269</f>
        <v>110000</v>
      </c>
      <c r="F25" s="2">
        <f>'Fund Cover Sheets'!G270</f>
        <v>7300</v>
      </c>
      <c r="G25" s="2">
        <f>'Fund Cover Sheets'!G271</f>
        <v>1567477</v>
      </c>
      <c r="H25" s="2">
        <f>'Fund Cover Sheets'!G272</f>
        <v>0</v>
      </c>
      <c r="I25" s="2">
        <f>'Fund Cover Sheets'!G273</f>
        <v>0</v>
      </c>
      <c r="J25" s="2">
        <f>'Fund Cover Sheets'!G274</f>
        <v>500</v>
      </c>
      <c r="K25" s="2">
        <f>'Fund Cover Sheets'!G277</f>
        <v>126000</v>
      </c>
      <c r="L25" s="2">
        <f>SUM(C25:K25)</f>
        <v>1811277</v>
      </c>
    </row>
    <row r="26" spans="1:12" ht="24" customHeight="1">
      <c r="A26" s="52">
        <v>-23</v>
      </c>
      <c r="B26" s="1" t="s">
        <v>639</v>
      </c>
      <c r="C26" s="2">
        <v>0</v>
      </c>
      <c r="D26" s="2">
        <f>'Fund Cover Sheets'!G167</f>
        <v>0</v>
      </c>
      <c r="E26" s="5">
        <f>'Fund Cover Sheets'!G168</f>
        <v>103000</v>
      </c>
      <c r="F26" s="2">
        <v>0</v>
      </c>
      <c r="G26" s="2">
        <f>'Fund Cover Sheets'!G169</f>
        <v>897130</v>
      </c>
      <c r="H26" s="2">
        <f>'Fund Cover Sheets'!G170</f>
        <v>25000</v>
      </c>
      <c r="I26" s="2">
        <f>'Fund Cover Sheets'!G171</f>
        <v>1445653</v>
      </c>
      <c r="J26" s="2">
        <f>'Fund Cover Sheets'!G172</f>
        <v>0</v>
      </c>
      <c r="K26" s="2">
        <f>'Fund Cover Sheets'!G175</f>
        <v>603012</v>
      </c>
      <c r="L26" s="2">
        <f>SUM(C26:K26)</f>
        <v>3073795</v>
      </c>
    </row>
    <row r="27" spans="1:12" ht="24" customHeight="1">
      <c r="A27" s="52">
        <v>-24</v>
      </c>
      <c r="B27" s="1" t="s">
        <v>1269</v>
      </c>
      <c r="C27" s="2">
        <v>0</v>
      </c>
      <c r="D27" s="2">
        <v>0</v>
      </c>
      <c r="E27" s="5">
        <f>'Fund Cover Sheets'!G217</f>
        <v>30000</v>
      </c>
      <c r="F27" s="2">
        <v>0</v>
      </c>
      <c r="G27" s="2">
        <f>'Fund Cover Sheets'!G218</f>
        <v>280386</v>
      </c>
      <c r="H27" s="2">
        <f>'Fund Cover Sheets'!G219</f>
        <v>275000</v>
      </c>
      <c r="I27" s="2">
        <v>0</v>
      </c>
      <c r="J27" s="2">
        <f>'Fund Cover Sheets'!G220</f>
        <v>0</v>
      </c>
      <c r="K27" s="2">
        <f>'Fund Cover Sheets'!G223</f>
        <v>32589237</v>
      </c>
      <c r="L27" s="2">
        <f>SUM(C27:K27)</f>
        <v>33174623</v>
      </c>
    </row>
    <row r="28" spans="1:12">
      <c r="C28" s="2"/>
      <c r="D28" s="2"/>
      <c r="E28" s="5"/>
      <c r="F28" s="2"/>
      <c r="G28" s="2"/>
      <c r="H28" s="2"/>
      <c r="I28" s="2"/>
      <c r="J28" s="2"/>
      <c r="K28" s="2"/>
      <c r="L28" s="2"/>
    </row>
    <row r="29" spans="1:12" ht="24" customHeight="1">
      <c r="A29" s="46" t="s">
        <v>640</v>
      </c>
      <c r="C29" s="2"/>
      <c r="D29" s="2"/>
      <c r="E29" s="2"/>
      <c r="F29" s="2"/>
      <c r="G29" s="2"/>
      <c r="H29" s="2"/>
      <c r="I29" s="2"/>
      <c r="J29" s="2"/>
      <c r="K29" s="2"/>
      <c r="L29" s="2"/>
    </row>
    <row r="30" spans="1:12" ht="24" customHeight="1">
      <c r="A30" s="52">
        <v>-51</v>
      </c>
      <c r="B30" s="1" t="s">
        <v>472</v>
      </c>
      <c r="C30" s="2">
        <f>'Fund Cover Sheets'!G384</f>
        <v>350000</v>
      </c>
      <c r="D30" s="2">
        <f>'Fund Cover Sheets'!G385</f>
        <v>0</v>
      </c>
      <c r="E30" s="2">
        <v>0</v>
      </c>
      <c r="F30" s="2">
        <v>0</v>
      </c>
      <c r="G30" s="2">
        <f>'Fund Cover Sheets'!G386</f>
        <v>5459210</v>
      </c>
      <c r="H30" s="2">
        <f>'Fund Cover Sheets'!G387</f>
        <v>35000</v>
      </c>
      <c r="I30" s="2">
        <f>'Fund Cover Sheets'!G388</f>
        <v>48500</v>
      </c>
      <c r="J30" s="2">
        <f>'Fund Cover Sheets'!G389</f>
        <v>109134</v>
      </c>
      <c r="K30" s="2">
        <f>'Fund Cover Sheets'!G392</f>
        <v>10262457</v>
      </c>
      <c r="L30" s="2">
        <f>SUM(C30:K30)</f>
        <v>16264301</v>
      </c>
    </row>
    <row r="31" spans="1:12" ht="24" customHeight="1">
      <c r="A31" s="52">
        <v>-52</v>
      </c>
      <c r="B31" s="1" t="s">
        <v>473</v>
      </c>
      <c r="C31" s="2">
        <v>0</v>
      </c>
      <c r="D31" s="2">
        <f>'Fund Cover Sheets'!G436</f>
        <v>0</v>
      </c>
      <c r="E31" s="2">
        <v>0</v>
      </c>
      <c r="F31" s="2">
        <v>0</v>
      </c>
      <c r="G31" s="2">
        <f>'Fund Cover Sheets'!G437</f>
        <v>1884029</v>
      </c>
      <c r="H31" s="2">
        <f>'Fund Cover Sheets'!G438</f>
        <v>30000</v>
      </c>
      <c r="I31" s="2">
        <f>'Fund Cover Sheets'!G439</f>
        <v>57000</v>
      </c>
      <c r="J31" s="2">
        <v>0</v>
      </c>
      <c r="K31" s="2">
        <f>'Fund Cover Sheets'!G442</f>
        <v>1065723</v>
      </c>
      <c r="L31" s="2">
        <f>SUM(C31:K31)</f>
        <v>3036752</v>
      </c>
    </row>
    <row r="32" spans="1:12" ht="15" customHeight="1">
      <c r="C32" s="2"/>
      <c r="D32" s="2"/>
      <c r="E32" s="2"/>
      <c r="F32" s="2"/>
      <c r="G32" s="2"/>
      <c r="H32" s="2"/>
      <c r="I32" s="2"/>
      <c r="J32" s="2"/>
      <c r="K32" s="2"/>
      <c r="L32" s="2"/>
    </row>
    <row r="33" spans="1:13" ht="24" customHeight="1">
      <c r="A33" s="46" t="s">
        <v>641</v>
      </c>
      <c r="C33" s="2"/>
      <c r="D33" s="2"/>
      <c r="E33" s="2"/>
      <c r="F33" s="2"/>
      <c r="G33" s="2"/>
      <c r="H33" s="2"/>
      <c r="I33" s="2"/>
      <c r="J33" s="2"/>
      <c r="K33" s="2"/>
      <c r="L33" s="2"/>
    </row>
    <row r="34" spans="1:13" ht="24" customHeight="1">
      <c r="A34" s="52">
        <v>-82</v>
      </c>
      <c r="B34" s="1" t="s">
        <v>466</v>
      </c>
      <c r="C34" s="2">
        <f>'Fund Cover Sheets'!G572</f>
        <v>1763193</v>
      </c>
      <c r="D34" s="2">
        <f>'Fund Cover Sheets'!G573</f>
        <v>47000</v>
      </c>
      <c r="E34" s="2">
        <v>0</v>
      </c>
      <c r="F34" s="2">
        <f>'Fund Cover Sheets'!G574</f>
        <v>1000</v>
      </c>
      <c r="G34" s="2">
        <f>'Fund Cover Sheets'!G575</f>
        <v>6000</v>
      </c>
      <c r="H34" s="2">
        <f>'Fund Cover Sheets'!G576</f>
        <v>15000</v>
      </c>
      <c r="I34" s="2">
        <v>0</v>
      </c>
      <c r="J34" s="2">
        <f>'Fund Cover Sheets'!G577</f>
        <v>3250</v>
      </c>
      <c r="K34" s="2">
        <f>'Fund Cover Sheets'!G580</f>
        <v>31335</v>
      </c>
      <c r="L34" s="2">
        <f>SUM(C34:K34)</f>
        <v>1866778</v>
      </c>
    </row>
    <row r="35" spans="1:13" ht="24" customHeight="1">
      <c r="A35" s="52">
        <v>-84</v>
      </c>
      <c r="B35" s="1" t="s">
        <v>642</v>
      </c>
      <c r="C35" s="2">
        <v>0</v>
      </c>
      <c r="D35" s="2">
        <v>0</v>
      </c>
      <c r="E35" s="2">
        <f>'Fund Cover Sheets'!G621</f>
        <v>50000</v>
      </c>
      <c r="F35" s="2">
        <v>0</v>
      </c>
      <c r="G35" s="2">
        <v>0</v>
      </c>
      <c r="H35" s="2">
        <f>'Fund Cover Sheets'!G622</f>
        <v>150</v>
      </c>
      <c r="I35" s="2">
        <v>0</v>
      </c>
      <c r="J35" s="2">
        <v>0</v>
      </c>
      <c r="K35" s="2">
        <v>0</v>
      </c>
      <c r="L35" s="2">
        <f>SUM(C35:K35)</f>
        <v>50150</v>
      </c>
    </row>
    <row r="36" spans="1:13" ht="15" customHeight="1">
      <c r="A36" s="46"/>
      <c r="C36" s="2"/>
      <c r="D36" s="2"/>
      <c r="E36" s="2"/>
      <c r="F36" s="2"/>
      <c r="G36" s="2"/>
      <c r="H36" s="2"/>
      <c r="I36" s="2"/>
      <c r="J36" s="2"/>
      <c r="K36" s="2"/>
      <c r="L36" s="2"/>
    </row>
    <row r="37" spans="1:13" ht="24" customHeight="1" thickBot="1">
      <c r="A37" s="6"/>
      <c r="B37" s="47" t="s">
        <v>686</v>
      </c>
      <c r="C37" s="317">
        <f t="shared" ref="C37:J37" si="1">SUM(C10:C36)</f>
        <v>18137810</v>
      </c>
      <c r="D37" s="317">
        <f t="shared" si="1"/>
        <v>5528100</v>
      </c>
      <c r="E37" s="317">
        <f t="shared" si="1"/>
        <v>882000</v>
      </c>
      <c r="F37" s="317">
        <f t="shared" si="1"/>
        <v>103650</v>
      </c>
      <c r="G37" s="317">
        <f t="shared" si="1"/>
        <v>12919530</v>
      </c>
      <c r="H37" s="317">
        <f t="shared" si="1"/>
        <v>536400</v>
      </c>
      <c r="I37" s="317">
        <f t="shared" si="1"/>
        <v>1581153</v>
      </c>
      <c r="J37" s="317">
        <f t="shared" si="1"/>
        <v>398820</v>
      </c>
      <c r="K37" s="317">
        <f>SUM(K10:K36)</f>
        <v>47118608</v>
      </c>
      <c r="L37" s="317">
        <f>SUM(L10:L36)</f>
        <v>87206071</v>
      </c>
    </row>
    <row r="38" spans="1:13" ht="15" customHeight="1" thickTop="1">
      <c r="C38" s="2"/>
      <c r="D38" s="2"/>
      <c r="E38" s="2"/>
      <c r="F38" s="2"/>
      <c r="G38" s="2"/>
      <c r="H38" s="2"/>
      <c r="I38" s="2"/>
      <c r="J38" s="2"/>
      <c r="K38" s="2"/>
      <c r="L38" s="2"/>
    </row>
    <row r="39" spans="1:13" ht="15" customHeight="1">
      <c r="C39" s="53"/>
      <c r="D39" s="53"/>
      <c r="E39" s="53"/>
      <c r="F39" s="53"/>
      <c r="G39" s="53"/>
      <c r="H39" s="53"/>
      <c r="I39" s="53"/>
      <c r="J39" s="53"/>
      <c r="K39" s="53"/>
      <c r="L39" s="53"/>
      <c r="M39" s="53"/>
    </row>
    <row r="40" spans="1:13" ht="24" customHeight="1">
      <c r="A40" s="478" t="s">
        <v>629</v>
      </c>
      <c r="B40" s="478"/>
      <c r="C40" s="478"/>
      <c r="D40" s="478"/>
      <c r="E40" s="478"/>
      <c r="F40" s="478"/>
      <c r="G40" s="478"/>
      <c r="H40" s="478"/>
      <c r="I40" s="478"/>
      <c r="J40" s="478"/>
      <c r="K40" s="478"/>
      <c r="L40" s="478"/>
      <c r="M40" s="2"/>
    </row>
    <row r="41" spans="1:13" ht="24" customHeight="1">
      <c r="A41" s="479" t="s">
        <v>1210</v>
      </c>
      <c r="B41" s="479"/>
      <c r="C41" s="479"/>
      <c r="D41" s="479"/>
      <c r="E41" s="479"/>
      <c r="F41" s="479"/>
      <c r="G41" s="479"/>
      <c r="H41" s="479"/>
      <c r="I41" s="479"/>
      <c r="J41" s="479"/>
      <c r="K41" s="479"/>
      <c r="L41" s="479"/>
    </row>
    <row r="42" spans="1:13" ht="24" customHeight="1">
      <c r="A42" s="478" t="s">
        <v>1396</v>
      </c>
      <c r="B42" s="478"/>
      <c r="C42" s="478"/>
      <c r="D42" s="478"/>
      <c r="E42" s="478"/>
      <c r="F42" s="478"/>
      <c r="G42" s="478"/>
      <c r="H42" s="478"/>
      <c r="I42" s="478"/>
      <c r="J42" s="478"/>
      <c r="K42" s="478"/>
      <c r="L42" s="478"/>
      <c r="M42" s="2"/>
    </row>
    <row r="43" spans="1:13" ht="15" customHeight="1">
      <c r="M43" s="2"/>
    </row>
    <row r="44" spans="1:13" ht="15" customHeight="1">
      <c r="K44" s="43" t="s">
        <v>643</v>
      </c>
      <c r="M44" s="2"/>
    </row>
    <row r="45" spans="1:13" ht="15" customHeight="1">
      <c r="C45" s="43"/>
      <c r="D45" s="43"/>
      <c r="E45" s="43" t="s">
        <v>662</v>
      </c>
      <c r="F45" s="43"/>
      <c r="G45" s="43" t="s">
        <v>663</v>
      </c>
      <c r="I45" s="43" t="s">
        <v>1373</v>
      </c>
      <c r="J45" s="43" t="s">
        <v>664</v>
      </c>
      <c r="K45" s="43" t="s">
        <v>665</v>
      </c>
      <c r="L45" s="43" t="s">
        <v>652</v>
      </c>
      <c r="M45" s="2"/>
    </row>
    <row r="46" spans="1:13" ht="15" customHeight="1" thickBot="1">
      <c r="A46" s="44"/>
      <c r="B46" s="44" t="s">
        <v>630</v>
      </c>
      <c r="C46" s="50" t="s">
        <v>585</v>
      </c>
      <c r="D46" s="50" t="s">
        <v>586</v>
      </c>
      <c r="E46" s="45" t="s">
        <v>666</v>
      </c>
      <c r="F46" s="45" t="s">
        <v>588</v>
      </c>
      <c r="G46" s="45" t="s">
        <v>667</v>
      </c>
      <c r="H46" s="45" t="s">
        <v>1120</v>
      </c>
      <c r="I46" s="45" t="s">
        <v>1374</v>
      </c>
      <c r="J46" s="45" t="s">
        <v>668</v>
      </c>
      <c r="K46" s="45" t="s">
        <v>669</v>
      </c>
      <c r="L46" s="45" t="s">
        <v>661</v>
      </c>
      <c r="M46" s="2"/>
    </row>
    <row r="47" spans="1:13" ht="15" customHeight="1">
      <c r="C47" s="51"/>
      <c r="D47" s="51"/>
      <c r="E47" s="43"/>
      <c r="F47" s="43"/>
      <c r="G47" s="43"/>
      <c r="J47" s="43"/>
      <c r="K47" s="43"/>
      <c r="L47" s="43"/>
      <c r="M47" s="2"/>
    </row>
    <row r="48" spans="1:13" ht="15" customHeight="1">
      <c r="M48" s="2"/>
    </row>
    <row r="49" spans="1:13" ht="24" customHeight="1">
      <c r="A49" s="46" t="s">
        <v>1353</v>
      </c>
      <c r="C49" s="49">
        <f>'Fund Cover Sheets'!G25</f>
        <v>6359779</v>
      </c>
      <c r="D49" s="49">
        <f>'Fund Cover Sheets'!G26</f>
        <v>3749289</v>
      </c>
      <c r="E49" s="49">
        <f>'Fund Cover Sheets'!G27</f>
        <v>8231466</v>
      </c>
      <c r="F49" s="49">
        <f>'Fund Cover Sheets'!G28</f>
        <v>361347</v>
      </c>
      <c r="G49" s="49">
        <v>0</v>
      </c>
      <c r="H49" s="49">
        <f>'Fund Cover Sheets'!G29</f>
        <v>75000</v>
      </c>
      <c r="I49" s="49">
        <v>0</v>
      </c>
      <c r="J49" s="49">
        <v>0</v>
      </c>
      <c r="K49" s="49">
        <f>'Fund Cover Sheets'!G32</f>
        <v>4241084</v>
      </c>
      <c r="L49" s="49">
        <f>SUM(C49:K49)</f>
        <v>23017965</v>
      </c>
      <c r="M49" s="2"/>
    </row>
    <row r="50" spans="1:13" ht="15" customHeight="1">
      <c r="A50" s="46"/>
      <c r="C50" s="2"/>
      <c r="D50" s="2"/>
      <c r="E50" s="2"/>
      <c r="F50" s="2"/>
      <c r="G50" s="2"/>
      <c r="I50" s="2"/>
      <c r="J50" s="2"/>
      <c r="K50" s="2"/>
      <c r="L50" s="2"/>
      <c r="M50" s="2"/>
    </row>
    <row r="51" spans="1:13" ht="24" customHeight="1">
      <c r="A51" s="46" t="s">
        <v>632</v>
      </c>
      <c r="C51" s="2"/>
      <c r="D51" s="2"/>
      <c r="E51" s="2"/>
      <c r="F51" s="2"/>
      <c r="G51" s="2"/>
      <c r="I51" s="2"/>
      <c r="J51" s="2"/>
      <c r="K51" s="2"/>
      <c r="L51" s="2"/>
      <c r="M51" s="5"/>
    </row>
    <row r="52" spans="1:13" ht="24" customHeight="1">
      <c r="A52" s="52">
        <v>-15</v>
      </c>
      <c r="B52" s="1" t="s">
        <v>561</v>
      </c>
      <c r="C52" s="2">
        <v>0</v>
      </c>
      <c r="D52" s="2">
        <v>0</v>
      </c>
      <c r="E52" s="2">
        <v>0</v>
      </c>
      <c r="F52" s="2">
        <f>'Fund Cover Sheets'!G136</f>
        <v>190000</v>
      </c>
      <c r="G52" s="2">
        <f>'Fund Cover Sheets'!G137</f>
        <v>1050000</v>
      </c>
      <c r="H52" s="273">
        <v>0</v>
      </c>
      <c r="I52" s="2">
        <v>0</v>
      </c>
      <c r="J52" s="2">
        <v>0</v>
      </c>
      <c r="K52" s="2">
        <v>0</v>
      </c>
      <c r="L52" s="2">
        <f t="shared" ref="L52:L59" si="2">SUM(C52:K52)</f>
        <v>1240000</v>
      </c>
      <c r="M52" s="5"/>
    </row>
    <row r="53" spans="1:13" ht="24" customHeight="1">
      <c r="A53" s="52">
        <v>-79</v>
      </c>
      <c r="B53" s="1" t="s">
        <v>633</v>
      </c>
      <c r="C53" s="2">
        <f>'Fund Cover Sheets'!G539</f>
        <v>1546393</v>
      </c>
      <c r="D53" s="2">
        <f>'Fund Cover Sheets'!G540</f>
        <v>542523</v>
      </c>
      <c r="E53" s="2">
        <f>'Fund Cover Sheets'!G541</f>
        <v>632457</v>
      </c>
      <c r="F53" s="2">
        <f>'Fund Cover Sheets'!G542</f>
        <v>687920</v>
      </c>
      <c r="G53" s="2">
        <v>0</v>
      </c>
      <c r="H53" s="273">
        <v>0</v>
      </c>
      <c r="I53" s="2">
        <v>0</v>
      </c>
      <c r="J53" s="2">
        <v>0</v>
      </c>
      <c r="K53" s="2">
        <v>0</v>
      </c>
      <c r="L53" s="2">
        <f t="shared" si="2"/>
        <v>3409293</v>
      </c>
      <c r="M53" s="5"/>
    </row>
    <row r="54" spans="1:13" ht="24" customHeight="1">
      <c r="A54" s="52">
        <v>-72</v>
      </c>
      <c r="B54" s="1" t="s">
        <v>474</v>
      </c>
      <c r="C54" s="2">
        <v>0</v>
      </c>
      <c r="D54" s="2">
        <v>0</v>
      </c>
      <c r="E54" s="2">
        <f>'Fund Cover Sheets'!G493</f>
        <v>0</v>
      </c>
      <c r="F54" s="2">
        <v>0</v>
      </c>
      <c r="G54" s="2">
        <f>'Fund Cover Sheets'!G494</f>
        <v>0</v>
      </c>
      <c r="H54" s="273">
        <v>0</v>
      </c>
      <c r="I54" s="2">
        <v>0</v>
      </c>
      <c r="J54" s="2">
        <v>0</v>
      </c>
      <c r="K54" s="2">
        <v>0</v>
      </c>
      <c r="L54" s="2">
        <f t="shared" si="2"/>
        <v>0</v>
      </c>
      <c r="M54" s="5"/>
    </row>
    <row r="55" spans="1:13" ht="24" customHeight="1">
      <c r="A55" s="52">
        <v>-87</v>
      </c>
      <c r="B55" s="1" t="s">
        <v>409</v>
      </c>
      <c r="C55" s="2">
        <v>0</v>
      </c>
      <c r="D55" s="2">
        <v>0</v>
      </c>
      <c r="E55" s="2">
        <f>'Fund Cover Sheets'!G665</f>
        <v>18014</v>
      </c>
      <c r="F55" s="2">
        <v>0</v>
      </c>
      <c r="G55" s="2">
        <v>0</v>
      </c>
      <c r="H55" s="273">
        <v>0</v>
      </c>
      <c r="I55" s="2">
        <v>0</v>
      </c>
      <c r="J55" s="2">
        <f>'Fund Cover Sheets'!G666</f>
        <v>209422</v>
      </c>
      <c r="K55" s="2">
        <v>0</v>
      </c>
      <c r="L55" s="2">
        <f t="shared" si="2"/>
        <v>227436</v>
      </c>
      <c r="M55" s="5"/>
    </row>
    <row r="56" spans="1:13" ht="24" customHeight="1">
      <c r="A56" s="52">
        <v>-88</v>
      </c>
      <c r="B56" s="1" t="s">
        <v>411</v>
      </c>
      <c r="C56" s="2">
        <v>0</v>
      </c>
      <c r="D56" s="2">
        <v>0</v>
      </c>
      <c r="E56" s="2">
        <f>'Fund Cover Sheets'!G700</f>
        <v>76857</v>
      </c>
      <c r="F56" s="2">
        <v>0</v>
      </c>
      <c r="G56" s="2">
        <f>'Fund Cover Sheets'!G701</f>
        <v>5000</v>
      </c>
      <c r="H56" s="273">
        <v>0</v>
      </c>
      <c r="I56" s="2">
        <v>0</v>
      </c>
      <c r="J56" s="2">
        <f>'Fund Cover Sheets'!G702</f>
        <v>0</v>
      </c>
      <c r="K56" s="2">
        <v>0</v>
      </c>
      <c r="L56" s="2">
        <f t="shared" si="2"/>
        <v>81857</v>
      </c>
      <c r="M56" s="5"/>
    </row>
    <row r="57" spans="1:13" ht="24" customHeight="1">
      <c r="A57" s="52">
        <v>-89</v>
      </c>
      <c r="B57" s="1" t="s">
        <v>1012</v>
      </c>
      <c r="C57" s="2">
        <v>0</v>
      </c>
      <c r="D57" s="2">
        <v>0</v>
      </c>
      <c r="E57" s="2">
        <f>'Fund Cover Sheets'!G738</f>
        <v>11000</v>
      </c>
      <c r="F57" s="2">
        <v>0</v>
      </c>
      <c r="G57" s="2">
        <v>0</v>
      </c>
      <c r="H57" s="273">
        <v>0</v>
      </c>
      <c r="I57" s="2">
        <v>0</v>
      </c>
      <c r="J57" s="2">
        <v>0</v>
      </c>
      <c r="K57" s="2">
        <v>0</v>
      </c>
      <c r="L57" s="2">
        <f t="shared" si="2"/>
        <v>11000</v>
      </c>
      <c r="M57" s="5"/>
    </row>
    <row r="58" spans="1:13" ht="24" customHeight="1">
      <c r="A58" s="52">
        <v>-11</v>
      </c>
      <c r="B58" s="1" t="s">
        <v>634</v>
      </c>
      <c r="C58" s="2">
        <v>0</v>
      </c>
      <c r="D58" s="2">
        <v>0</v>
      </c>
      <c r="E58" s="2">
        <f>'Fund Cover Sheets'!G66</f>
        <v>60640</v>
      </c>
      <c r="F58" s="2">
        <v>0</v>
      </c>
      <c r="G58" s="2">
        <v>0</v>
      </c>
      <c r="H58" s="273">
        <v>0</v>
      </c>
      <c r="I58" s="2">
        <v>0</v>
      </c>
      <c r="J58" s="2">
        <v>0</v>
      </c>
      <c r="K58" s="2">
        <v>0</v>
      </c>
      <c r="L58" s="2">
        <f t="shared" si="2"/>
        <v>60640</v>
      </c>
      <c r="M58" s="5"/>
    </row>
    <row r="59" spans="1:13" ht="24" customHeight="1">
      <c r="A59" s="52">
        <v>-12</v>
      </c>
      <c r="B59" s="1" t="s">
        <v>635</v>
      </c>
      <c r="C59" s="2">
        <v>0</v>
      </c>
      <c r="D59" s="2">
        <v>0</v>
      </c>
      <c r="E59" s="2">
        <f>'Fund Cover Sheets'!G101</f>
        <v>18640</v>
      </c>
      <c r="F59" s="2">
        <v>0</v>
      </c>
      <c r="G59" s="2">
        <v>0</v>
      </c>
      <c r="H59" s="273">
        <v>0</v>
      </c>
      <c r="I59" s="2">
        <v>0</v>
      </c>
      <c r="J59" s="2">
        <v>0</v>
      </c>
      <c r="K59" s="2">
        <v>0</v>
      </c>
      <c r="L59" s="2">
        <f t="shared" si="2"/>
        <v>18640</v>
      </c>
      <c r="M59" s="5"/>
    </row>
    <row r="60" spans="1:13">
      <c r="C60" s="2"/>
      <c r="D60" s="2"/>
      <c r="E60" s="2"/>
      <c r="F60" s="2"/>
      <c r="G60" s="2"/>
      <c r="H60" s="273"/>
      <c r="I60" s="2"/>
      <c r="J60" s="2"/>
      <c r="K60" s="2"/>
      <c r="L60" s="2"/>
      <c r="M60" s="5"/>
    </row>
    <row r="61" spans="1:13" ht="24" customHeight="1">
      <c r="A61" s="46" t="s">
        <v>1354</v>
      </c>
      <c r="C61" s="2">
        <v>0</v>
      </c>
      <c r="D61" s="2">
        <v>0</v>
      </c>
      <c r="E61" s="2">
        <f>'Fund Cover Sheets'!G354</f>
        <v>0</v>
      </c>
      <c r="F61" s="2">
        <v>0</v>
      </c>
      <c r="G61" s="2">
        <v>0</v>
      </c>
      <c r="H61" s="273">
        <v>0</v>
      </c>
      <c r="I61" s="2">
        <v>0</v>
      </c>
      <c r="J61" s="2">
        <f>'Fund Cover Sheets'!G355</f>
        <v>0</v>
      </c>
      <c r="K61" s="2">
        <v>0</v>
      </c>
      <c r="L61" s="2">
        <f>SUM(C61:K61)</f>
        <v>0</v>
      </c>
      <c r="M61" s="5"/>
    </row>
    <row r="62" spans="1:13">
      <c r="A62" s="46"/>
      <c r="C62" s="2"/>
      <c r="D62" s="2"/>
      <c r="E62" s="2"/>
      <c r="F62" s="2"/>
      <c r="G62" s="2"/>
      <c r="H62" s="273"/>
      <c r="I62" s="2"/>
      <c r="J62" s="2"/>
      <c r="K62" s="2"/>
      <c r="L62" s="2"/>
    </row>
    <row r="63" spans="1:13" ht="24" customHeight="1">
      <c r="A63" s="46" t="s">
        <v>637</v>
      </c>
      <c r="C63" s="2"/>
      <c r="D63" s="2"/>
      <c r="E63" s="2"/>
      <c r="F63" s="2"/>
      <c r="G63" s="2"/>
      <c r="H63" s="273"/>
      <c r="I63" s="2"/>
      <c r="J63" s="2"/>
      <c r="K63" s="2"/>
      <c r="L63" s="2"/>
    </row>
    <row r="64" spans="1:13" ht="24" customHeight="1">
      <c r="A64" s="52">
        <v>-25</v>
      </c>
      <c r="B64" s="1" t="s">
        <v>735</v>
      </c>
      <c r="C64" s="2">
        <v>0</v>
      </c>
      <c r="D64" s="2">
        <v>0</v>
      </c>
      <c r="E64" s="2">
        <f>'Fund Cover Sheets'!G286+'Fund Cover Sheets'!G296+'Fund Cover Sheets'!G304</f>
        <v>38100</v>
      </c>
      <c r="F64" s="2">
        <f>'Fund Cover Sheets'!G297+'Fund Cover Sheets'!G291</f>
        <v>18618</v>
      </c>
      <c r="G64" s="2">
        <f>'Fund Cover Sheets'!G287+'Fund Cover Sheets'!G298+'Fund Cover Sheets'!G305+'Fund Cover Sheets'!G292</f>
        <v>2550500</v>
      </c>
      <c r="H64" s="273">
        <v>0</v>
      </c>
      <c r="I64" s="2">
        <v>0</v>
      </c>
      <c r="J64" s="2">
        <f>'Fund Cover Sheets'!G299+'Fund Cover Sheets'!G306</f>
        <v>71570</v>
      </c>
      <c r="K64" s="2">
        <v>0</v>
      </c>
      <c r="L64" s="2">
        <f>SUM(C64:K64)</f>
        <v>2678788</v>
      </c>
    </row>
    <row r="65" spans="1:12" ht="24" customHeight="1">
      <c r="A65" s="52">
        <v>-23</v>
      </c>
      <c r="B65" s="1" t="s">
        <v>639</v>
      </c>
      <c r="C65" s="2">
        <v>0</v>
      </c>
      <c r="D65" s="2">
        <v>0</v>
      </c>
      <c r="E65" s="2">
        <f>'Fund Cover Sheets'!G179</f>
        <v>140075</v>
      </c>
      <c r="F65" s="2">
        <f>'Fund Cover Sheets'!G180</f>
        <v>115000</v>
      </c>
      <c r="G65" s="2">
        <f>'Fund Cover Sheets'!G181</f>
        <v>3724254</v>
      </c>
      <c r="H65" s="273">
        <v>0</v>
      </c>
      <c r="I65" s="2">
        <v>0</v>
      </c>
      <c r="J65" s="2">
        <f>'Fund Cover Sheets'!G182</f>
        <v>313038</v>
      </c>
      <c r="K65" s="2">
        <f>'Fund Cover Sheets'!G185</f>
        <v>104627</v>
      </c>
      <c r="L65" s="2">
        <f>SUM(C65:K65)</f>
        <v>4396994</v>
      </c>
    </row>
    <row r="66" spans="1:12" ht="24" customHeight="1">
      <c r="A66" s="52">
        <v>-24</v>
      </c>
      <c r="B66" s="1" t="s">
        <v>1269</v>
      </c>
      <c r="C66" s="2">
        <f>'Fund Cover Sheets'!G227</f>
        <v>176683</v>
      </c>
      <c r="D66" s="2">
        <f>'Fund Cover Sheets'!G228</f>
        <v>58394</v>
      </c>
      <c r="E66" s="2">
        <f>'Fund Cover Sheets'!G229</f>
        <v>521417</v>
      </c>
      <c r="F66" s="2">
        <f>'Fund Cover Sheets'!G230</f>
        <v>51500</v>
      </c>
      <c r="G66" s="2">
        <f>'Fund Cover Sheets'!G231</f>
        <v>3010000</v>
      </c>
      <c r="H66" s="273">
        <v>0</v>
      </c>
      <c r="I66" s="2">
        <v>0</v>
      </c>
      <c r="J66" s="2">
        <f>'Fund Cover Sheets'!G232</f>
        <v>799915</v>
      </c>
      <c r="K66" s="2">
        <f>'Fund Cover Sheets'!G235</f>
        <v>0</v>
      </c>
      <c r="L66" s="2">
        <f>SUM(C66:K66)</f>
        <v>4617909</v>
      </c>
    </row>
    <row r="67" spans="1:12">
      <c r="C67" s="2"/>
      <c r="D67" s="2"/>
      <c r="E67" s="2"/>
      <c r="F67" s="2"/>
      <c r="G67" s="2"/>
      <c r="H67" s="273"/>
      <c r="I67" s="2"/>
      <c r="J67" s="2"/>
      <c r="K67" s="2"/>
      <c r="L67" s="2"/>
    </row>
    <row r="68" spans="1:12" ht="24" customHeight="1">
      <c r="A68" s="46" t="s">
        <v>640</v>
      </c>
      <c r="C68" s="2"/>
      <c r="D68" s="2"/>
      <c r="E68" s="2"/>
      <c r="F68" s="2"/>
      <c r="G68" s="2"/>
      <c r="H68" s="273"/>
      <c r="I68" s="2"/>
      <c r="J68" s="2"/>
      <c r="K68" s="2"/>
      <c r="L68" s="2"/>
    </row>
    <row r="69" spans="1:12" ht="24" customHeight="1">
      <c r="A69" s="52">
        <v>-51</v>
      </c>
      <c r="B69" s="1" t="s">
        <v>472</v>
      </c>
      <c r="C69" s="2">
        <f>'Fund Cover Sheets'!G396</f>
        <v>613000</v>
      </c>
      <c r="D69" s="2">
        <f>'Fund Cover Sheets'!G397</f>
        <v>315829</v>
      </c>
      <c r="E69" s="2">
        <f>'Fund Cover Sheets'!G398</f>
        <v>2732234</v>
      </c>
      <c r="F69" s="2">
        <f>'Fund Cover Sheets'!G399</f>
        <v>469600</v>
      </c>
      <c r="G69" s="2">
        <f>'Fund Cover Sheets'!G400</f>
        <v>10034025</v>
      </c>
      <c r="H69" s="273">
        <v>0</v>
      </c>
      <c r="I69" s="2">
        <f>'Fund Cover Sheets'!G401</f>
        <v>136795</v>
      </c>
      <c r="J69" s="2">
        <f>'Fund Cover Sheets'!G402</f>
        <v>975291</v>
      </c>
      <c r="K69" s="2">
        <f>'Fund Cover Sheets'!G405</f>
        <v>97224</v>
      </c>
      <c r="L69" s="2">
        <f>SUM(C69:K69)</f>
        <v>15373998</v>
      </c>
    </row>
    <row r="70" spans="1:12" ht="24" customHeight="1">
      <c r="A70" s="52">
        <v>-52</v>
      </c>
      <c r="B70" s="1" t="s">
        <v>473</v>
      </c>
      <c r="C70" s="2">
        <f>'Fund Cover Sheets'!G446</f>
        <v>317421</v>
      </c>
      <c r="D70" s="2">
        <f>'Fund Cover Sheets'!G447</f>
        <v>162278</v>
      </c>
      <c r="E70" s="2">
        <f>'Fund Cover Sheets'!G448</f>
        <v>266270</v>
      </c>
      <c r="F70" s="2">
        <f>'Fund Cover Sheets'!G449</f>
        <v>79120</v>
      </c>
      <c r="G70" s="2">
        <f>'Fund Cover Sheets'!G450</f>
        <v>619100</v>
      </c>
      <c r="H70" s="273">
        <v>0</v>
      </c>
      <c r="I70" s="2">
        <f>'Fund Cover Sheets'!G451</f>
        <v>163772</v>
      </c>
      <c r="J70" s="2">
        <f>'Fund Cover Sheets'!G452</f>
        <v>1065723</v>
      </c>
      <c r="K70" s="2">
        <f>'Fund Cover Sheets'!G455</f>
        <v>171349</v>
      </c>
      <c r="L70" s="2">
        <f>SUM(C70:K70)</f>
        <v>2845033</v>
      </c>
    </row>
    <row r="71" spans="1:12">
      <c r="C71" s="2"/>
      <c r="D71" s="2"/>
      <c r="E71" s="2"/>
      <c r="F71" s="2"/>
      <c r="G71" s="2"/>
      <c r="H71" s="273"/>
      <c r="I71" s="2"/>
      <c r="J71" s="2"/>
      <c r="K71" s="2"/>
      <c r="L71" s="2"/>
    </row>
    <row r="72" spans="1:12" ht="24" customHeight="1">
      <c r="A72" s="46" t="s">
        <v>641</v>
      </c>
      <c r="C72" s="2"/>
      <c r="D72" s="2"/>
      <c r="E72" s="2"/>
      <c r="F72" s="2"/>
      <c r="G72" s="2"/>
      <c r="H72" s="273"/>
      <c r="I72" s="2"/>
      <c r="J72" s="2"/>
      <c r="K72" s="2"/>
      <c r="L72" s="2"/>
    </row>
    <row r="73" spans="1:12" ht="24" customHeight="1">
      <c r="A73" s="52">
        <v>-82</v>
      </c>
      <c r="B73" s="1" t="s">
        <v>466</v>
      </c>
      <c r="C73" s="2">
        <f>'Fund Cover Sheets'!G584</f>
        <v>456307</v>
      </c>
      <c r="D73" s="2">
        <f>'Fund Cover Sheets'!G585</f>
        <v>184238</v>
      </c>
      <c r="E73" s="2">
        <f>'Fund Cover Sheets'!G586</f>
        <v>350405</v>
      </c>
      <c r="F73" s="2">
        <f>'Fund Cover Sheets'!G587</f>
        <v>51300</v>
      </c>
      <c r="G73" s="2">
        <v>0</v>
      </c>
      <c r="H73" s="273">
        <v>0</v>
      </c>
      <c r="I73" s="2">
        <v>0</v>
      </c>
      <c r="J73" s="2">
        <f>'Fund Cover Sheets'!G588</f>
        <v>866750</v>
      </c>
      <c r="K73" s="2">
        <v>0</v>
      </c>
      <c r="L73" s="2">
        <f>SUM(C73:K73)</f>
        <v>1909000</v>
      </c>
    </row>
    <row r="74" spans="1:12" ht="24" customHeight="1">
      <c r="A74" s="52">
        <v>-84</v>
      </c>
      <c r="B74" s="1" t="s">
        <v>642</v>
      </c>
      <c r="C74" s="2">
        <v>0</v>
      </c>
      <c r="D74" s="2">
        <v>0</v>
      </c>
      <c r="E74" s="2">
        <f>'Fund Cover Sheets'!G627</f>
        <v>3500</v>
      </c>
      <c r="F74" s="2">
        <f>'Fund Cover Sheets'!G628</f>
        <v>55000</v>
      </c>
      <c r="G74" s="2">
        <f>'Fund Cover Sheets'!G629</f>
        <v>56000</v>
      </c>
      <c r="H74" s="273">
        <v>0</v>
      </c>
      <c r="I74" s="2">
        <v>0</v>
      </c>
      <c r="J74" s="2">
        <v>0</v>
      </c>
      <c r="K74" s="2">
        <v>0</v>
      </c>
      <c r="L74" s="2">
        <f>SUM(C74:K74)</f>
        <v>114500</v>
      </c>
    </row>
    <row r="75" spans="1:12">
      <c r="C75" s="2"/>
      <c r="D75" s="2"/>
      <c r="E75" s="2"/>
      <c r="F75" s="2"/>
      <c r="G75" s="2"/>
      <c r="H75" s="273"/>
      <c r="I75" s="2"/>
      <c r="J75" s="2"/>
      <c r="K75" s="2"/>
      <c r="L75" s="2"/>
    </row>
    <row r="76" spans="1:12" ht="24" customHeight="1" thickBot="1">
      <c r="A76" s="6"/>
      <c r="B76" s="47" t="s">
        <v>687</v>
      </c>
      <c r="C76" s="317">
        <f t="shared" ref="C76:I76" si="3">SUM(C49:C75)</f>
        <v>9469583</v>
      </c>
      <c r="D76" s="317">
        <f t="shared" si="3"/>
        <v>5012551</v>
      </c>
      <c r="E76" s="317">
        <f t="shared" si="3"/>
        <v>13101075</v>
      </c>
      <c r="F76" s="317">
        <f t="shared" si="3"/>
        <v>2079405</v>
      </c>
      <c r="G76" s="317">
        <f t="shared" si="3"/>
        <v>21048879</v>
      </c>
      <c r="H76" s="317">
        <f t="shared" si="3"/>
        <v>75000</v>
      </c>
      <c r="I76" s="317">
        <f t="shared" si="3"/>
        <v>300567</v>
      </c>
      <c r="J76" s="317">
        <f>SUM(J49:J75)</f>
        <v>4301709</v>
      </c>
      <c r="K76" s="317">
        <f>SUM(K49:K75)</f>
        <v>4614284</v>
      </c>
      <c r="L76" s="317">
        <f>SUM(L49:L75)</f>
        <v>60003053</v>
      </c>
    </row>
    <row r="77" spans="1:12" ht="14.4" thickTop="1">
      <c r="C77" s="48"/>
      <c r="D77" s="48"/>
      <c r="E77" s="48"/>
      <c r="F77" s="48"/>
      <c r="G77" s="48"/>
      <c r="H77" s="273"/>
      <c r="I77" s="48"/>
    </row>
    <row r="78" spans="1:12">
      <c r="C78" s="48"/>
      <c r="D78" s="48"/>
      <c r="E78" s="48"/>
      <c r="F78" s="48"/>
      <c r="G78" s="48"/>
      <c r="H78" s="273"/>
      <c r="I78" s="48"/>
    </row>
    <row r="79" spans="1:12">
      <c r="C79" s="48"/>
      <c r="D79" s="48"/>
      <c r="E79" s="48"/>
      <c r="F79" s="48"/>
      <c r="G79" s="48"/>
      <c r="H79" s="273"/>
      <c r="I79" s="48"/>
    </row>
    <row r="80" spans="1:12">
      <c r="C80" s="48"/>
      <c r="D80" s="48"/>
      <c r="E80" s="48"/>
      <c r="F80" s="48"/>
      <c r="G80" s="48"/>
      <c r="H80" s="2"/>
      <c r="I80" s="48"/>
    </row>
    <row r="81" spans="3:9">
      <c r="C81" s="48"/>
      <c r="D81" s="48"/>
      <c r="E81" s="48"/>
      <c r="F81" s="48"/>
      <c r="G81" s="48"/>
      <c r="H81" s="2"/>
      <c r="I81" s="48"/>
    </row>
    <row r="82" spans="3:9">
      <c r="C82" s="48"/>
      <c r="D82" s="48"/>
      <c r="E82" s="48"/>
      <c r="F82" s="48"/>
      <c r="G82" s="48"/>
      <c r="H82" s="2"/>
      <c r="I82" s="48"/>
    </row>
    <row r="83" spans="3:9">
      <c r="C83" s="48"/>
      <c r="D83" s="48"/>
      <c r="E83" s="48"/>
      <c r="F83" s="48"/>
      <c r="G83" s="48"/>
      <c r="H83" s="2"/>
      <c r="I83" s="48"/>
    </row>
    <row r="84" spans="3:9">
      <c r="C84" s="48"/>
      <c r="D84" s="48"/>
      <c r="E84" s="48"/>
      <c r="F84" s="48"/>
      <c r="G84" s="48"/>
      <c r="H84" s="2"/>
      <c r="I84" s="48"/>
    </row>
    <row r="85" spans="3:9">
      <c r="C85" s="48"/>
      <c r="D85" s="48"/>
      <c r="E85" s="48"/>
      <c r="F85" s="48"/>
      <c r="G85" s="48"/>
      <c r="H85" s="2"/>
      <c r="I85" s="48"/>
    </row>
    <row r="86" spans="3:9">
      <c r="C86" s="48"/>
      <c r="D86" s="48"/>
      <c r="E86" s="48"/>
      <c r="F86" s="48"/>
      <c r="G86" s="48"/>
      <c r="H86" s="2"/>
      <c r="I86" s="48"/>
    </row>
    <row r="87" spans="3:9">
      <c r="C87" s="48"/>
      <c r="D87" s="48"/>
      <c r="E87" s="48"/>
      <c r="F87" s="48"/>
      <c r="G87" s="48"/>
      <c r="H87" s="2"/>
      <c r="I87" s="48"/>
    </row>
    <row r="88" spans="3:9">
      <c r="C88" s="48"/>
      <c r="D88" s="48"/>
      <c r="E88" s="48"/>
      <c r="F88" s="48"/>
      <c r="G88" s="48"/>
      <c r="H88" s="48"/>
      <c r="I88" s="48"/>
    </row>
    <row r="89" spans="3:9">
      <c r="C89" s="48"/>
      <c r="D89" s="48"/>
      <c r="E89" s="48"/>
      <c r="F89" s="48"/>
      <c r="G89" s="48"/>
      <c r="H89" s="48"/>
      <c r="I89" s="48"/>
    </row>
    <row r="90" spans="3:9">
      <c r="C90" s="48"/>
      <c r="D90" s="48"/>
      <c r="E90" s="48"/>
      <c r="F90" s="48"/>
      <c r="G90" s="48"/>
      <c r="H90" s="48"/>
      <c r="I90" s="48"/>
    </row>
    <row r="91" spans="3:9">
      <c r="C91" s="48"/>
      <c r="D91" s="48"/>
      <c r="E91" s="48"/>
      <c r="F91" s="48"/>
      <c r="G91" s="48"/>
      <c r="H91" s="48"/>
      <c r="I91" s="48"/>
    </row>
    <row r="92" spans="3:9">
      <c r="C92" s="48"/>
      <c r="D92" s="48"/>
      <c r="E92" s="48"/>
      <c r="F92" s="48"/>
      <c r="G92" s="48"/>
      <c r="H92" s="48"/>
      <c r="I92" s="48"/>
    </row>
    <row r="93" spans="3:9">
      <c r="C93" s="48"/>
      <c r="D93" s="48"/>
      <c r="E93" s="48"/>
      <c r="F93" s="48"/>
      <c r="G93" s="48"/>
      <c r="H93" s="48"/>
      <c r="I93" s="48"/>
    </row>
    <row r="94" spans="3:9">
      <c r="C94" s="48"/>
      <c r="D94" s="48"/>
      <c r="E94" s="48"/>
      <c r="F94" s="48"/>
      <c r="G94" s="48"/>
      <c r="H94" s="48"/>
      <c r="I94" s="48"/>
    </row>
    <row r="95" spans="3:9">
      <c r="C95" s="48"/>
      <c r="D95" s="48"/>
      <c r="E95" s="48"/>
      <c r="F95" s="48"/>
      <c r="G95" s="48"/>
      <c r="H95" s="48"/>
      <c r="I95" s="48"/>
    </row>
    <row r="96" spans="3:9">
      <c r="C96" s="48"/>
      <c r="D96" s="48"/>
      <c r="E96" s="48"/>
      <c r="F96" s="48"/>
      <c r="G96" s="48"/>
      <c r="H96" s="48"/>
      <c r="I96" s="48"/>
    </row>
    <row r="97" spans="3:9">
      <c r="C97" s="48"/>
      <c r="D97" s="48"/>
      <c r="E97" s="48"/>
      <c r="F97" s="48"/>
      <c r="G97" s="48"/>
      <c r="H97" s="48"/>
      <c r="I97" s="48"/>
    </row>
    <row r="98" spans="3:9">
      <c r="C98" s="48"/>
      <c r="D98" s="48"/>
      <c r="E98" s="48"/>
      <c r="F98" s="48"/>
      <c r="G98" s="48"/>
      <c r="H98" s="48"/>
      <c r="I98" s="48"/>
    </row>
    <row r="99" spans="3:9">
      <c r="C99" s="48"/>
      <c r="D99" s="48"/>
      <c r="E99" s="48"/>
      <c r="F99" s="48"/>
      <c r="G99" s="48"/>
      <c r="H99" s="48"/>
      <c r="I99" s="48"/>
    </row>
    <row r="100" spans="3:9">
      <c r="C100" s="48"/>
      <c r="D100" s="48"/>
      <c r="E100" s="48"/>
      <c r="F100" s="48"/>
      <c r="G100" s="48"/>
      <c r="H100" s="48"/>
      <c r="I100" s="48"/>
    </row>
    <row r="101" spans="3:9">
      <c r="C101" s="48"/>
      <c r="D101" s="48"/>
      <c r="E101" s="48"/>
      <c r="F101" s="48"/>
      <c r="G101" s="48"/>
      <c r="H101" s="48"/>
      <c r="I101" s="48"/>
    </row>
    <row r="102" spans="3:9">
      <c r="C102" s="48"/>
      <c r="D102" s="48"/>
      <c r="E102" s="48"/>
      <c r="F102" s="48"/>
      <c r="G102" s="48"/>
      <c r="H102" s="48"/>
      <c r="I102" s="48"/>
    </row>
    <row r="103" spans="3:9">
      <c r="C103" s="48"/>
      <c r="D103" s="48"/>
      <c r="E103" s="48"/>
      <c r="F103" s="48"/>
      <c r="G103" s="48"/>
      <c r="H103" s="48"/>
      <c r="I103" s="48"/>
    </row>
    <row r="104" spans="3:9">
      <c r="C104" s="48"/>
      <c r="D104" s="48"/>
      <c r="E104" s="48"/>
      <c r="F104" s="48"/>
      <c r="G104" s="48"/>
      <c r="H104" s="48"/>
      <c r="I104" s="48"/>
    </row>
    <row r="105" spans="3:9">
      <c r="C105" s="48"/>
      <c r="D105" s="48"/>
      <c r="E105" s="48"/>
      <c r="F105" s="48"/>
      <c r="G105" s="48"/>
      <c r="H105" s="48"/>
      <c r="I105" s="48"/>
    </row>
    <row r="106" spans="3:9">
      <c r="C106" s="48"/>
      <c r="D106" s="48"/>
      <c r="E106" s="48"/>
      <c r="F106" s="48"/>
      <c r="G106" s="48"/>
      <c r="H106" s="48"/>
      <c r="I106" s="48"/>
    </row>
    <row r="107" spans="3:9">
      <c r="C107" s="48"/>
      <c r="D107" s="48"/>
      <c r="E107" s="48"/>
      <c r="F107" s="48"/>
      <c r="G107" s="48"/>
      <c r="H107" s="48"/>
      <c r="I107" s="48"/>
    </row>
    <row r="108" spans="3:9">
      <c r="C108" s="48"/>
      <c r="D108" s="48"/>
      <c r="E108" s="48"/>
      <c r="F108" s="48"/>
      <c r="G108" s="48"/>
      <c r="H108" s="48"/>
      <c r="I108" s="48"/>
    </row>
    <row r="109" spans="3:9">
      <c r="C109" s="48"/>
      <c r="D109" s="48"/>
      <c r="E109" s="48"/>
      <c r="F109" s="48"/>
      <c r="G109" s="48"/>
      <c r="H109" s="48"/>
      <c r="I109" s="48"/>
    </row>
    <row r="110" spans="3:9">
      <c r="C110" s="48"/>
      <c r="D110" s="48"/>
      <c r="E110" s="48"/>
      <c r="F110" s="48"/>
      <c r="G110" s="48"/>
      <c r="H110" s="48"/>
      <c r="I110" s="48"/>
    </row>
  </sheetData>
  <mergeCells count="6">
    <mergeCell ref="A40:L40"/>
    <mergeCell ref="A41:L41"/>
    <mergeCell ref="A42:L42"/>
    <mergeCell ref="A1:L1"/>
    <mergeCell ref="A2:L2"/>
    <mergeCell ref="A3:L3"/>
  </mergeCells>
  <printOptions horizontalCentered="1"/>
  <pageMargins left="0" right="0" top="0.25" bottom="0.25" header="0" footer="0"/>
  <pageSetup scale="75" orientation="landscape" r:id="rId1"/>
  <rowBreaks count="1" manualBreakCount="1">
    <brk id="3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06"/>
  <sheetViews>
    <sheetView zoomScale="75" zoomScaleNormal="75" workbookViewId="0">
      <selection activeCell="F7" sqref="F7"/>
    </sheetView>
  </sheetViews>
  <sheetFormatPr defaultColWidth="10.44140625" defaultRowHeight="13.8"/>
  <cols>
    <col min="1" max="1" width="5.88671875" style="9" customWidth="1"/>
    <col min="2" max="2" width="25.6640625" style="9" customWidth="1"/>
    <col min="3" max="4" width="14.6640625" style="9" customWidth="1"/>
    <col min="5" max="11" width="14.6640625" style="61" customWidth="1"/>
    <col min="12" max="13" width="10.44140625" style="61"/>
    <col min="14" max="14" width="29" style="61" customWidth="1"/>
    <col min="15" max="16384" width="10.44140625" style="61"/>
  </cols>
  <sheetData>
    <row r="1" spans="1:16" ht="24" customHeight="1">
      <c r="A1" s="478" t="s">
        <v>629</v>
      </c>
      <c r="B1" s="478"/>
      <c r="C1" s="478"/>
      <c r="D1" s="478"/>
      <c r="E1" s="478"/>
      <c r="F1" s="478"/>
      <c r="G1" s="478"/>
      <c r="H1" s="478"/>
      <c r="I1" s="478"/>
      <c r="J1" s="478"/>
      <c r="K1" s="478"/>
      <c r="M1" s="74"/>
      <c r="N1" s="73"/>
      <c r="O1" s="73"/>
    </row>
    <row r="2" spans="1:16" ht="24" customHeight="1">
      <c r="A2" s="479" t="s">
        <v>679</v>
      </c>
      <c r="B2" s="479"/>
      <c r="C2" s="479"/>
      <c r="D2" s="479"/>
      <c r="E2" s="479"/>
      <c r="F2" s="479"/>
      <c r="G2" s="479"/>
      <c r="H2" s="479"/>
      <c r="I2" s="479"/>
      <c r="J2" s="479"/>
      <c r="K2" s="479"/>
      <c r="L2" s="62"/>
      <c r="M2" s="62"/>
      <c r="N2" s="62"/>
      <c r="O2" s="62"/>
      <c r="P2" s="62"/>
    </row>
    <row r="3" spans="1:16" ht="24" customHeight="1">
      <c r="A3" s="478" t="s">
        <v>1395</v>
      </c>
      <c r="B3" s="478"/>
      <c r="C3" s="478"/>
      <c r="D3" s="478"/>
      <c r="E3" s="478"/>
      <c r="F3" s="478"/>
      <c r="G3" s="478"/>
      <c r="H3" s="478"/>
      <c r="I3" s="478"/>
      <c r="J3" s="478"/>
      <c r="K3" s="478"/>
    </row>
    <row r="4" spans="1:16" ht="15" customHeight="1">
      <c r="A4" s="63"/>
      <c r="B4" s="63"/>
      <c r="C4" s="63"/>
      <c r="D4" s="63"/>
      <c r="E4" s="63"/>
      <c r="F4" s="63"/>
      <c r="G4" s="63"/>
      <c r="H4" s="63"/>
    </row>
    <row r="5" spans="1:16" ht="15" customHeight="1">
      <c r="B5" s="10"/>
      <c r="C5" s="43"/>
      <c r="D5" s="1"/>
      <c r="E5" s="43" t="s">
        <v>804</v>
      </c>
      <c r="F5" s="1"/>
      <c r="G5" s="43" t="s">
        <v>805</v>
      </c>
      <c r="H5" s="1"/>
      <c r="I5" s="1"/>
      <c r="J5" s="1"/>
      <c r="K5" s="1"/>
    </row>
    <row r="6" spans="1:16" ht="15" customHeight="1">
      <c r="C6" s="43" t="s">
        <v>802</v>
      </c>
      <c r="D6" s="43" t="s">
        <v>803</v>
      </c>
      <c r="E6" s="43" t="s">
        <v>574</v>
      </c>
      <c r="F6" s="43" t="str">
        <f>E5</f>
        <v>FY 2023</v>
      </c>
      <c r="G6" s="43" t="str">
        <f>'Fund Cover Sheets'!$L$1</f>
        <v>Adopted</v>
      </c>
      <c r="H6" s="43" t="s">
        <v>806</v>
      </c>
      <c r="I6" s="43" t="s">
        <v>807</v>
      </c>
      <c r="J6" s="43" t="s">
        <v>808</v>
      </c>
      <c r="K6" s="43" t="s">
        <v>809</v>
      </c>
    </row>
    <row r="7" spans="1:16" ht="15" customHeight="1" thickBot="1">
      <c r="B7" s="25" t="s">
        <v>630</v>
      </c>
      <c r="C7" s="45" t="s">
        <v>1</v>
      </c>
      <c r="D7" s="45" t="s">
        <v>1</v>
      </c>
      <c r="E7" s="45" t="s">
        <v>544</v>
      </c>
      <c r="F7" s="45" t="s">
        <v>19</v>
      </c>
      <c r="G7" s="45" t="s">
        <v>544</v>
      </c>
      <c r="H7" s="45" t="s">
        <v>19</v>
      </c>
      <c r="I7" s="45" t="s">
        <v>19</v>
      </c>
      <c r="J7" s="45" t="s">
        <v>19</v>
      </c>
      <c r="K7" s="45" t="s">
        <v>19</v>
      </c>
    </row>
    <row r="8" spans="1:16" ht="15" customHeight="1">
      <c r="B8" s="10"/>
      <c r="C8" s="43"/>
      <c r="D8" s="43"/>
      <c r="E8" s="43"/>
      <c r="F8" s="43"/>
      <c r="G8" s="43"/>
      <c r="H8" s="43"/>
      <c r="I8" s="43"/>
      <c r="J8" s="43"/>
      <c r="K8" s="43"/>
    </row>
    <row r="9" spans="1:16" ht="24" customHeight="1">
      <c r="A9" s="124" t="s">
        <v>1353</v>
      </c>
      <c r="C9" s="49">
        <f>'Fund Cover Sheets'!C37</f>
        <v>9172354</v>
      </c>
      <c r="D9" s="49">
        <f>'Fund Cover Sheets'!D37</f>
        <v>10627100</v>
      </c>
      <c r="E9" s="49">
        <f>'Fund Cover Sheets'!E37</f>
        <v>9398466</v>
      </c>
      <c r="F9" s="49">
        <f>'Fund Cover Sheets'!F37</f>
        <v>10627100</v>
      </c>
      <c r="G9" s="49">
        <f>'Fund Cover Sheets'!G37</f>
        <v>10627100</v>
      </c>
      <c r="H9" s="49">
        <f>'Fund Cover Sheets'!H37</f>
        <v>10627100</v>
      </c>
      <c r="I9" s="49">
        <f>'Fund Cover Sheets'!I37</f>
        <v>10627100</v>
      </c>
      <c r="J9" s="49">
        <f>'Fund Cover Sheets'!J37</f>
        <v>10627100</v>
      </c>
      <c r="K9" s="49">
        <f>'Fund Cover Sheets'!K37</f>
        <v>10627100</v>
      </c>
    </row>
    <row r="10" spans="1:16" ht="15" customHeight="1">
      <c r="A10" s="64"/>
      <c r="C10" s="2"/>
      <c r="D10" s="2"/>
      <c r="E10" s="2"/>
      <c r="F10" s="2"/>
      <c r="G10" s="2"/>
      <c r="H10" s="2"/>
      <c r="I10" s="15"/>
      <c r="J10" s="15"/>
      <c r="K10" s="15"/>
    </row>
    <row r="11" spans="1:16" ht="15" customHeight="1">
      <c r="A11" s="64"/>
      <c r="C11" s="2"/>
      <c r="D11" s="2"/>
      <c r="E11" s="2"/>
      <c r="F11" s="2"/>
      <c r="G11" s="2"/>
      <c r="H11" s="2"/>
      <c r="I11" s="15"/>
      <c r="J11" s="15"/>
      <c r="K11" s="15"/>
    </row>
    <row r="12" spans="1:16" ht="15" customHeight="1">
      <c r="A12" s="64"/>
      <c r="C12" s="2"/>
      <c r="D12" s="2"/>
      <c r="E12" s="2"/>
      <c r="F12" s="2"/>
      <c r="G12" s="2"/>
      <c r="H12" s="2"/>
      <c r="I12" s="15"/>
      <c r="J12" s="15"/>
      <c r="K12" s="15"/>
    </row>
    <row r="13" spans="1:16" ht="24" customHeight="1">
      <c r="A13" s="46" t="s">
        <v>632</v>
      </c>
      <c r="B13" s="1"/>
      <c r="C13" s="2"/>
      <c r="D13" s="2"/>
      <c r="E13" s="2"/>
      <c r="F13" s="2"/>
      <c r="G13" s="2"/>
      <c r="H13" s="2"/>
      <c r="I13" s="15"/>
      <c r="J13" s="15"/>
      <c r="K13" s="15"/>
    </row>
    <row r="14" spans="1:16" ht="24" customHeight="1">
      <c r="A14" s="52">
        <v>-15</v>
      </c>
      <c r="B14" s="1" t="s">
        <v>561</v>
      </c>
      <c r="C14" s="2">
        <f>'Fund Cover Sheets'!C142</f>
        <v>1243821</v>
      </c>
      <c r="D14" s="2">
        <f>'Fund Cover Sheets'!D142</f>
        <v>269412</v>
      </c>
      <c r="E14" s="2">
        <f>'Fund Cover Sheets'!E142</f>
        <v>169838</v>
      </c>
      <c r="F14" s="2">
        <f>'Fund Cover Sheets'!F142</f>
        <v>244583</v>
      </c>
      <c r="G14" s="2">
        <f>'Fund Cover Sheets'!G142</f>
        <v>3983</v>
      </c>
      <c r="H14" s="2">
        <f>'Fund Cover Sheets'!H142</f>
        <v>1682</v>
      </c>
      <c r="I14" s="2">
        <f>'Fund Cover Sheets'!I142</f>
        <v>8646</v>
      </c>
      <c r="J14" s="2">
        <f>'Fund Cover Sheets'!J142</f>
        <v>3097</v>
      </c>
      <c r="K14" s="2">
        <f>'Fund Cover Sheets'!K142</f>
        <v>0</v>
      </c>
    </row>
    <row r="15" spans="1:16" ht="24" customHeight="1">
      <c r="A15" s="52">
        <v>-79</v>
      </c>
      <c r="B15" s="1" t="s">
        <v>633</v>
      </c>
      <c r="C15" s="2">
        <f>'Fund Cover Sheets'!C547</f>
        <v>73000</v>
      </c>
      <c r="D15" s="2">
        <f>'Fund Cover Sheets'!D547</f>
        <v>0</v>
      </c>
      <c r="E15" s="2">
        <f>'Fund Cover Sheets'!E547</f>
        <v>0</v>
      </c>
      <c r="F15" s="2">
        <f>'Fund Cover Sheets'!F547</f>
        <v>39263</v>
      </c>
      <c r="G15" s="2">
        <f>'Fund Cover Sheets'!G547</f>
        <v>0</v>
      </c>
      <c r="H15" s="2">
        <f>'Fund Cover Sheets'!H547</f>
        <v>0</v>
      </c>
      <c r="I15" s="2">
        <f>'Fund Cover Sheets'!I547</f>
        <v>0</v>
      </c>
      <c r="J15" s="2">
        <f>'Fund Cover Sheets'!J547</f>
        <v>0</v>
      </c>
      <c r="K15" s="2">
        <f>'Fund Cover Sheets'!K547</f>
        <v>0</v>
      </c>
    </row>
    <row r="16" spans="1:16" ht="24" customHeight="1">
      <c r="A16" s="52">
        <v>-72</v>
      </c>
      <c r="B16" s="1" t="s">
        <v>474</v>
      </c>
      <c r="C16" s="2">
        <f>'Fund Cover Sheets'!C502</f>
        <v>31131</v>
      </c>
      <c r="D16" s="2">
        <f>'Fund Cover Sheets'!D502</f>
        <v>33843</v>
      </c>
      <c r="E16" s="2">
        <f>'Fund Cover Sheets'!E502</f>
        <v>0</v>
      </c>
      <c r="F16" s="2">
        <f>'Fund Cover Sheets'!F502</f>
        <v>0</v>
      </c>
      <c r="G16" s="2">
        <f>'Fund Cover Sheets'!G502</f>
        <v>0</v>
      </c>
      <c r="H16" s="2">
        <f>'Fund Cover Sheets'!H502</f>
        <v>0</v>
      </c>
      <c r="I16" s="2">
        <f>'Fund Cover Sheets'!I502</f>
        <v>0</v>
      </c>
      <c r="J16" s="2">
        <f>'Fund Cover Sheets'!J502</f>
        <v>0</v>
      </c>
      <c r="K16" s="2">
        <f>'Fund Cover Sheets'!K502</f>
        <v>0</v>
      </c>
    </row>
    <row r="17" spans="1:11" ht="24" customHeight="1">
      <c r="A17" s="52">
        <v>-87</v>
      </c>
      <c r="B17" s="1" t="s">
        <v>409</v>
      </c>
      <c r="C17" s="2">
        <f>'Fund Cover Sheets'!C671</f>
        <v>-1211222</v>
      </c>
      <c r="D17" s="2">
        <f>'Fund Cover Sheets'!D671</f>
        <v>-1182815</v>
      </c>
      <c r="E17" s="2">
        <f>'Fund Cover Sheets'!E671</f>
        <v>-1177872</v>
      </c>
      <c r="F17" s="2">
        <f>'Fund Cover Sheets'!F671</f>
        <v>-1176443</v>
      </c>
      <c r="G17" s="2">
        <f>'Fund Cover Sheets'!G671</f>
        <v>-1175879</v>
      </c>
      <c r="H17" s="2">
        <f>'Fund Cover Sheets'!H671</f>
        <v>-1169204</v>
      </c>
      <c r="I17" s="2">
        <f>'Fund Cover Sheets'!I671</f>
        <v>-1313367</v>
      </c>
      <c r="J17" s="2">
        <f>'Fund Cover Sheets'!J671</f>
        <v>-1446907</v>
      </c>
      <c r="K17" s="2">
        <f>'Fund Cover Sheets'!K671</f>
        <v>-1575762</v>
      </c>
    </row>
    <row r="18" spans="1:11" ht="24" customHeight="1">
      <c r="A18" s="52">
        <v>-88</v>
      </c>
      <c r="B18" s="1" t="s">
        <v>411</v>
      </c>
      <c r="C18" s="2">
        <f>'Fund Cover Sheets'!C707</f>
        <v>-1448929</v>
      </c>
      <c r="D18" s="2">
        <f>'Fund Cover Sheets'!D707</f>
        <v>-1639928</v>
      </c>
      <c r="E18" s="2">
        <f>'Fund Cover Sheets'!E707</f>
        <v>-1629650</v>
      </c>
      <c r="F18" s="2">
        <f>'Fund Cover Sheets'!F707</f>
        <v>-1615054</v>
      </c>
      <c r="G18" s="2">
        <f>'Fund Cover Sheets'!G707</f>
        <v>-1574911</v>
      </c>
      <c r="H18" s="2">
        <f>'Fund Cover Sheets'!H707</f>
        <v>-1534668</v>
      </c>
      <c r="I18" s="2">
        <f>'Fund Cover Sheets'!I707</f>
        <v>-1494378</v>
      </c>
      <c r="J18" s="2">
        <f>'Fund Cover Sheets'!J707</f>
        <v>-1454097</v>
      </c>
      <c r="K18" s="2">
        <f>'Fund Cover Sheets'!K707</f>
        <v>-1413884</v>
      </c>
    </row>
    <row r="19" spans="1:11" ht="24" customHeight="1">
      <c r="A19" s="52">
        <v>-89</v>
      </c>
      <c r="B19" s="1" t="s">
        <v>1012</v>
      </c>
      <c r="C19" s="2">
        <f>'Fund Cover Sheets'!C743</f>
        <v>-47869</v>
      </c>
      <c r="D19" s="2">
        <f>'Fund Cover Sheets'!D743</f>
        <v>-6625</v>
      </c>
      <c r="E19" s="2">
        <f>'Fund Cover Sheets'!E743</f>
        <v>61943</v>
      </c>
      <c r="F19" s="2">
        <f>'Fund Cover Sheets'!F743</f>
        <v>63949</v>
      </c>
      <c r="G19" s="2">
        <f>'Fund Cover Sheets'!G743</f>
        <v>198949</v>
      </c>
      <c r="H19" s="2">
        <f>'Fund Cover Sheets'!H743</f>
        <v>331599</v>
      </c>
      <c r="I19" s="2">
        <f>'Fund Cover Sheets'!I743</f>
        <v>468886</v>
      </c>
      <c r="J19" s="2">
        <f>'Fund Cover Sheets'!J743</f>
        <v>609484</v>
      </c>
      <c r="K19" s="2">
        <f>'Fund Cover Sheets'!K743</f>
        <v>753641</v>
      </c>
    </row>
    <row r="20" spans="1:11" ht="24" customHeight="1">
      <c r="A20" s="52">
        <v>-11</v>
      </c>
      <c r="B20" s="1" t="s">
        <v>634</v>
      </c>
      <c r="C20" s="2">
        <f>'Fund Cover Sheets'!C71</f>
        <v>10231</v>
      </c>
      <c r="D20" s="2">
        <f>'Fund Cover Sheets'!D71</f>
        <v>21576</v>
      </c>
      <c r="E20" s="2">
        <f>'Fund Cover Sheets'!E71</f>
        <v>-22635</v>
      </c>
      <c r="F20" s="2">
        <f>'Fund Cover Sheets'!F71</f>
        <v>33077</v>
      </c>
      <c r="G20" s="2">
        <f>'Fund Cover Sheets'!G71</f>
        <v>-3563</v>
      </c>
      <c r="H20" s="2">
        <f>'Fund Cover Sheets'!H71</f>
        <v>6797</v>
      </c>
      <c r="I20" s="2">
        <f>'Fund Cover Sheets'!I71</f>
        <v>17157</v>
      </c>
      <c r="J20" s="2">
        <f>'Fund Cover Sheets'!J71</f>
        <v>25789</v>
      </c>
      <c r="K20" s="2">
        <f>'Fund Cover Sheets'!K71</f>
        <v>34421</v>
      </c>
    </row>
    <row r="21" spans="1:11" ht="24" customHeight="1">
      <c r="A21" s="52">
        <v>-12</v>
      </c>
      <c r="B21" s="1" t="s">
        <v>635</v>
      </c>
      <c r="C21" s="2">
        <f>'Fund Cover Sheets'!C106</f>
        <v>-8409</v>
      </c>
      <c r="D21" s="2">
        <f>'Fund Cover Sheets'!D106</f>
        <v>2386</v>
      </c>
      <c r="E21" s="2">
        <f>'Fund Cover Sheets'!E106</f>
        <v>754</v>
      </c>
      <c r="F21" s="2">
        <f>'Fund Cover Sheets'!F106</f>
        <v>8386</v>
      </c>
      <c r="G21" s="2">
        <f>'Fund Cover Sheets'!G106</f>
        <v>10746</v>
      </c>
      <c r="H21" s="2">
        <f>'Fund Cover Sheets'!H106</f>
        <v>13106</v>
      </c>
      <c r="I21" s="2">
        <f>'Fund Cover Sheets'!I106</f>
        <v>15466</v>
      </c>
      <c r="J21" s="2">
        <f>'Fund Cover Sheets'!J106</f>
        <v>16098</v>
      </c>
      <c r="K21" s="2">
        <f>'Fund Cover Sheets'!K106</f>
        <v>16730</v>
      </c>
    </row>
    <row r="22" spans="1:11">
      <c r="A22" s="1"/>
      <c r="B22" s="1"/>
      <c r="C22" s="2"/>
      <c r="D22" s="2"/>
      <c r="E22" s="2"/>
      <c r="F22" s="2"/>
      <c r="G22" s="2"/>
      <c r="H22" s="2"/>
      <c r="I22" s="2"/>
      <c r="J22" s="2"/>
      <c r="K22" s="2"/>
    </row>
    <row r="23" spans="1:11">
      <c r="A23" s="1"/>
      <c r="B23" s="1"/>
      <c r="C23" s="2"/>
      <c r="D23" s="2"/>
      <c r="E23" s="2"/>
      <c r="F23" s="2"/>
      <c r="G23" s="2"/>
      <c r="H23" s="2"/>
      <c r="I23" s="2"/>
      <c r="J23" s="2"/>
      <c r="K23" s="2"/>
    </row>
    <row r="24" spans="1:11">
      <c r="A24" s="1"/>
      <c r="B24" s="1"/>
      <c r="C24" s="2"/>
      <c r="D24" s="2"/>
      <c r="E24" s="2"/>
      <c r="F24" s="2"/>
      <c r="G24" s="2"/>
      <c r="H24" s="2"/>
      <c r="I24" s="2"/>
      <c r="J24" s="2"/>
      <c r="K24" s="2"/>
    </row>
    <row r="25" spans="1:11" ht="24" customHeight="1">
      <c r="A25" s="46" t="s">
        <v>1354</v>
      </c>
      <c r="B25" s="1"/>
      <c r="C25" s="2">
        <f>'Fund Cover Sheets'!C360</f>
        <v>0</v>
      </c>
      <c r="D25" s="2">
        <f>'Fund Cover Sheets'!D360</f>
        <v>0</v>
      </c>
      <c r="E25" s="2">
        <f>'Fund Cover Sheets'!E360</f>
        <v>0</v>
      </c>
      <c r="F25" s="2">
        <f>'Fund Cover Sheets'!F360</f>
        <v>0</v>
      </c>
      <c r="G25" s="2">
        <f>'Fund Cover Sheets'!G360</f>
        <v>0</v>
      </c>
      <c r="H25" s="2">
        <f>'Fund Cover Sheets'!H360</f>
        <v>0</v>
      </c>
      <c r="I25" s="2">
        <f>'Fund Cover Sheets'!I360</f>
        <v>0</v>
      </c>
      <c r="J25" s="2">
        <f>'Fund Cover Sheets'!J360</f>
        <v>0</v>
      </c>
      <c r="K25" s="2">
        <f>'Fund Cover Sheets'!K360</f>
        <v>0</v>
      </c>
    </row>
    <row r="26" spans="1:11">
      <c r="A26" s="46"/>
      <c r="B26" s="1"/>
      <c r="C26" s="2"/>
      <c r="D26" s="2"/>
      <c r="E26" s="2"/>
      <c r="F26" s="2"/>
      <c r="G26" s="2"/>
      <c r="H26" s="2"/>
      <c r="I26" s="2"/>
      <c r="J26" s="2"/>
      <c r="K26" s="2"/>
    </row>
    <row r="27" spans="1:11">
      <c r="A27" s="46"/>
      <c r="B27" s="1"/>
      <c r="C27" s="2"/>
      <c r="D27" s="2"/>
      <c r="E27" s="2"/>
      <c r="F27" s="2"/>
      <c r="G27" s="2"/>
      <c r="H27" s="2"/>
      <c r="I27" s="2"/>
      <c r="J27" s="2"/>
      <c r="K27" s="2"/>
    </row>
    <row r="28" spans="1:11">
      <c r="A28" s="1"/>
      <c r="B28" s="1"/>
      <c r="C28" s="2"/>
      <c r="D28" s="2"/>
      <c r="E28" s="2"/>
      <c r="F28" s="2"/>
      <c r="G28" s="2"/>
      <c r="H28" s="2"/>
      <c r="I28" s="2"/>
      <c r="J28" s="2"/>
      <c r="K28" s="2"/>
    </row>
    <row r="29" spans="1:11" ht="24" customHeight="1">
      <c r="A29" s="46" t="s">
        <v>637</v>
      </c>
      <c r="B29" s="1"/>
      <c r="C29" s="2"/>
      <c r="D29" s="2"/>
      <c r="E29" s="2"/>
      <c r="F29" s="2"/>
      <c r="G29" s="2"/>
      <c r="H29" s="2"/>
      <c r="I29" s="2"/>
      <c r="J29" s="2"/>
      <c r="K29" s="2"/>
    </row>
    <row r="30" spans="1:11" ht="24" customHeight="1">
      <c r="A30" s="52">
        <v>-25</v>
      </c>
      <c r="B30" s="1" t="s">
        <v>735</v>
      </c>
      <c r="C30" s="2">
        <f>'Fund Cover Sheets'!C323</f>
        <v>1485791</v>
      </c>
      <c r="D30" s="2">
        <f>'Fund Cover Sheets'!D323</f>
        <v>1391622</v>
      </c>
      <c r="E30" s="2">
        <f>'Fund Cover Sheets'!E323</f>
        <v>359643</v>
      </c>
      <c r="F30" s="2">
        <f>'Fund Cover Sheets'!F323</f>
        <v>1168484</v>
      </c>
      <c r="G30" s="2">
        <f>'Fund Cover Sheets'!G323</f>
        <v>300973</v>
      </c>
      <c r="H30" s="2">
        <f>'Fund Cover Sheets'!H323</f>
        <v>70973</v>
      </c>
      <c r="I30" s="2">
        <f>'Fund Cover Sheets'!I323</f>
        <v>70973</v>
      </c>
      <c r="J30" s="2">
        <f>'Fund Cover Sheets'!J323</f>
        <v>70973</v>
      </c>
      <c r="K30" s="2">
        <f>'Fund Cover Sheets'!K323</f>
        <v>70973</v>
      </c>
    </row>
    <row r="31" spans="1:11" ht="24" customHeight="1">
      <c r="A31" s="52">
        <v>-23</v>
      </c>
      <c r="B31" s="1" t="s">
        <v>639</v>
      </c>
      <c r="C31" s="2">
        <f>'Fund Cover Sheets'!C190</f>
        <v>119569</v>
      </c>
      <c r="D31" s="2">
        <f>'Fund Cover Sheets'!D190</f>
        <v>2165601</v>
      </c>
      <c r="E31" s="2">
        <f>'Fund Cover Sheets'!E190</f>
        <v>254218</v>
      </c>
      <c r="F31" s="2">
        <f>'Fund Cover Sheets'!F190</f>
        <v>4599336</v>
      </c>
      <c r="G31" s="2">
        <f>'Fund Cover Sheets'!G190</f>
        <v>3276137</v>
      </c>
      <c r="H31" s="2">
        <f>'Fund Cover Sheets'!H190</f>
        <v>2566184</v>
      </c>
      <c r="I31" s="2">
        <f>'Fund Cover Sheets'!I190</f>
        <v>1806361</v>
      </c>
      <c r="J31" s="2">
        <f>'Fund Cover Sheets'!J190</f>
        <v>1989649</v>
      </c>
      <c r="K31" s="2">
        <f>'Fund Cover Sheets'!K190</f>
        <v>2340025</v>
      </c>
    </row>
    <row r="32" spans="1:11" ht="24" customHeight="1">
      <c r="A32" s="52">
        <v>-24</v>
      </c>
      <c r="B32" s="1" t="s">
        <v>1269</v>
      </c>
      <c r="C32" s="2">
        <f>'Fund Cover Sheets'!C240</f>
        <v>0</v>
      </c>
      <c r="D32" s="2">
        <f>'Fund Cover Sheets'!D240</f>
        <v>10002257</v>
      </c>
      <c r="E32" s="2">
        <f>'Fund Cover Sheets'!E240</f>
        <v>777068</v>
      </c>
      <c r="F32" s="2">
        <f>'Fund Cover Sheets'!F240</f>
        <v>1172075</v>
      </c>
      <c r="G32" s="2">
        <f>'Fund Cover Sheets'!G240</f>
        <v>29728789</v>
      </c>
      <c r="H32" s="2">
        <f>'Fund Cover Sheets'!H240</f>
        <v>4713259</v>
      </c>
      <c r="I32" s="2">
        <f>'Fund Cover Sheets'!I240</f>
        <v>259946</v>
      </c>
      <c r="J32" s="2">
        <f>'Fund Cover Sheets'!J240</f>
        <v>0</v>
      </c>
      <c r="K32" s="2">
        <f>'Fund Cover Sheets'!K240</f>
        <v>0</v>
      </c>
    </row>
    <row r="33" spans="1:11">
      <c r="A33" s="1"/>
      <c r="B33" s="1"/>
      <c r="C33" s="2"/>
      <c r="D33" s="2"/>
      <c r="E33" s="2"/>
      <c r="F33" s="2"/>
      <c r="G33" s="2"/>
      <c r="H33" s="2"/>
      <c r="I33" s="2"/>
      <c r="J33" s="2"/>
      <c r="K33" s="2"/>
    </row>
    <row r="34" spans="1:11">
      <c r="A34" s="1"/>
      <c r="B34" s="1"/>
      <c r="C34" s="2"/>
      <c r="D34" s="2"/>
      <c r="E34" s="2"/>
      <c r="F34" s="2"/>
      <c r="G34" s="2"/>
      <c r="H34" s="2"/>
      <c r="I34" s="2"/>
      <c r="J34" s="2"/>
      <c r="K34" s="2"/>
    </row>
    <row r="35" spans="1:11">
      <c r="A35" s="1"/>
      <c r="B35" s="1"/>
      <c r="C35" s="2"/>
      <c r="D35" s="2"/>
      <c r="E35" s="2"/>
      <c r="F35" s="2"/>
      <c r="G35" s="2"/>
      <c r="H35" s="2"/>
      <c r="I35" s="2"/>
      <c r="J35" s="2"/>
      <c r="K35" s="2"/>
    </row>
    <row r="36" spans="1:11" ht="24" customHeight="1">
      <c r="A36" s="46" t="s">
        <v>680</v>
      </c>
      <c r="B36" s="1"/>
      <c r="C36" s="2"/>
      <c r="D36" s="2"/>
      <c r="E36" s="2"/>
      <c r="F36" s="2"/>
      <c r="G36" s="2"/>
      <c r="H36" s="2"/>
      <c r="I36" s="2"/>
      <c r="J36" s="2"/>
      <c r="K36" s="2"/>
    </row>
    <row r="37" spans="1:11" ht="24" customHeight="1">
      <c r="A37" s="52">
        <v>-51</v>
      </c>
      <c r="B37" s="1" t="s">
        <v>472</v>
      </c>
      <c r="C37" s="2">
        <f>'Fund Cover Sheets'!C410</f>
        <v>3901358</v>
      </c>
      <c r="D37" s="2">
        <f>'Fund Cover Sheets'!D410</f>
        <v>3791199</v>
      </c>
      <c r="E37" s="2">
        <f>'Fund Cover Sheets'!E410</f>
        <v>1880869</v>
      </c>
      <c r="F37" s="2">
        <f>'Fund Cover Sheets'!F410</f>
        <v>3195487</v>
      </c>
      <c r="G37" s="2">
        <f>'Fund Cover Sheets'!G410</f>
        <v>4085790</v>
      </c>
      <c r="H37" s="2">
        <f>'Fund Cover Sheets'!H410</f>
        <v>6233369</v>
      </c>
      <c r="I37" s="2">
        <f>'Fund Cover Sheets'!I410</f>
        <v>-1159238</v>
      </c>
      <c r="J37" s="2">
        <f>'Fund Cover Sheets'!J410</f>
        <v>1172184</v>
      </c>
      <c r="K37" s="2">
        <f>'Fund Cover Sheets'!K410</f>
        <v>-2188121</v>
      </c>
    </row>
    <row r="38" spans="1:11" ht="24" customHeight="1">
      <c r="A38" s="52">
        <v>-52</v>
      </c>
      <c r="B38" s="1" t="s">
        <v>473</v>
      </c>
      <c r="C38" s="2">
        <f>'Fund Cover Sheets'!C460</f>
        <v>864688</v>
      </c>
      <c r="D38" s="2">
        <f>'Fund Cover Sheets'!D460</f>
        <v>1001490</v>
      </c>
      <c r="E38" s="2">
        <f>'Fund Cover Sheets'!E460</f>
        <v>1562682</v>
      </c>
      <c r="F38" s="2">
        <f>'Fund Cover Sheets'!F460</f>
        <v>2373052</v>
      </c>
      <c r="G38" s="2">
        <f>'Fund Cover Sheets'!G460</f>
        <v>2564771</v>
      </c>
      <c r="H38" s="2">
        <f>'Fund Cover Sheets'!H460</f>
        <v>1934834</v>
      </c>
      <c r="I38" s="2">
        <f>'Fund Cover Sheets'!I460</f>
        <v>1128726</v>
      </c>
      <c r="J38" s="2">
        <f>'Fund Cover Sheets'!J460</f>
        <v>1163204</v>
      </c>
      <c r="K38" s="2">
        <f>'Fund Cover Sheets'!K460</f>
        <v>1330751</v>
      </c>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ht="24" customHeight="1">
      <c r="A42" s="46" t="s">
        <v>641</v>
      </c>
      <c r="B42" s="1"/>
      <c r="C42" s="2"/>
      <c r="D42" s="2"/>
      <c r="E42" s="2"/>
      <c r="F42" s="2"/>
      <c r="G42" s="2"/>
      <c r="H42" s="2"/>
      <c r="I42" s="2"/>
      <c r="J42" s="2"/>
      <c r="K42" s="2"/>
    </row>
    <row r="43" spans="1:11" ht="24" customHeight="1">
      <c r="A43" s="52">
        <v>-82</v>
      </c>
      <c r="B43" s="1" t="s">
        <v>466</v>
      </c>
      <c r="C43" s="2">
        <f>'Fund Cover Sheets'!C593</f>
        <v>638033</v>
      </c>
      <c r="D43" s="2">
        <f>'Fund Cover Sheets'!D593</f>
        <v>746897</v>
      </c>
      <c r="E43" s="2">
        <f>'Fund Cover Sheets'!E593</f>
        <v>663784</v>
      </c>
      <c r="F43" s="2">
        <f>'Fund Cover Sheets'!F593</f>
        <v>758441</v>
      </c>
      <c r="G43" s="2">
        <f>'Fund Cover Sheets'!G593</f>
        <v>716219</v>
      </c>
      <c r="H43" s="2">
        <f>'Fund Cover Sheets'!H593</f>
        <v>723878</v>
      </c>
      <c r="I43" s="2">
        <f>'Fund Cover Sheets'!I593</f>
        <v>731752</v>
      </c>
      <c r="J43" s="2">
        <f>'Fund Cover Sheets'!J593</f>
        <v>729393</v>
      </c>
      <c r="K43" s="2">
        <f>'Fund Cover Sheets'!K593</f>
        <v>725351</v>
      </c>
    </row>
    <row r="44" spans="1:11" ht="24" customHeight="1">
      <c r="A44" s="52">
        <v>-84</v>
      </c>
      <c r="B44" s="1" t="s">
        <v>642</v>
      </c>
      <c r="C44" s="2">
        <f>'Fund Cover Sheets'!C634</f>
        <v>169188</v>
      </c>
      <c r="D44" s="2">
        <f>'Fund Cover Sheets'!D634</f>
        <v>176662</v>
      </c>
      <c r="E44" s="2">
        <f>'Fund Cover Sheets'!E634</f>
        <v>145712</v>
      </c>
      <c r="F44" s="2">
        <f>'Fund Cover Sheets'!F634</f>
        <v>234847</v>
      </c>
      <c r="G44" s="2">
        <f>'Fund Cover Sheets'!G634</f>
        <v>170497</v>
      </c>
      <c r="H44" s="2">
        <f>'Fund Cover Sheets'!H634</f>
        <v>-77853</v>
      </c>
      <c r="I44" s="2">
        <f>'Fund Cover Sheets'!I634</f>
        <v>-66203</v>
      </c>
      <c r="J44" s="2">
        <f>'Fund Cover Sheets'!J634</f>
        <v>-244553</v>
      </c>
      <c r="K44" s="2">
        <f>'Fund Cover Sheets'!K634</f>
        <v>-222903</v>
      </c>
    </row>
    <row r="45" spans="1:11">
      <c r="A45" s="46"/>
      <c r="B45" s="1"/>
      <c r="C45" s="2"/>
      <c r="D45" s="2"/>
      <c r="E45" s="2"/>
      <c r="F45" s="2"/>
      <c r="G45" s="2"/>
      <c r="H45" s="2"/>
      <c r="I45" s="2"/>
      <c r="J45" s="2"/>
      <c r="K45" s="2"/>
    </row>
    <row r="46" spans="1:11">
      <c r="B46" s="1"/>
      <c r="C46" s="65"/>
      <c r="D46" s="65"/>
      <c r="E46" s="65"/>
      <c r="F46" s="65"/>
      <c r="G46" s="2"/>
      <c r="H46" s="2"/>
      <c r="I46" s="15"/>
      <c r="J46" s="15"/>
      <c r="K46" s="15"/>
    </row>
    <row r="47" spans="1:11" ht="24" customHeight="1" thickBot="1">
      <c r="B47" s="58" t="s">
        <v>678</v>
      </c>
      <c r="C47" s="318">
        <f>SUM(C9:C46)</f>
        <v>14992735</v>
      </c>
      <c r="D47" s="318">
        <f t="shared" ref="D47:K47" si="0">SUM(D9:D46)</f>
        <v>27400677</v>
      </c>
      <c r="E47" s="318">
        <f t="shared" si="0"/>
        <v>12444820</v>
      </c>
      <c r="F47" s="318">
        <f t="shared" si="0"/>
        <v>21726583</v>
      </c>
      <c r="G47" s="318">
        <f t="shared" si="0"/>
        <v>48929601</v>
      </c>
      <c r="H47" s="318">
        <f t="shared" si="0"/>
        <v>24441056</v>
      </c>
      <c r="I47" s="318">
        <f t="shared" si="0"/>
        <v>11101827</v>
      </c>
      <c r="J47" s="318">
        <f t="shared" si="0"/>
        <v>13261414</v>
      </c>
      <c r="K47" s="318">
        <f t="shared" si="0"/>
        <v>10498322</v>
      </c>
    </row>
    <row r="48" spans="1:11" ht="14.4" thickTop="1">
      <c r="B48" s="1"/>
      <c r="C48" s="15"/>
      <c r="D48" s="15"/>
      <c r="E48" s="15"/>
      <c r="F48" s="15"/>
      <c r="G48" s="15"/>
      <c r="H48" s="15"/>
      <c r="I48" s="15"/>
      <c r="J48" s="15"/>
      <c r="K48" s="15"/>
    </row>
    <row r="49" spans="1:11">
      <c r="A49" s="66" t="s">
        <v>681</v>
      </c>
      <c r="B49" s="67" t="s">
        <v>745</v>
      </c>
      <c r="C49" s="15"/>
      <c r="D49" s="15"/>
      <c r="E49" s="15"/>
      <c r="F49" s="15"/>
      <c r="G49" s="15"/>
      <c r="H49" s="15"/>
      <c r="I49" s="15"/>
      <c r="J49" s="15"/>
      <c r="K49" s="15"/>
    </row>
    <row r="50" spans="1:11">
      <c r="B50" s="1"/>
      <c r="C50" s="15"/>
      <c r="D50" s="15"/>
      <c r="E50" s="15"/>
      <c r="F50" s="15"/>
      <c r="G50" s="15"/>
      <c r="H50" s="15"/>
      <c r="I50" s="15"/>
      <c r="J50" s="15"/>
      <c r="K50" s="15"/>
    </row>
    <row r="51" spans="1:11">
      <c r="B51" s="1"/>
      <c r="C51" s="15"/>
      <c r="D51" s="15"/>
      <c r="E51" s="15"/>
      <c r="F51" s="15"/>
      <c r="G51" s="15"/>
      <c r="H51" s="15"/>
      <c r="I51" s="15"/>
      <c r="J51" s="15"/>
      <c r="K51" s="15"/>
    </row>
    <row r="52" spans="1:11">
      <c r="B52" s="1"/>
      <c r="C52" s="15"/>
      <c r="D52" s="15"/>
      <c r="E52" s="15"/>
      <c r="F52" s="15"/>
      <c r="G52" s="15"/>
      <c r="H52" s="15"/>
      <c r="I52" s="15"/>
      <c r="J52" s="15"/>
      <c r="K52" s="15"/>
    </row>
    <row r="53" spans="1:11">
      <c r="B53" s="1"/>
      <c r="C53" s="15"/>
      <c r="D53" s="15"/>
      <c r="E53" s="15"/>
      <c r="F53" s="15"/>
      <c r="G53" s="15"/>
      <c r="H53" s="15"/>
      <c r="I53" s="15"/>
      <c r="J53" s="15"/>
      <c r="K53" s="15"/>
    </row>
    <row r="54" spans="1:11">
      <c r="C54" s="15"/>
      <c r="D54" s="15"/>
      <c r="E54" s="15"/>
      <c r="F54" s="15"/>
      <c r="G54" s="15"/>
      <c r="H54" s="15"/>
      <c r="I54" s="15"/>
      <c r="J54" s="15"/>
      <c r="K54" s="15"/>
    </row>
    <row r="55" spans="1:11">
      <c r="C55" s="15"/>
      <c r="D55" s="15"/>
      <c r="E55" s="15"/>
      <c r="F55" s="15"/>
      <c r="G55" s="15"/>
      <c r="H55" s="15"/>
      <c r="I55" s="15"/>
      <c r="J55" s="15"/>
      <c r="K55" s="15"/>
    </row>
    <row r="56" spans="1:11">
      <c r="C56" s="15"/>
      <c r="D56" s="15"/>
      <c r="E56" s="15"/>
      <c r="F56" s="15"/>
      <c r="G56" s="15"/>
      <c r="H56" s="15"/>
      <c r="I56" s="15"/>
      <c r="J56" s="15"/>
      <c r="K56" s="15"/>
    </row>
    <row r="57" spans="1:11">
      <c r="C57" s="15"/>
      <c r="D57" s="15"/>
      <c r="E57" s="15"/>
      <c r="F57" s="15"/>
      <c r="G57" s="15"/>
      <c r="H57" s="15"/>
      <c r="I57" s="15"/>
      <c r="J57" s="15"/>
      <c r="K57" s="15"/>
    </row>
    <row r="58" spans="1:11">
      <c r="C58" s="15"/>
      <c r="D58" s="15"/>
      <c r="E58" s="15"/>
      <c r="F58" s="15"/>
      <c r="G58" s="15"/>
      <c r="H58" s="15"/>
      <c r="I58" s="15"/>
      <c r="J58" s="15"/>
      <c r="K58" s="15"/>
    </row>
    <row r="59" spans="1:11">
      <c r="C59" s="15"/>
      <c r="D59" s="15"/>
      <c r="E59" s="15"/>
      <c r="F59" s="15"/>
      <c r="G59" s="15"/>
      <c r="H59" s="15"/>
      <c r="I59" s="15"/>
      <c r="J59" s="15"/>
      <c r="K59" s="15"/>
    </row>
    <row r="60" spans="1:11">
      <c r="C60" s="15"/>
      <c r="D60" s="15"/>
      <c r="E60" s="15"/>
      <c r="F60" s="15"/>
      <c r="G60" s="15"/>
      <c r="H60" s="15"/>
      <c r="I60" s="15"/>
      <c r="J60" s="15"/>
      <c r="K60" s="15"/>
    </row>
    <row r="61" spans="1:11">
      <c r="C61" s="15"/>
      <c r="D61" s="15"/>
      <c r="E61" s="15"/>
      <c r="F61" s="15"/>
      <c r="G61" s="15"/>
      <c r="H61" s="15"/>
      <c r="I61" s="15"/>
      <c r="J61" s="15"/>
      <c r="K61" s="15"/>
    </row>
    <row r="62" spans="1:11">
      <c r="A62" s="61"/>
      <c r="B62" s="61"/>
      <c r="C62" s="15"/>
      <c r="D62" s="15"/>
      <c r="E62" s="15"/>
      <c r="F62" s="15"/>
      <c r="G62" s="15"/>
      <c r="H62" s="15"/>
      <c r="I62" s="15"/>
      <c r="J62" s="15"/>
      <c r="K62" s="15"/>
    </row>
    <row r="63" spans="1:11">
      <c r="A63" s="61"/>
      <c r="B63" s="61"/>
      <c r="C63" s="15"/>
      <c r="D63" s="15"/>
      <c r="E63" s="15"/>
      <c r="F63" s="15"/>
      <c r="G63" s="15"/>
      <c r="H63" s="15"/>
      <c r="I63" s="15"/>
      <c r="J63" s="15"/>
      <c r="K63" s="15"/>
    </row>
    <row r="64" spans="1:11">
      <c r="A64" s="61"/>
      <c r="B64" s="61"/>
      <c r="C64" s="15"/>
      <c r="D64" s="15"/>
      <c r="E64" s="15"/>
      <c r="F64" s="15"/>
      <c r="G64" s="15"/>
      <c r="H64" s="15"/>
      <c r="I64" s="15"/>
      <c r="J64" s="15"/>
      <c r="K64" s="15"/>
    </row>
    <row r="65" spans="1:11">
      <c r="A65" s="61"/>
      <c r="B65" s="61"/>
      <c r="C65" s="15"/>
      <c r="D65" s="15"/>
      <c r="E65" s="15"/>
      <c r="F65" s="15"/>
      <c r="G65" s="15"/>
      <c r="H65" s="15"/>
      <c r="I65" s="15"/>
      <c r="J65" s="15"/>
      <c r="K65" s="15"/>
    </row>
    <row r="66" spans="1:11">
      <c r="A66" s="61"/>
      <c r="B66" s="61"/>
      <c r="C66" s="15"/>
      <c r="D66" s="15"/>
      <c r="E66" s="15"/>
      <c r="F66" s="15"/>
      <c r="G66" s="15"/>
      <c r="H66" s="15"/>
      <c r="I66" s="15"/>
      <c r="J66" s="15"/>
      <c r="K66" s="15"/>
    </row>
    <row r="67" spans="1:11">
      <c r="A67" s="61"/>
      <c r="B67" s="61"/>
      <c r="C67" s="15"/>
      <c r="D67" s="15"/>
      <c r="E67" s="15"/>
      <c r="F67" s="15"/>
      <c r="G67" s="15"/>
      <c r="H67" s="15"/>
      <c r="I67" s="15"/>
      <c r="J67" s="15"/>
      <c r="K67" s="15"/>
    </row>
    <row r="68" spans="1:11">
      <c r="A68" s="61"/>
      <c r="B68" s="61"/>
      <c r="C68" s="15"/>
      <c r="D68" s="15"/>
      <c r="E68" s="15"/>
      <c r="F68" s="15"/>
      <c r="G68" s="15"/>
      <c r="H68" s="15"/>
      <c r="I68" s="15"/>
      <c r="J68" s="15"/>
      <c r="K68" s="15"/>
    </row>
    <row r="69" spans="1:11">
      <c r="A69" s="61"/>
      <c r="B69" s="61"/>
      <c r="C69" s="15"/>
      <c r="D69" s="15"/>
      <c r="E69" s="15"/>
      <c r="F69" s="15"/>
      <c r="G69" s="15"/>
      <c r="H69" s="15"/>
      <c r="I69" s="15"/>
      <c r="J69" s="15"/>
      <c r="K69" s="15"/>
    </row>
    <row r="70" spans="1:11">
      <c r="A70" s="61"/>
      <c r="B70" s="61"/>
      <c r="C70" s="15"/>
      <c r="D70" s="15"/>
      <c r="E70" s="15"/>
      <c r="F70" s="15"/>
      <c r="G70" s="15"/>
      <c r="H70" s="15"/>
      <c r="I70" s="15"/>
      <c r="J70" s="15"/>
      <c r="K70" s="15"/>
    </row>
    <row r="71" spans="1:11">
      <c r="A71" s="61"/>
      <c r="B71" s="61"/>
      <c r="C71" s="15"/>
      <c r="D71" s="15"/>
      <c r="E71" s="15"/>
      <c r="F71" s="15"/>
      <c r="G71" s="15"/>
      <c r="H71" s="15"/>
      <c r="I71" s="15"/>
      <c r="J71" s="15"/>
      <c r="K71" s="15"/>
    </row>
    <row r="72" spans="1:11">
      <c r="A72" s="61"/>
      <c r="B72" s="61"/>
      <c r="C72" s="15"/>
      <c r="D72" s="15"/>
      <c r="E72" s="15"/>
      <c r="F72" s="15"/>
      <c r="G72" s="15"/>
      <c r="H72" s="15"/>
      <c r="I72" s="15"/>
      <c r="J72" s="15"/>
      <c r="K72" s="15"/>
    </row>
    <row r="73" spans="1:11">
      <c r="A73" s="61"/>
      <c r="B73" s="61"/>
      <c r="C73" s="15"/>
      <c r="D73" s="15"/>
      <c r="E73" s="15"/>
      <c r="F73" s="15"/>
      <c r="G73" s="15"/>
      <c r="H73" s="15"/>
      <c r="I73" s="15"/>
      <c r="J73" s="15"/>
      <c r="K73" s="15"/>
    </row>
    <row r="74" spans="1:11">
      <c r="A74" s="61"/>
      <c r="B74" s="61"/>
      <c r="E74" s="9"/>
      <c r="F74" s="9"/>
      <c r="G74" s="9"/>
      <c r="H74" s="9"/>
      <c r="I74" s="9"/>
      <c r="J74" s="9"/>
      <c r="K74" s="9"/>
    </row>
    <row r="75" spans="1:11">
      <c r="A75" s="61"/>
      <c r="B75" s="61"/>
      <c r="E75" s="9"/>
      <c r="F75" s="9"/>
      <c r="G75" s="9"/>
      <c r="H75" s="9"/>
      <c r="I75" s="9"/>
      <c r="J75" s="9"/>
      <c r="K75" s="9"/>
    </row>
    <row r="76" spans="1:11">
      <c r="A76" s="61"/>
      <c r="B76" s="61"/>
      <c r="E76" s="9"/>
      <c r="F76" s="9"/>
      <c r="G76" s="9"/>
      <c r="H76" s="9"/>
      <c r="I76" s="9"/>
      <c r="J76" s="9"/>
      <c r="K76" s="9"/>
    </row>
    <row r="77" spans="1:11">
      <c r="A77" s="61"/>
      <c r="B77" s="61"/>
      <c r="E77" s="9"/>
      <c r="F77" s="9"/>
      <c r="G77" s="9"/>
      <c r="H77" s="9"/>
      <c r="I77" s="9"/>
      <c r="J77" s="9"/>
      <c r="K77" s="9"/>
    </row>
    <row r="78" spans="1:11">
      <c r="A78" s="61"/>
      <c r="B78" s="61"/>
      <c r="C78" s="61"/>
      <c r="D78" s="61"/>
      <c r="E78" s="9"/>
      <c r="F78" s="9"/>
      <c r="G78" s="9"/>
      <c r="H78" s="9"/>
      <c r="I78" s="9"/>
      <c r="J78" s="9"/>
      <c r="K78" s="9"/>
    </row>
    <row r="79" spans="1:11">
      <c r="A79" s="61"/>
      <c r="B79" s="61"/>
      <c r="C79" s="61"/>
      <c r="D79" s="61"/>
      <c r="E79" s="9"/>
      <c r="F79" s="9"/>
      <c r="G79" s="9"/>
      <c r="H79" s="9"/>
      <c r="I79" s="9"/>
      <c r="J79" s="9"/>
      <c r="K79" s="9"/>
    </row>
    <row r="80" spans="1:11">
      <c r="A80" s="61"/>
      <c r="B80" s="61"/>
      <c r="C80" s="61"/>
      <c r="D80" s="61"/>
      <c r="E80" s="9"/>
      <c r="F80" s="9"/>
      <c r="G80" s="9"/>
      <c r="H80" s="9"/>
      <c r="I80" s="9"/>
      <c r="J80" s="9"/>
      <c r="K80" s="9"/>
    </row>
    <row r="81" spans="1:11">
      <c r="A81" s="61"/>
      <c r="B81" s="61"/>
      <c r="C81" s="61"/>
      <c r="D81" s="61"/>
      <c r="E81" s="9"/>
      <c r="F81" s="9"/>
      <c r="G81" s="9"/>
      <c r="H81" s="9"/>
      <c r="I81" s="9"/>
      <c r="J81" s="9"/>
      <c r="K81" s="9"/>
    </row>
    <row r="82" spans="1:11">
      <c r="A82" s="61"/>
      <c r="B82" s="61"/>
      <c r="C82" s="61"/>
      <c r="D82" s="61"/>
      <c r="E82" s="9"/>
      <c r="F82" s="9"/>
      <c r="G82" s="9"/>
      <c r="H82" s="9"/>
      <c r="I82" s="9"/>
      <c r="J82" s="9"/>
      <c r="K82" s="9"/>
    </row>
    <row r="83" spans="1:11">
      <c r="A83" s="61"/>
      <c r="B83" s="61"/>
      <c r="C83" s="61"/>
      <c r="D83" s="61"/>
      <c r="E83" s="9"/>
      <c r="F83" s="9"/>
      <c r="G83" s="9"/>
      <c r="H83" s="9"/>
      <c r="I83" s="9"/>
      <c r="J83" s="9"/>
      <c r="K83" s="9"/>
    </row>
    <row r="84" spans="1:11">
      <c r="A84" s="61"/>
      <c r="B84" s="61"/>
      <c r="C84" s="61"/>
      <c r="D84" s="61"/>
      <c r="E84" s="9"/>
      <c r="F84" s="9"/>
      <c r="G84" s="9"/>
      <c r="H84" s="9"/>
      <c r="I84" s="9"/>
      <c r="J84" s="9"/>
      <c r="K84" s="9"/>
    </row>
    <row r="85" spans="1:11">
      <c r="A85" s="61"/>
      <c r="B85" s="61"/>
      <c r="C85" s="61"/>
      <c r="D85" s="61"/>
      <c r="E85" s="9"/>
      <c r="F85" s="9"/>
      <c r="G85" s="9"/>
      <c r="H85" s="9"/>
      <c r="I85" s="9"/>
      <c r="J85" s="9"/>
      <c r="K85" s="9"/>
    </row>
    <row r="86" spans="1:11">
      <c r="A86" s="61"/>
      <c r="B86" s="61"/>
      <c r="C86" s="61"/>
      <c r="D86" s="61"/>
      <c r="E86" s="9"/>
      <c r="F86" s="9"/>
      <c r="G86" s="9"/>
      <c r="H86" s="9"/>
      <c r="I86" s="9"/>
      <c r="J86" s="9"/>
      <c r="K86" s="9"/>
    </row>
    <row r="87" spans="1:11">
      <c r="A87" s="61"/>
      <c r="B87" s="61"/>
      <c r="C87" s="61"/>
      <c r="D87" s="61"/>
      <c r="E87" s="9"/>
      <c r="F87" s="9"/>
      <c r="G87" s="9"/>
      <c r="H87" s="9"/>
      <c r="I87" s="9"/>
      <c r="J87" s="9"/>
      <c r="K87" s="9"/>
    </row>
    <row r="88" spans="1:11">
      <c r="A88" s="61"/>
      <c r="B88" s="61"/>
      <c r="C88" s="61"/>
      <c r="D88" s="61"/>
      <c r="E88" s="9"/>
      <c r="F88" s="9"/>
      <c r="G88" s="9"/>
      <c r="H88" s="9"/>
      <c r="I88" s="9"/>
      <c r="J88" s="9"/>
      <c r="K88" s="9"/>
    </row>
    <row r="89" spans="1:11">
      <c r="A89" s="61"/>
      <c r="B89" s="61"/>
      <c r="C89" s="61"/>
      <c r="D89" s="61"/>
      <c r="E89" s="9"/>
      <c r="F89" s="9"/>
      <c r="G89" s="9"/>
      <c r="H89" s="9"/>
      <c r="I89" s="9"/>
      <c r="J89" s="9"/>
      <c r="K89" s="9"/>
    </row>
    <row r="90" spans="1:11">
      <c r="A90" s="61"/>
      <c r="B90" s="61"/>
      <c r="C90" s="61"/>
      <c r="D90" s="61"/>
      <c r="E90" s="9"/>
      <c r="F90" s="9"/>
      <c r="G90" s="9"/>
      <c r="H90" s="9"/>
      <c r="I90" s="9"/>
      <c r="J90" s="9"/>
      <c r="K90" s="9"/>
    </row>
    <row r="91" spans="1:11">
      <c r="A91" s="61"/>
      <c r="B91" s="61"/>
      <c r="C91" s="61"/>
      <c r="D91" s="61"/>
      <c r="E91" s="9"/>
      <c r="F91" s="9"/>
      <c r="G91" s="9"/>
      <c r="H91" s="9"/>
      <c r="I91" s="9"/>
      <c r="J91" s="9"/>
      <c r="K91" s="9"/>
    </row>
    <row r="92" spans="1:11">
      <c r="A92" s="61"/>
      <c r="B92" s="61"/>
      <c r="C92" s="61"/>
      <c r="D92" s="61"/>
      <c r="E92" s="9"/>
      <c r="F92" s="9"/>
      <c r="G92" s="9"/>
      <c r="H92" s="9"/>
      <c r="I92" s="9"/>
      <c r="J92" s="9"/>
      <c r="K92" s="9"/>
    </row>
    <row r="93" spans="1:11">
      <c r="A93" s="61"/>
      <c r="B93" s="61"/>
      <c r="C93" s="61"/>
      <c r="D93" s="61"/>
      <c r="E93" s="9"/>
      <c r="F93" s="9"/>
      <c r="G93" s="9"/>
      <c r="H93" s="9"/>
      <c r="I93" s="9"/>
      <c r="J93" s="9"/>
      <c r="K93" s="9"/>
    </row>
    <row r="94" spans="1:11">
      <c r="A94" s="61"/>
      <c r="B94" s="61"/>
      <c r="C94" s="61"/>
      <c r="D94" s="61"/>
      <c r="E94" s="9"/>
      <c r="F94" s="9"/>
      <c r="G94" s="9"/>
      <c r="H94" s="9"/>
      <c r="I94" s="9"/>
      <c r="J94" s="9"/>
      <c r="K94" s="9"/>
    </row>
    <row r="95" spans="1:11">
      <c r="A95" s="61"/>
      <c r="B95" s="61"/>
      <c r="C95" s="61"/>
      <c r="D95" s="61"/>
      <c r="E95" s="9"/>
      <c r="F95" s="9"/>
      <c r="G95" s="9"/>
      <c r="H95" s="9"/>
      <c r="I95" s="9"/>
      <c r="J95" s="9"/>
      <c r="K95" s="9"/>
    </row>
    <row r="96" spans="1:11">
      <c r="A96" s="61"/>
      <c r="B96" s="61"/>
      <c r="C96" s="61"/>
      <c r="D96" s="61"/>
      <c r="E96" s="9"/>
      <c r="F96" s="9"/>
      <c r="G96" s="9"/>
      <c r="H96" s="9"/>
      <c r="I96" s="9"/>
      <c r="J96" s="9"/>
      <c r="K96" s="9"/>
    </row>
    <row r="97" spans="1:11">
      <c r="A97" s="61"/>
      <c r="B97" s="61"/>
      <c r="C97" s="61"/>
      <c r="D97" s="61"/>
      <c r="E97" s="9"/>
      <c r="F97" s="9"/>
      <c r="G97" s="9"/>
      <c r="H97" s="9"/>
      <c r="I97" s="9"/>
      <c r="J97" s="9"/>
      <c r="K97" s="9"/>
    </row>
    <row r="98" spans="1:11">
      <c r="A98" s="61"/>
      <c r="B98" s="61"/>
      <c r="C98" s="61"/>
      <c r="D98" s="61"/>
      <c r="E98" s="9"/>
      <c r="F98" s="9"/>
      <c r="G98" s="9"/>
      <c r="H98" s="9"/>
      <c r="I98" s="9"/>
      <c r="J98" s="9"/>
      <c r="K98" s="9"/>
    </row>
    <row r="99" spans="1:11">
      <c r="A99" s="61"/>
      <c r="B99" s="61"/>
      <c r="C99" s="61"/>
      <c r="D99" s="61"/>
      <c r="E99" s="9"/>
      <c r="F99" s="9"/>
      <c r="G99" s="9"/>
      <c r="H99" s="9"/>
      <c r="I99" s="9"/>
      <c r="J99" s="9"/>
      <c r="K99" s="9"/>
    </row>
    <row r="100" spans="1:11">
      <c r="A100" s="61"/>
      <c r="B100" s="61"/>
      <c r="C100" s="61"/>
      <c r="D100" s="61"/>
      <c r="E100" s="9"/>
      <c r="F100" s="9"/>
      <c r="G100" s="9"/>
      <c r="H100" s="9"/>
      <c r="I100" s="9"/>
      <c r="J100" s="9"/>
      <c r="K100" s="9"/>
    </row>
    <row r="404" spans="17:22">
      <c r="Q404" s="61">
        <v>6000</v>
      </c>
      <c r="R404" s="61">
        <v>6000</v>
      </c>
      <c r="S404" s="61">
        <v>6000</v>
      </c>
      <c r="T404" s="61">
        <v>6000</v>
      </c>
      <c r="U404" s="61">
        <v>6000</v>
      </c>
    </row>
    <row r="406" spans="17:22">
      <c r="V406" s="61" t="s">
        <v>1112</v>
      </c>
    </row>
  </sheetData>
  <mergeCells count="3">
    <mergeCell ref="A1:K1"/>
    <mergeCell ref="A2:K2"/>
    <mergeCell ref="A3:K3"/>
  </mergeCells>
  <printOptions horizontalCentered="1"/>
  <pageMargins left="0.5" right="0.1" top="0.5" bottom="0" header="0" footer="0"/>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99"/>
  <sheetViews>
    <sheetView zoomScaleNormal="100" workbookViewId="0">
      <selection activeCell="J49" sqref="J49"/>
    </sheetView>
  </sheetViews>
  <sheetFormatPr defaultColWidth="10.44140625" defaultRowHeight="13.8"/>
  <cols>
    <col min="1" max="1" width="2.6640625" style="9" customWidth="1"/>
    <col min="2" max="2" width="26.6640625" style="9" customWidth="1"/>
    <col min="3" max="3" width="2.6640625" style="9" customWidth="1"/>
    <col min="4" max="4" width="13.6640625" style="9" customWidth="1"/>
    <col min="5" max="5" width="2.6640625" style="9" customWidth="1"/>
    <col min="6" max="6" width="13.6640625" style="9" customWidth="1"/>
    <col min="7" max="7" width="2.6640625" style="9" customWidth="1"/>
    <col min="8" max="8" width="13.6640625" style="9" customWidth="1"/>
    <col min="9" max="9" width="2.6640625" style="9" customWidth="1"/>
    <col min="10" max="10" width="13.6640625" style="9" customWidth="1"/>
    <col min="11" max="11" width="2.6640625" style="9" customWidth="1"/>
    <col min="12" max="12" width="14.6640625" style="9" bestFit="1" customWidth="1"/>
    <col min="13" max="13" width="2.6640625" style="9" customWidth="1"/>
    <col min="14" max="14" width="14" style="9" bestFit="1" customWidth="1"/>
    <col min="15" max="16384" width="10.44140625" style="9"/>
  </cols>
  <sheetData>
    <row r="1" spans="1:14" ht="17.399999999999999">
      <c r="A1" s="478" t="s">
        <v>629</v>
      </c>
      <c r="B1" s="478"/>
      <c r="C1" s="478"/>
      <c r="D1" s="478"/>
      <c r="E1" s="478"/>
      <c r="F1" s="478"/>
      <c r="G1" s="478"/>
      <c r="H1" s="478"/>
      <c r="I1" s="478"/>
      <c r="J1" s="478"/>
      <c r="K1" s="478"/>
      <c r="L1" s="478"/>
      <c r="M1" s="478"/>
      <c r="N1" s="478"/>
    </row>
    <row r="2" spans="1:14" ht="22.8">
      <c r="A2" s="479" t="s">
        <v>1397</v>
      </c>
      <c r="B2" s="479"/>
      <c r="C2" s="479"/>
      <c r="D2" s="479"/>
      <c r="E2" s="479"/>
      <c r="F2" s="479"/>
      <c r="G2" s="479"/>
      <c r="H2" s="479"/>
      <c r="I2" s="479"/>
      <c r="J2" s="479"/>
      <c r="K2" s="479"/>
      <c r="L2" s="479"/>
      <c r="M2" s="479"/>
      <c r="N2" s="479"/>
    </row>
    <row r="3" spans="1:14" ht="17.399999999999999">
      <c r="A3" s="478" t="s">
        <v>670</v>
      </c>
      <c r="B3" s="478"/>
      <c r="C3" s="478"/>
      <c r="D3" s="478"/>
      <c r="E3" s="478"/>
      <c r="F3" s="478"/>
      <c r="G3" s="478"/>
      <c r="H3" s="478"/>
      <c r="I3" s="478"/>
      <c r="J3" s="478"/>
      <c r="K3" s="478"/>
      <c r="L3" s="478"/>
      <c r="M3" s="478"/>
      <c r="N3" s="478"/>
    </row>
    <row r="4" spans="1:14">
      <c r="B4" s="10"/>
      <c r="C4" s="10"/>
      <c r="D4" s="10"/>
      <c r="E4" s="10"/>
      <c r="F4" s="10"/>
      <c r="G4" s="10"/>
      <c r="H4" s="10"/>
      <c r="I4" s="10"/>
      <c r="J4" s="10" t="s">
        <v>672</v>
      </c>
      <c r="K4" s="10"/>
      <c r="L4" s="10"/>
      <c r="M4" s="10"/>
      <c r="N4" s="54"/>
    </row>
    <row r="5" spans="1:14">
      <c r="C5" s="10"/>
      <c r="D5" s="10" t="s">
        <v>671</v>
      </c>
      <c r="E5" s="10"/>
      <c r="F5" s="10" t="s">
        <v>672</v>
      </c>
      <c r="G5" s="10"/>
      <c r="H5" s="10" t="s">
        <v>673</v>
      </c>
      <c r="I5" s="10"/>
      <c r="J5" s="10" t="s">
        <v>651</v>
      </c>
      <c r="K5" s="10"/>
      <c r="L5" s="10" t="s">
        <v>674</v>
      </c>
      <c r="M5" s="10"/>
      <c r="N5" s="10" t="s">
        <v>675</v>
      </c>
    </row>
    <row r="6" spans="1:14" ht="14.4" thickBot="1">
      <c r="B6" s="25" t="s">
        <v>630</v>
      </c>
      <c r="C6" s="55"/>
      <c r="D6" s="55" t="s">
        <v>418</v>
      </c>
      <c r="E6" s="25"/>
      <c r="F6" s="25" t="s">
        <v>676</v>
      </c>
      <c r="G6" s="25"/>
      <c r="H6" s="25" t="s">
        <v>415</v>
      </c>
      <c r="I6" s="25"/>
      <c r="J6" s="25" t="s">
        <v>1211</v>
      </c>
      <c r="K6" s="25"/>
      <c r="L6" s="25" t="s">
        <v>677</v>
      </c>
      <c r="M6" s="25"/>
      <c r="N6" s="25" t="s">
        <v>418</v>
      </c>
    </row>
    <row r="7" spans="1:14">
      <c r="B7" s="10"/>
      <c r="C7" s="56"/>
      <c r="D7" s="56"/>
      <c r="E7" s="10"/>
      <c r="F7" s="10"/>
      <c r="G7" s="10"/>
      <c r="H7" s="10"/>
      <c r="I7" s="10"/>
      <c r="J7" s="10"/>
      <c r="K7" s="10"/>
      <c r="L7" s="10"/>
      <c r="M7" s="10"/>
      <c r="N7" s="10"/>
    </row>
    <row r="8" spans="1:14" ht="24" customHeight="1">
      <c r="A8" s="46" t="s">
        <v>631</v>
      </c>
      <c r="B8" s="1"/>
      <c r="C8" s="48"/>
      <c r="D8" s="49">
        <f>'Fund Cover Sheets'!F37</f>
        <v>10627100</v>
      </c>
      <c r="E8" s="49"/>
      <c r="F8" s="49">
        <f>'Fund Cover Sheets'!G19</f>
        <v>23017965</v>
      </c>
      <c r="G8" s="49"/>
      <c r="H8" s="49">
        <f>'Fund Cover Sheets'!G30</f>
        <v>18776881</v>
      </c>
      <c r="I8" s="49"/>
      <c r="J8" s="49">
        <f>'Fund Cover Sheets'!G21-'Fund Cover Sheets'!G32</f>
        <v>-4241084</v>
      </c>
      <c r="K8" s="49"/>
      <c r="L8" s="49">
        <f>F8-H8+J8</f>
        <v>0</v>
      </c>
      <c r="M8" s="49"/>
      <c r="N8" s="49">
        <f>D8+L8</f>
        <v>10627100</v>
      </c>
    </row>
    <row r="9" spans="1:14">
      <c r="A9" s="46"/>
      <c r="B9" s="1"/>
      <c r="C9" s="5"/>
      <c r="D9" s="2"/>
      <c r="E9" s="2"/>
      <c r="F9" s="2"/>
      <c r="G9" s="2"/>
      <c r="H9" s="2"/>
      <c r="I9" s="2"/>
      <c r="J9" s="2"/>
      <c r="K9" s="2"/>
      <c r="L9" s="2"/>
      <c r="M9" s="2"/>
      <c r="N9" s="2"/>
    </row>
    <row r="10" spans="1:14" ht="24" customHeight="1">
      <c r="A10" s="46" t="s">
        <v>632</v>
      </c>
      <c r="B10" s="1"/>
      <c r="C10" s="5"/>
      <c r="D10" s="2"/>
      <c r="E10" s="2"/>
      <c r="F10" s="2"/>
      <c r="G10" s="2"/>
      <c r="H10" s="2"/>
      <c r="I10" s="2"/>
      <c r="J10" s="2"/>
      <c r="K10" s="2"/>
      <c r="L10" s="2"/>
      <c r="M10" s="2"/>
      <c r="N10" s="2"/>
    </row>
    <row r="11" spans="1:14" ht="24" customHeight="1">
      <c r="A11" s="46"/>
      <c r="B11" s="1" t="s">
        <v>561</v>
      </c>
      <c r="C11" s="5"/>
      <c r="D11" s="2">
        <f>'Fund Cover Sheets'!F142</f>
        <v>244583</v>
      </c>
      <c r="E11" s="2"/>
      <c r="F11" s="2">
        <f>'Fund Cover Sheets'!G133</f>
        <v>999400</v>
      </c>
      <c r="G11" s="2"/>
      <c r="H11" s="2">
        <f>'Fund Cover Sheets'!G138</f>
        <v>1240000</v>
      </c>
      <c r="I11" s="2"/>
      <c r="J11" s="2">
        <v>0</v>
      </c>
      <c r="K11" s="2"/>
      <c r="L11" s="2">
        <f t="shared" ref="L11:L20" si="0">F11-H11+J11</f>
        <v>-240600</v>
      </c>
      <c r="M11" s="2"/>
      <c r="N11" s="2">
        <f t="shared" ref="N11:N18" si="1">D11+L11</f>
        <v>3983</v>
      </c>
    </row>
    <row r="12" spans="1:14" ht="24" customHeight="1">
      <c r="A12" s="1"/>
      <c r="B12" s="1" t="s">
        <v>633</v>
      </c>
      <c r="C12" s="5"/>
      <c r="D12" s="2">
        <f>'Fund Cover Sheets'!F547</f>
        <v>39263</v>
      </c>
      <c r="E12" s="2"/>
      <c r="F12" s="2">
        <f>'Fund Cover Sheets'!G533</f>
        <v>929186</v>
      </c>
      <c r="G12" s="2"/>
      <c r="H12" s="2">
        <f>'Fund Cover Sheets'!G543</f>
        <v>3409293</v>
      </c>
      <c r="I12" s="2"/>
      <c r="J12" s="2">
        <f>'Fund Cover Sheets'!G535</f>
        <v>2440844</v>
      </c>
      <c r="K12" s="2"/>
      <c r="L12" s="2">
        <f t="shared" si="0"/>
        <v>-39263</v>
      </c>
      <c r="M12" s="2"/>
      <c r="N12" s="2">
        <f t="shared" si="1"/>
        <v>0</v>
      </c>
    </row>
    <row r="13" spans="1:14" ht="24" customHeight="1">
      <c r="A13" s="1"/>
      <c r="B13" s="1" t="s">
        <v>474</v>
      </c>
      <c r="C13" s="5"/>
      <c r="D13" s="2">
        <f>'Fund Cover Sheets'!F502</f>
        <v>0</v>
      </c>
      <c r="E13" s="2"/>
      <c r="F13" s="2">
        <f>'Fund Cover Sheets'!G490</f>
        <v>0</v>
      </c>
      <c r="G13" s="2"/>
      <c r="H13" s="2">
        <f>'Fund Cover Sheets'!G495</f>
        <v>0</v>
      </c>
      <c r="I13" s="2"/>
      <c r="J13" s="2">
        <v>0</v>
      </c>
      <c r="K13" s="2"/>
      <c r="L13" s="2">
        <f t="shared" si="0"/>
        <v>0</v>
      </c>
      <c r="M13" s="2"/>
      <c r="N13" s="2">
        <f t="shared" si="1"/>
        <v>0</v>
      </c>
    </row>
    <row r="14" spans="1:14" ht="24" customHeight="1">
      <c r="A14" s="1"/>
      <c r="B14" s="1" t="s">
        <v>409</v>
      </c>
      <c r="C14" s="5"/>
      <c r="D14" s="2">
        <f>'Fund Cover Sheets'!F671</f>
        <v>-1176443</v>
      </c>
      <c r="E14" s="7"/>
      <c r="F14" s="2">
        <f>'Fund Cover Sheets'!G662</f>
        <v>228000</v>
      </c>
      <c r="G14" s="7"/>
      <c r="H14" s="2">
        <f>'Fund Cover Sheets'!G667</f>
        <v>227436</v>
      </c>
      <c r="I14" s="7"/>
      <c r="J14" s="2">
        <v>0</v>
      </c>
      <c r="K14" s="7"/>
      <c r="L14" s="2">
        <f t="shared" si="0"/>
        <v>564</v>
      </c>
      <c r="M14" s="7"/>
      <c r="N14" s="2">
        <f t="shared" si="1"/>
        <v>-1175879</v>
      </c>
    </row>
    <row r="15" spans="1:14" ht="24" customHeight="1">
      <c r="A15" s="1"/>
      <c r="B15" s="1" t="s">
        <v>411</v>
      </c>
      <c r="C15" s="5"/>
      <c r="D15" s="2">
        <f>'Fund Cover Sheets'!F707</f>
        <v>-1615054</v>
      </c>
      <c r="E15" s="57"/>
      <c r="F15" s="2">
        <f>'Fund Cover Sheets'!G697</f>
        <v>122000</v>
      </c>
      <c r="G15" s="57"/>
      <c r="H15" s="2">
        <f>'Fund Cover Sheets'!G703</f>
        <v>81857</v>
      </c>
      <c r="I15" s="57"/>
      <c r="J15" s="57">
        <v>0</v>
      </c>
      <c r="K15" s="57"/>
      <c r="L15" s="2">
        <f t="shared" si="0"/>
        <v>40143</v>
      </c>
      <c r="M15" s="57"/>
      <c r="N15" s="2">
        <f t="shared" si="1"/>
        <v>-1574911</v>
      </c>
    </row>
    <row r="16" spans="1:14" ht="24" customHeight="1">
      <c r="A16" s="1"/>
      <c r="B16" s="1" t="s">
        <v>1012</v>
      </c>
      <c r="C16" s="5"/>
      <c r="D16" s="2">
        <f>'Fund Cover Sheets'!F743</f>
        <v>63949</v>
      </c>
      <c r="E16" s="57"/>
      <c r="F16" s="2">
        <f>'Fund Cover Sheets'!G734</f>
        <v>146000</v>
      </c>
      <c r="G16" s="57"/>
      <c r="H16" s="2">
        <f>'Fund Cover Sheets'!G739</f>
        <v>11000</v>
      </c>
      <c r="I16" s="57"/>
      <c r="J16" s="57">
        <v>0</v>
      </c>
      <c r="K16" s="57"/>
      <c r="L16" s="2">
        <f t="shared" si="0"/>
        <v>135000</v>
      </c>
      <c r="M16" s="57"/>
      <c r="N16" s="2">
        <f t="shared" si="1"/>
        <v>198949</v>
      </c>
    </row>
    <row r="17" spans="1:14" ht="24" customHeight="1">
      <c r="A17" s="1"/>
      <c r="B17" s="1" t="s">
        <v>634</v>
      </c>
      <c r="C17" s="5"/>
      <c r="D17" s="2">
        <f>'Fund Cover Sheets'!F71</f>
        <v>33077</v>
      </c>
      <c r="E17" s="2"/>
      <c r="F17" s="2">
        <f>'Fund Cover Sheets'!G63</f>
        <v>24000</v>
      </c>
      <c r="G17" s="2"/>
      <c r="H17" s="2">
        <f>'Fund Cover Sheets'!G67</f>
        <v>60640</v>
      </c>
      <c r="I17" s="2"/>
      <c r="J17" s="2">
        <v>0</v>
      </c>
      <c r="K17" s="2"/>
      <c r="L17" s="2">
        <f t="shared" si="0"/>
        <v>-36640</v>
      </c>
      <c r="M17" s="2"/>
      <c r="N17" s="2">
        <f t="shared" si="1"/>
        <v>-3563</v>
      </c>
    </row>
    <row r="18" spans="1:14" ht="24" customHeight="1">
      <c r="A18" s="1"/>
      <c r="B18" s="1" t="s">
        <v>635</v>
      </c>
      <c r="C18" s="5"/>
      <c r="D18" s="2">
        <f>'Fund Cover Sheets'!F106</f>
        <v>8386</v>
      </c>
      <c r="E18" s="7"/>
      <c r="F18" s="2">
        <f>'Fund Cover Sheets'!G98</f>
        <v>21000</v>
      </c>
      <c r="G18" s="7"/>
      <c r="H18" s="2">
        <f>'Fund Cover Sheets'!G102</f>
        <v>18640</v>
      </c>
      <c r="I18" s="7"/>
      <c r="J18" s="2">
        <v>0</v>
      </c>
      <c r="K18" s="7"/>
      <c r="L18" s="2">
        <f t="shared" si="0"/>
        <v>2360</v>
      </c>
      <c r="M18" s="7"/>
      <c r="N18" s="2">
        <f t="shared" si="1"/>
        <v>10746</v>
      </c>
    </row>
    <row r="19" spans="1:14">
      <c r="A19" s="1"/>
      <c r="B19" s="1"/>
      <c r="C19" s="5"/>
      <c r="D19" s="2"/>
      <c r="E19" s="2"/>
      <c r="F19" s="2"/>
      <c r="G19" s="2"/>
      <c r="H19" s="2"/>
      <c r="I19" s="2"/>
      <c r="J19" s="2"/>
      <c r="K19" s="2"/>
      <c r="L19" s="2"/>
      <c r="M19" s="2"/>
      <c r="N19" s="2"/>
    </row>
    <row r="20" spans="1:14" ht="24" customHeight="1">
      <c r="A20" s="46" t="s">
        <v>636</v>
      </c>
      <c r="B20" s="1"/>
      <c r="C20" s="5"/>
      <c r="D20" s="2">
        <f>'Fund Cover Sheets'!F360</f>
        <v>0</v>
      </c>
      <c r="E20" s="2"/>
      <c r="F20" s="2">
        <f>'Fund Cover Sheets'!G348</f>
        <v>0</v>
      </c>
      <c r="G20" s="2"/>
      <c r="H20" s="2">
        <f>'Fund Cover Sheets'!G356</f>
        <v>0</v>
      </c>
      <c r="I20" s="2"/>
      <c r="J20" s="2">
        <f>'Fund Cover Sheets'!G350</f>
        <v>0</v>
      </c>
      <c r="K20" s="2"/>
      <c r="L20" s="2">
        <f t="shared" si="0"/>
        <v>0</v>
      </c>
      <c r="M20" s="2"/>
      <c r="N20" s="2">
        <f>D20+L20</f>
        <v>0</v>
      </c>
    </row>
    <row r="21" spans="1:14">
      <c r="A21" s="1"/>
      <c r="B21" s="1"/>
      <c r="C21" s="5"/>
      <c r="D21" s="2"/>
      <c r="E21" s="57"/>
      <c r="F21" s="2"/>
      <c r="G21" s="57"/>
      <c r="H21" s="57"/>
      <c r="I21" s="57"/>
      <c r="J21" s="57"/>
      <c r="K21" s="57"/>
      <c r="L21" s="2"/>
      <c r="M21" s="57"/>
      <c r="N21" s="2"/>
    </row>
    <row r="22" spans="1:14" ht="24" customHeight="1">
      <c r="A22" s="46" t="s">
        <v>637</v>
      </c>
      <c r="B22" s="1"/>
      <c r="C22" s="5"/>
      <c r="D22" s="2"/>
      <c r="E22" s="2"/>
      <c r="F22" s="2"/>
      <c r="G22" s="2"/>
      <c r="H22" s="2"/>
      <c r="I22" s="2"/>
      <c r="J22" s="2"/>
      <c r="K22" s="2"/>
      <c r="L22" s="2"/>
      <c r="M22" s="2"/>
      <c r="N22" s="2"/>
    </row>
    <row r="23" spans="1:14" ht="24" customHeight="1">
      <c r="A23" s="1"/>
      <c r="B23" s="1" t="s">
        <v>735</v>
      </c>
      <c r="C23" s="5"/>
      <c r="D23" s="2">
        <f>'Fund Cover Sheets'!F323</f>
        <v>1168484</v>
      </c>
      <c r="E23" s="2"/>
      <c r="F23" s="2">
        <f>'Fund Cover Sheets'!G275</f>
        <v>1685277</v>
      </c>
      <c r="G23" s="2"/>
      <c r="H23" s="2">
        <f>'Fund Cover Sheets'!G309</f>
        <v>2678788</v>
      </c>
      <c r="I23" s="2"/>
      <c r="J23" s="2">
        <f>'Fund Cover Sheets'!G277</f>
        <v>126000</v>
      </c>
      <c r="K23" s="2"/>
      <c r="L23" s="2">
        <f>F23-H23+J23</f>
        <v>-867511</v>
      </c>
      <c r="M23" s="2"/>
      <c r="N23" s="2">
        <f>D23+L23</f>
        <v>300973</v>
      </c>
    </row>
    <row r="24" spans="1:14" ht="24" customHeight="1">
      <c r="A24" s="1"/>
      <c r="B24" s="1" t="s">
        <v>639</v>
      </c>
      <c r="C24" s="5"/>
      <c r="D24" s="2">
        <f>'Fund Cover Sheets'!F190</f>
        <v>4599336</v>
      </c>
      <c r="E24" s="2"/>
      <c r="F24" s="2">
        <f>'Fund Cover Sheets'!G173</f>
        <v>2470783</v>
      </c>
      <c r="G24" s="2">
        <f>'Fund Cover Sheets'!G183</f>
        <v>4292367</v>
      </c>
      <c r="H24" s="2">
        <f>'Fund Cover Sheets'!G183</f>
        <v>4292367</v>
      </c>
      <c r="I24" s="2"/>
      <c r="J24" s="2">
        <f>'Fund Cover Sheets'!G175-'Fund Cover Sheets'!G185</f>
        <v>498385</v>
      </c>
      <c r="K24" s="2"/>
      <c r="L24" s="2">
        <f>F24-H24+J24</f>
        <v>-1323199</v>
      </c>
      <c r="M24" s="2"/>
      <c r="N24" s="2">
        <f>D24+L24</f>
        <v>3276137</v>
      </c>
    </row>
    <row r="25" spans="1:14" ht="24" customHeight="1">
      <c r="A25" s="1"/>
      <c r="B25" s="1" t="s">
        <v>1269</v>
      </c>
      <c r="C25" s="5"/>
      <c r="D25" s="2">
        <f>'Fund Cover Sheets'!F240</f>
        <v>1172075</v>
      </c>
      <c r="E25" s="2"/>
      <c r="F25" s="2">
        <f>'Fund Cover Sheets'!G221</f>
        <v>585386</v>
      </c>
      <c r="G25" s="2"/>
      <c r="H25" s="2">
        <f>'Budget Detail FY 2021-28'!Q483</f>
        <v>4617909</v>
      </c>
      <c r="I25" s="2"/>
      <c r="J25" s="2">
        <f>'Fund Cover Sheets'!G223-'Fund Cover Sheets'!G235</f>
        <v>32589237</v>
      </c>
      <c r="K25" s="2"/>
      <c r="L25" s="2">
        <f>F25-H25+J25</f>
        <v>28556714</v>
      </c>
      <c r="M25" s="2"/>
      <c r="N25" s="2">
        <f>D25+L25</f>
        <v>29728789</v>
      </c>
    </row>
    <row r="26" spans="1:14">
      <c r="A26" s="1"/>
      <c r="B26" s="1"/>
      <c r="C26" s="5"/>
      <c r="D26" s="2"/>
      <c r="E26" s="2"/>
      <c r="F26" s="2"/>
      <c r="G26" s="2"/>
      <c r="H26" s="2"/>
      <c r="I26" s="2"/>
      <c r="J26" s="2"/>
      <c r="K26" s="2"/>
      <c r="L26" s="2"/>
      <c r="M26" s="2"/>
      <c r="N26" s="2"/>
    </row>
    <row r="27" spans="1:14" ht="24" customHeight="1">
      <c r="A27" s="46" t="s">
        <v>680</v>
      </c>
      <c r="B27" s="1"/>
      <c r="C27" s="5"/>
      <c r="D27" s="2"/>
      <c r="E27" s="2"/>
      <c r="F27" s="2"/>
      <c r="G27" s="2"/>
      <c r="H27" s="2"/>
      <c r="I27" s="2"/>
      <c r="J27" s="2"/>
      <c r="K27" s="2"/>
      <c r="L27" s="2"/>
      <c r="M27" s="2"/>
      <c r="N27" s="2"/>
    </row>
    <row r="28" spans="1:14" ht="24" customHeight="1">
      <c r="A28" s="1"/>
      <c r="B28" s="1" t="s">
        <v>472</v>
      </c>
      <c r="C28" s="5"/>
      <c r="D28" s="2">
        <f>'Fund Cover Sheets'!F410</f>
        <v>3195487</v>
      </c>
      <c r="E28" s="2"/>
      <c r="F28" s="2">
        <f>'Fund Cover Sheets'!G390</f>
        <v>6001844</v>
      </c>
      <c r="G28" s="2"/>
      <c r="H28" s="2">
        <f>'Fund Cover Sheets'!G403</f>
        <v>15276774</v>
      </c>
      <c r="I28" s="2"/>
      <c r="J28" s="2">
        <f>'Fund Cover Sheets'!G392-'Fund Cover Sheets'!G405</f>
        <v>10165233</v>
      </c>
      <c r="K28" s="2"/>
      <c r="L28" s="2">
        <f>F28-H28+J28</f>
        <v>890303</v>
      </c>
      <c r="M28" s="2"/>
      <c r="N28" s="2">
        <f>D28+L28</f>
        <v>4085790</v>
      </c>
    </row>
    <row r="29" spans="1:14" ht="24" customHeight="1">
      <c r="A29" s="1"/>
      <c r="B29" s="1" t="s">
        <v>473</v>
      </c>
      <c r="C29" s="5"/>
      <c r="D29" s="2">
        <f>'Fund Cover Sheets'!F460</f>
        <v>2373052</v>
      </c>
      <c r="E29" s="2"/>
      <c r="F29" s="2">
        <f>'Fund Cover Sheets'!G440</f>
        <v>1971029</v>
      </c>
      <c r="G29" s="2"/>
      <c r="H29" s="2">
        <f>'Fund Cover Sheets'!G453</f>
        <v>2673684</v>
      </c>
      <c r="I29" s="2"/>
      <c r="J29" s="2">
        <f>'Fund Cover Sheets'!G442-'Fund Cover Sheets'!G455</f>
        <v>894374</v>
      </c>
      <c r="K29" s="2"/>
      <c r="L29" s="2">
        <f>F29-H29+J29</f>
        <v>191719</v>
      </c>
      <c r="M29" s="2"/>
      <c r="N29" s="2">
        <f>D29+L29</f>
        <v>2564771</v>
      </c>
    </row>
    <row r="30" spans="1:14" ht="30" customHeight="1">
      <c r="A30" s="1"/>
      <c r="B30" s="1"/>
      <c r="C30" s="5"/>
      <c r="D30" s="2"/>
      <c r="E30" s="2"/>
      <c r="F30" s="2"/>
      <c r="G30" s="2"/>
      <c r="H30" s="2"/>
      <c r="I30" s="2"/>
      <c r="J30" s="2"/>
      <c r="K30" s="2"/>
      <c r="L30" s="2"/>
      <c r="M30" s="2"/>
      <c r="N30" s="2"/>
    </row>
    <row r="31" spans="1:14" ht="24" customHeight="1">
      <c r="A31" s="46" t="s">
        <v>641</v>
      </c>
      <c r="B31" s="1"/>
      <c r="C31" s="5"/>
      <c r="D31" s="2"/>
      <c r="E31" s="2"/>
      <c r="F31" s="2"/>
      <c r="G31" s="2"/>
      <c r="H31" s="2"/>
      <c r="I31" s="2"/>
      <c r="J31" s="2"/>
      <c r="K31" s="2"/>
      <c r="L31" s="2"/>
      <c r="M31" s="2"/>
      <c r="N31" s="2"/>
    </row>
    <row r="32" spans="1:14" ht="24" customHeight="1">
      <c r="A32" s="46"/>
      <c r="B32" s="1" t="s">
        <v>466</v>
      </c>
      <c r="C32" s="5"/>
      <c r="D32" s="2">
        <f>'Fund Cover Sheets'!F593</f>
        <v>758441</v>
      </c>
      <c r="E32" s="2"/>
      <c r="F32" s="2">
        <f>'Fund Cover Sheets'!G578</f>
        <v>1835443</v>
      </c>
      <c r="G32" s="2"/>
      <c r="H32" s="2">
        <f>'Fund Cover Sheets'!G589</f>
        <v>1909000</v>
      </c>
      <c r="I32" s="2"/>
      <c r="J32" s="2">
        <f>'Fund Cover Sheets'!G580</f>
        <v>31335</v>
      </c>
      <c r="K32" s="2"/>
      <c r="L32" s="2">
        <f>F32-H32+J32</f>
        <v>-42222</v>
      </c>
      <c r="M32" s="2"/>
      <c r="N32" s="2">
        <f>D32+L32</f>
        <v>716219</v>
      </c>
    </row>
    <row r="33" spans="1:14" ht="24" customHeight="1">
      <c r="A33" s="46"/>
      <c r="B33" s="1" t="s">
        <v>642</v>
      </c>
      <c r="C33" s="5"/>
      <c r="D33" s="2">
        <f>'Fund Cover Sheets'!F634</f>
        <v>234847</v>
      </c>
      <c r="E33" s="2"/>
      <c r="F33" s="2">
        <f>'Fund Cover Sheets'!G624</f>
        <v>50150</v>
      </c>
      <c r="G33" s="2"/>
      <c r="H33" s="2">
        <f>'Fund Cover Sheets'!G630</f>
        <v>114500</v>
      </c>
      <c r="I33" s="2"/>
      <c r="J33" s="2">
        <v>0</v>
      </c>
      <c r="K33" s="2"/>
      <c r="L33" s="2">
        <f>F33-H33+J33</f>
        <v>-64350</v>
      </c>
      <c r="M33" s="2"/>
      <c r="N33" s="2">
        <f>D33+L33</f>
        <v>170497</v>
      </c>
    </row>
    <row r="34" spans="1:14" ht="24" customHeight="1">
      <c r="A34" s="46"/>
      <c r="B34" s="1"/>
      <c r="C34" s="5"/>
      <c r="D34" s="2"/>
      <c r="E34" s="2"/>
      <c r="F34" s="2"/>
      <c r="G34" s="2"/>
      <c r="H34" s="2"/>
      <c r="I34" s="2"/>
      <c r="J34" s="2"/>
      <c r="K34" s="2"/>
      <c r="L34" s="2"/>
      <c r="M34" s="2"/>
      <c r="N34" s="2"/>
    </row>
    <row r="35" spans="1:14" ht="15" customHeight="1" thickBot="1">
      <c r="A35" s="1"/>
      <c r="B35" s="58" t="s">
        <v>678</v>
      </c>
      <c r="C35" s="59"/>
      <c r="D35" s="318">
        <f>SUM(D8:D34)</f>
        <v>21726583</v>
      </c>
      <c r="E35" s="318"/>
      <c r="F35" s="318">
        <f>SUM(F8:F34)</f>
        <v>40087463</v>
      </c>
      <c r="G35" s="318"/>
      <c r="H35" s="318">
        <f>SUM(H8:H34)</f>
        <v>55388769</v>
      </c>
      <c r="I35" s="318"/>
      <c r="J35" s="318">
        <f>SUM(J8:J34)</f>
        <v>42504324</v>
      </c>
      <c r="K35" s="318"/>
      <c r="L35" s="318">
        <f>SUM(L8:L34)</f>
        <v>27203018</v>
      </c>
      <c r="M35" s="318"/>
      <c r="N35" s="318">
        <f>SUM(N8:N34)</f>
        <v>48929601</v>
      </c>
    </row>
    <row r="36" spans="1:14" ht="24" customHeight="1" thickTop="1">
      <c r="A36" s="1"/>
      <c r="B36" s="1"/>
      <c r="C36" s="48"/>
      <c r="D36" s="2"/>
      <c r="E36" s="2"/>
      <c r="F36" s="2"/>
      <c r="G36" s="2"/>
      <c r="H36" s="2"/>
      <c r="I36" s="2"/>
      <c r="J36" s="2"/>
      <c r="K36" s="2"/>
      <c r="L36" s="2"/>
      <c r="M36" s="2"/>
      <c r="N36" s="2"/>
    </row>
    <row r="37" spans="1:14" ht="15" customHeight="1">
      <c r="A37" s="66" t="s">
        <v>681</v>
      </c>
      <c r="B37" s="67" t="s">
        <v>745</v>
      </c>
      <c r="C37" s="5"/>
      <c r="D37" s="2"/>
      <c r="E37" s="2"/>
      <c r="F37" s="2"/>
      <c r="G37" s="2"/>
      <c r="H37" s="2"/>
      <c r="I37" s="2"/>
      <c r="J37" s="2"/>
      <c r="K37" s="2"/>
      <c r="L37" s="2"/>
      <c r="M37" s="2"/>
      <c r="N37" s="2"/>
    </row>
    <row r="38" spans="1:14" ht="15" customHeight="1"/>
    <row r="39" spans="1:14" ht="12" customHeight="1">
      <c r="A39" s="1"/>
      <c r="B39" s="1"/>
      <c r="C39" s="48"/>
      <c r="D39" s="2"/>
      <c r="E39" s="2"/>
      <c r="F39" s="2"/>
      <c r="G39" s="2"/>
      <c r="H39" s="2"/>
      <c r="I39" s="2"/>
      <c r="J39" s="2"/>
      <c r="K39" s="2"/>
      <c r="L39" s="2"/>
      <c r="M39" s="2"/>
      <c r="N39" s="2"/>
    </row>
    <row r="40" spans="1:14" ht="12" customHeight="1">
      <c r="A40" s="1"/>
      <c r="B40" s="1"/>
      <c r="C40" s="48"/>
      <c r="D40" s="2"/>
      <c r="E40" s="2"/>
      <c r="F40" s="2"/>
      <c r="G40" s="2"/>
      <c r="H40" s="2"/>
      <c r="I40" s="2"/>
      <c r="J40" s="2"/>
      <c r="K40" s="2"/>
      <c r="L40" s="2"/>
      <c r="M40" s="2"/>
      <c r="N40" s="2"/>
    </row>
    <row r="41" spans="1:14">
      <c r="A41" s="1"/>
      <c r="B41" s="8"/>
      <c r="C41" s="75"/>
      <c r="D41" s="75"/>
      <c r="E41" s="75"/>
      <c r="F41" s="75"/>
      <c r="G41" s="75"/>
      <c r="H41" s="75"/>
      <c r="I41" s="75"/>
      <c r="J41" s="75"/>
      <c r="K41" s="75"/>
      <c r="L41" s="75"/>
      <c r="M41" s="75"/>
      <c r="N41" s="8"/>
    </row>
    <row r="42" spans="1:14">
      <c r="A42" s="1"/>
      <c r="B42" s="8"/>
      <c r="C42" s="75"/>
      <c r="D42" s="75"/>
      <c r="E42" s="75"/>
      <c r="F42" s="75"/>
      <c r="G42" s="75"/>
      <c r="H42" s="75"/>
      <c r="I42" s="75"/>
      <c r="J42" s="75"/>
      <c r="K42" s="75"/>
      <c r="L42" s="75"/>
      <c r="M42" s="75"/>
      <c r="N42" s="8"/>
    </row>
    <row r="43" spans="1:14">
      <c r="A43" s="1"/>
      <c r="B43" s="8"/>
      <c r="C43" s="75"/>
      <c r="D43" s="75"/>
      <c r="E43" s="75"/>
      <c r="F43" s="75"/>
      <c r="G43" s="75"/>
      <c r="H43" s="75"/>
      <c r="I43" s="75"/>
      <c r="J43" s="75"/>
      <c r="K43" s="75"/>
      <c r="L43" s="75"/>
      <c r="M43" s="75"/>
      <c r="N43" s="8"/>
    </row>
    <row r="44" spans="1:14">
      <c r="A44" s="1"/>
      <c r="B44" s="8"/>
      <c r="C44" s="75"/>
      <c r="D44" s="75"/>
      <c r="E44" s="75"/>
      <c r="F44" s="75"/>
      <c r="G44" s="75"/>
      <c r="H44" s="75"/>
      <c r="I44" s="75"/>
      <c r="J44" s="75"/>
      <c r="K44" s="75"/>
      <c r="L44" s="75"/>
      <c r="M44" s="75"/>
      <c r="N44" s="8"/>
    </row>
    <row r="45" spans="1:14">
      <c r="A45" s="1"/>
      <c r="B45" s="1"/>
      <c r="C45" s="48"/>
      <c r="D45" s="48"/>
      <c r="E45" s="48"/>
      <c r="F45" s="48"/>
      <c r="G45" s="48"/>
      <c r="H45" s="48"/>
      <c r="I45" s="48"/>
      <c r="J45" s="48"/>
      <c r="K45" s="48"/>
      <c r="L45" s="48"/>
      <c r="M45" s="48"/>
      <c r="N45" s="1"/>
    </row>
    <row r="46" spans="1:14">
      <c r="C46" s="60"/>
      <c r="D46" s="60"/>
      <c r="E46" s="60"/>
      <c r="F46" s="60"/>
      <c r="G46" s="60"/>
      <c r="H46" s="60"/>
      <c r="I46" s="60"/>
      <c r="J46" s="60"/>
      <c r="K46" s="60"/>
      <c r="L46" s="60"/>
      <c r="M46" s="60"/>
    </row>
    <row r="47" spans="1:14">
      <c r="C47" s="60"/>
      <c r="D47" s="60"/>
      <c r="E47" s="60"/>
      <c r="F47" s="60"/>
      <c r="G47" s="60"/>
      <c r="H47" s="60"/>
      <c r="I47" s="60"/>
      <c r="J47" s="60"/>
      <c r="K47" s="60"/>
      <c r="L47" s="60"/>
      <c r="M47" s="60"/>
    </row>
    <row r="48" spans="1:14">
      <c r="C48" s="60"/>
      <c r="D48" s="60"/>
      <c r="E48" s="60"/>
      <c r="F48" s="60"/>
      <c r="G48" s="60"/>
      <c r="H48" s="60"/>
      <c r="I48" s="60"/>
      <c r="J48" s="60"/>
      <c r="K48" s="60"/>
      <c r="L48" s="60"/>
      <c r="M48" s="60"/>
    </row>
    <row r="49" spans="3:13">
      <c r="C49" s="60"/>
      <c r="D49" s="60"/>
      <c r="E49" s="60"/>
      <c r="F49" s="60"/>
      <c r="G49" s="60"/>
      <c r="H49" s="60"/>
      <c r="I49" s="60"/>
      <c r="J49" s="60"/>
      <c r="K49" s="60"/>
      <c r="L49" s="60"/>
      <c r="M49" s="60"/>
    </row>
    <row r="50" spans="3:13">
      <c r="C50" s="60"/>
      <c r="D50" s="60"/>
      <c r="E50" s="60"/>
      <c r="F50" s="60"/>
      <c r="G50" s="60"/>
      <c r="H50" s="60"/>
      <c r="I50" s="60"/>
      <c r="J50" s="60"/>
      <c r="K50" s="60"/>
      <c r="L50" s="60"/>
      <c r="M50" s="60"/>
    </row>
    <row r="51" spans="3:13">
      <c r="C51" s="60"/>
      <c r="D51" s="60"/>
      <c r="E51" s="60"/>
      <c r="F51" s="60"/>
      <c r="G51" s="60"/>
      <c r="H51" s="60"/>
      <c r="I51" s="60"/>
      <c r="J51" s="60"/>
      <c r="K51" s="60"/>
      <c r="L51" s="60"/>
      <c r="M51" s="60"/>
    </row>
    <row r="52" spans="3:13">
      <c r="C52" s="60"/>
      <c r="D52" s="60"/>
      <c r="E52" s="60"/>
      <c r="F52" s="60"/>
      <c r="G52" s="60"/>
      <c r="H52" s="60"/>
      <c r="I52" s="60"/>
      <c r="J52" s="60"/>
      <c r="K52" s="60"/>
      <c r="L52" s="60"/>
      <c r="M52" s="60"/>
    </row>
    <row r="53" spans="3:13">
      <c r="C53" s="60"/>
      <c r="D53" s="60"/>
      <c r="E53" s="60"/>
      <c r="F53" s="60"/>
      <c r="G53" s="60"/>
      <c r="H53" s="60"/>
      <c r="I53" s="60"/>
      <c r="J53" s="60"/>
      <c r="K53" s="60"/>
      <c r="L53" s="60"/>
      <c r="M53" s="60"/>
    </row>
    <row r="54" spans="3:13">
      <c r="C54" s="60"/>
      <c r="D54" s="60"/>
      <c r="E54" s="60"/>
      <c r="F54" s="60"/>
      <c r="G54" s="60"/>
      <c r="H54" s="60"/>
      <c r="I54" s="60"/>
      <c r="J54" s="60"/>
      <c r="K54" s="60"/>
      <c r="L54" s="60"/>
      <c r="M54" s="60"/>
    </row>
    <row r="55" spans="3:13">
      <c r="C55" s="60"/>
      <c r="D55" s="60"/>
      <c r="E55" s="60"/>
      <c r="F55" s="60"/>
      <c r="G55" s="60"/>
      <c r="H55" s="60"/>
      <c r="I55" s="60"/>
      <c r="J55" s="60"/>
      <c r="K55" s="60"/>
      <c r="L55" s="60"/>
      <c r="M55" s="60"/>
    </row>
    <row r="56" spans="3:13">
      <c r="C56" s="60"/>
      <c r="D56" s="60"/>
      <c r="E56" s="60"/>
      <c r="F56" s="60"/>
      <c r="G56" s="60"/>
      <c r="H56" s="60"/>
      <c r="I56" s="60"/>
      <c r="J56" s="60"/>
      <c r="K56" s="60"/>
      <c r="L56" s="60"/>
      <c r="M56" s="60"/>
    </row>
    <row r="57" spans="3:13">
      <c r="C57" s="60"/>
      <c r="D57" s="60"/>
      <c r="E57" s="60"/>
      <c r="F57" s="60"/>
      <c r="G57" s="60"/>
      <c r="H57" s="60"/>
      <c r="I57" s="60"/>
      <c r="J57" s="60"/>
      <c r="K57" s="60"/>
      <c r="L57" s="60"/>
      <c r="M57" s="60"/>
    </row>
    <row r="58" spans="3:13">
      <c r="C58" s="60"/>
      <c r="D58" s="60"/>
      <c r="E58" s="60"/>
      <c r="F58" s="60"/>
      <c r="G58" s="60"/>
      <c r="H58" s="60"/>
      <c r="I58" s="60"/>
      <c r="J58" s="60"/>
      <c r="K58" s="60"/>
      <c r="L58" s="60"/>
      <c r="M58" s="60"/>
    </row>
    <row r="59" spans="3:13">
      <c r="C59" s="60"/>
      <c r="D59" s="60"/>
      <c r="E59" s="60"/>
      <c r="F59" s="60"/>
      <c r="G59" s="60"/>
      <c r="H59" s="60"/>
      <c r="I59" s="60"/>
      <c r="J59" s="60"/>
      <c r="K59" s="60"/>
      <c r="L59" s="60"/>
      <c r="M59" s="60"/>
    </row>
    <row r="60" spans="3:13">
      <c r="C60" s="60"/>
      <c r="D60" s="60"/>
      <c r="E60" s="60"/>
      <c r="F60" s="60"/>
      <c r="G60" s="60"/>
      <c r="H60" s="60"/>
      <c r="I60" s="60"/>
      <c r="J60" s="60"/>
      <c r="K60" s="60"/>
      <c r="L60" s="60"/>
      <c r="M60" s="60"/>
    </row>
    <row r="61" spans="3:13">
      <c r="C61" s="60"/>
      <c r="D61" s="60"/>
      <c r="E61" s="60"/>
      <c r="F61" s="60"/>
      <c r="G61" s="60"/>
      <c r="H61" s="60"/>
      <c r="I61" s="60"/>
      <c r="J61" s="60"/>
      <c r="K61" s="60"/>
      <c r="L61" s="60"/>
      <c r="M61" s="60"/>
    </row>
    <row r="62" spans="3:13">
      <c r="C62" s="60"/>
      <c r="D62" s="60"/>
      <c r="E62" s="60"/>
      <c r="F62" s="60"/>
      <c r="G62" s="60"/>
      <c r="H62" s="60"/>
      <c r="I62" s="60"/>
      <c r="J62" s="60"/>
      <c r="K62" s="60"/>
      <c r="L62" s="60"/>
      <c r="M62" s="60"/>
    </row>
    <row r="63" spans="3:13">
      <c r="C63" s="60"/>
      <c r="D63" s="60"/>
      <c r="E63" s="60"/>
      <c r="F63" s="60"/>
      <c r="G63" s="60"/>
      <c r="H63" s="60"/>
      <c r="I63" s="60"/>
      <c r="J63" s="60"/>
      <c r="K63" s="60"/>
      <c r="L63" s="60"/>
      <c r="M63" s="60"/>
    </row>
    <row r="64" spans="3:13">
      <c r="C64" s="60"/>
      <c r="D64" s="60"/>
      <c r="E64" s="60"/>
      <c r="F64" s="60"/>
      <c r="G64" s="60"/>
      <c r="H64" s="60"/>
      <c r="I64" s="60"/>
      <c r="J64" s="60"/>
      <c r="K64" s="60"/>
      <c r="L64" s="60"/>
      <c r="M64" s="60"/>
    </row>
    <row r="397" spans="15:19">
      <c r="O397" s="9">
        <v>6000</v>
      </c>
      <c r="P397" s="9">
        <v>6000</v>
      </c>
      <c r="Q397" s="9">
        <v>6000</v>
      </c>
      <c r="R397" s="9">
        <v>6000</v>
      </c>
    </row>
    <row r="399" spans="15:19">
      <c r="S399" s="9" t="s">
        <v>1112</v>
      </c>
    </row>
  </sheetData>
  <mergeCells count="3">
    <mergeCell ref="A1:N1"/>
    <mergeCell ref="A2:N2"/>
    <mergeCell ref="A3:N3"/>
  </mergeCells>
  <printOptions horizontalCentered="1"/>
  <pageMargins left="0" right="0.1" top="0.5" bottom="0" header="0" footer="0"/>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873"/>
  <sheetViews>
    <sheetView zoomScale="75" zoomScaleNormal="75" zoomScaleSheetLayoutView="75" workbookViewId="0">
      <selection activeCell="P21" sqref="P21"/>
    </sheetView>
  </sheetViews>
  <sheetFormatPr defaultColWidth="9.109375" defaultRowHeight="13.8"/>
  <cols>
    <col min="1" max="1" width="3.6640625" style="88" customWidth="1"/>
    <col min="2" max="2" width="33" style="88" customWidth="1"/>
    <col min="3" max="11" width="15.6640625" style="110" customWidth="1"/>
    <col min="12" max="12" width="27.88671875" style="88" hidden="1" customWidth="1"/>
    <col min="13" max="13" width="9.33203125" style="88" bestFit="1" customWidth="1"/>
    <col min="14" max="22" width="9.109375" style="88"/>
    <col min="23" max="23" width="11.5546875" style="88" customWidth="1"/>
    <col min="24" max="32" width="12.6640625" style="88" customWidth="1"/>
    <col min="33" max="16384" width="9.109375" style="88"/>
  </cols>
  <sheetData>
    <row r="1" spans="1:33" ht="17.399999999999999">
      <c r="A1" s="1"/>
      <c r="B1" s="480" t="s">
        <v>572</v>
      </c>
      <c r="C1" s="480"/>
      <c r="D1" s="480"/>
      <c r="E1" s="480"/>
      <c r="F1" s="480"/>
      <c r="G1" s="480"/>
      <c r="H1" s="480"/>
      <c r="I1" s="480"/>
      <c r="J1" s="480"/>
      <c r="K1" s="480"/>
      <c r="L1" s="90" t="s">
        <v>574</v>
      </c>
    </row>
    <row r="2" spans="1:33" ht="7.5" customHeight="1">
      <c r="A2" s="1"/>
      <c r="B2" s="43"/>
      <c r="C2" s="2"/>
      <c r="D2" s="2"/>
      <c r="E2" s="2"/>
      <c r="F2" s="2"/>
      <c r="G2" s="2"/>
      <c r="H2" s="2"/>
      <c r="I2" s="2"/>
      <c r="J2" s="2"/>
      <c r="K2" s="2"/>
    </row>
    <row r="3" spans="1:33" ht="15" customHeight="1">
      <c r="A3" s="1"/>
      <c r="B3" s="482" t="s">
        <v>573</v>
      </c>
      <c r="C3" s="482"/>
      <c r="D3" s="482"/>
      <c r="E3" s="482"/>
      <c r="F3" s="482"/>
      <c r="G3" s="482"/>
      <c r="H3" s="482"/>
      <c r="I3" s="482"/>
      <c r="J3" s="482"/>
      <c r="K3" s="482"/>
    </row>
    <row r="4" spans="1:33">
      <c r="A4" s="1"/>
      <c r="B4" s="482"/>
      <c r="C4" s="482"/>
      <c r="D4" s="482"/>
      <c r="E4" s="482"/>
      <c r="F4" s="482"/>
      <c r="G4" s="482"/>
      <c r="H4" s="482"/>
      <c r="I4" s="482"/>
      <c r="J4" s="482"/>
      <c r="K4" s="482"/>
    </row>
    <row r="5" spans="1:33" ht="7.5" customHeight="1">
      <c r="A5" s="1"/>
      <c r="B5" s="19"/>
      <c r="C5" s="16"/>
      <c r="D5" s="16"/>
      <c r="E5" s="16"/>
      <c r="F5" s="16"/>
      <c r="G5" s="16"/>
      <c r="H5" s="2"/>
      <c r="I5" s="2"/>
      <c r="J5" s="2"/>
      <c r="K5" s="2"/>
    </row>
    <row r="6" spans="1:33">
      <c r="A6" s="1"/>
      <c r="B6" s="4"/>
      <c r="C6" s="43"/>
      <c r="D6" s="1"/>
      <c r="E6" s="43" t="s">
        <v>804</v>
      </c>
      <c r="F6" s="1"/>
      <c r="G6" s="43" t="s">
        <v>805</v>
      </c>
      <c r="H6" s="1"/>
      <c r="I6" s="1"/>
      <c r="J6" s="1"/>
      <c r="K6" s="1"/>
    </row>
    <row r="7" spans="1:33">
      <c r="A7" s="1"/>
      <c r="B7" s="43"/>
      <c r="C7" s="43" t="s">
        <v>802</v>
      </c>
      <c r="D7" s="43" t="s">
        <v>803</v>
      </c>
      <c r="E7" s="43" t="s">
        <v>574</v>
      </c>
      <c r="F7" s="43" t="s">
        <v>804</v>
      </c>
      <c r="G7" s="43" t="str">
        <f>'Fund Cover Sheets'!$L$1</f>
        <v>Adopted</v>
      </c>
      <c r="H7" s="43" t="s">
        <v>806</v>
      </c>
      <c r="I7" s="43" t="s">
        <v>807</v>
      </c>
      <c r="J7" s="43" t="s">
        <v>808</v>
      </c>
      <c r="K7" s="43" t="s">
        <v>809</v>
      </c>
    </row>
    <row r="8" spans="1:33" ht="14.4" thickBot="1">
      <c r="A8" s="1"/>
      <c r="B8" s="44"/>
      <c r="C8" s="45" t="s">
        <v>1</v>
      </c>
      <c r="D8" s="45" t="s">
        <v>1</v>
      </c>
      <c r="E8" s="45" t="s">
        <v>544</v>
      </c>
      <c r="F8" s="45" t="s">
        <v>19</v>
      </c>
      <c r="G8" s="45" t="s">
        <v>544</v>
      </c>
      <c r="H8" s="45" t="s">
        <v>19</v>
      </c>
      <c r="I8" s="45" t="s">
        <v>19</v>
      </c>
      <c r="J8" s="45" t="s">
        <v>19</v>
      </c>
      <c r="K8" s="45" t="s">
        <v>19</v>
      </c>
      <c r="X8" s="43"/>
      <c r="Y8" s="43"/>
      <c r="Z8" s="43"/>
      <c r="AA8" s="43"/>
      <c r="AB8" s="43"/>
      <c r="AC8" s="43"/>
      <c r="AD8" s="43"/>
      <c r="AE8" s="43"/>
      <c r="AF8" s="43"/>
    </row>
    <row r="9" spans="1:33" ht="14.4" thickBot="1">
      <c r="A9" s="1"/>
      <c r="B9" s="1"/>
      <c r="C9" s="52"/>
      <c r="D9" s="2"/>
      <c r="E9" s="2"/>
      <c r="F9" s="2"/>
      <c r="G9" s="2"/>
      <c r="H9" s="2"/>
      <c r="I9" s="2"/>
      <c r="J9" s="2"/>
      <c r="K9" s="2"/>
      <c r="X9" s="45"/>
      <c r="Y9" s="45"/>
      <c r="Z9" s="45"/>
      <c r="AA9" s="45"/>
      <c r="AB9" s="45"/>
      <c r="AC9" s="45"/>
      <c r="AD9" s="45"/>
      <c r="AE9" s="45"/>
      <c r="AF9" s="45"/>
    </row>
    <row r="10" spans="1:33">
      <c r="A10" s="1"/>
      <c r="B10" s="79" t="s">
        <v>676</v>
      </c>
      <c r="C10" s="2"/>
      <c r="D10" s="2"/>
      <c r="E10" s="2"/>
      <c r="F10" s="2"/>
      <c r="G10" s="2"/>
      <c r="H10" s="2"/>
      <c r="I10" s="2"/>
      <c r="J10" s="2"/>
      <c r="K10" s="2"/>
    </row>
    <row r="11" spans="1:33" ht="20.100000000000001" customHeight="1">
      <c r="A11" s="1"/>
      <c r="B11" s="125" t="s">
        <v>575</v>
      </c>
      <c r="C11" s="49">
        <f>SUM('Budget Detail FY 2021-28'!M9:M25)</f>
        <v>11970763</v>
      </c>
      <c r="D11" s="49">
        <f>SUM('Budget Detail FY 2021-28'!N9:N25)</f>
        <v>14350349</v>
      </c>
      <c r="E11" s="49">
        <f>SUM('Budget Detail FY 2021-28'!O9:O25)</f>
        <v>14316507</v>
      </c>
      <c r="F11" s="49">
        <f>SUM('Budget Detail FY 2021-28'!P9:P25)</f>
        <v>15188087</v>
      </c>
      <c r="G11" s="49">
        <f>SUM('Budget Detail FY 2021-28'!Q9:Q25)</f>
        <v>15483617</v>
      </c>
      <c r="H11" s="49">
        <f>SUM('Budget Detail FY 2021-28'!R9:R25)</f>
        <v>15778329</v>
      </c>
      <c r="I11" s="49">
        <f>SUM('Budget Detail FY 2021-28'!S9:S25)</f>
        <v>16050218</v>
      </c>
      <c r="J11" s="49">
        <f>SUM('Budget Detail FY 2021-28'!T9:T25)</f>
        <v>16328424</v>
      </c>
      <c r="K11" s="49">
        <f>SUM('Budget Detail FY 2021-28'!U9:U25)</f>
        <v>16388062</v>
      </c>
      <c r="L11" s="125"/>
      <c r="M11" s="466"/>
      <c r="V11" s="467"/>
      <c r="W11" s="95"/>
      <c r="X11" s="468"/>
      <c r="Y11" s="469"/>
      <c r="Z11" s="468"/>
      <c r="AA11" s="469"/>
      <c r="AB11" s="468"/>
      <c r="AC11" s="469"/>
      <c r="AD11" s="468"/>
      <c r="AE11" s="469"/>
      <c r="AF11" s="468"/>
      <c r="AG11" s="469"/>
    </row>
    <row r="12" spans="1:33" ht="20.100000000000001" customHeight="1">
      <c r="A12" s="1"/>
      <c r="B12" s="125" t="s">
        <v>576</v>
      </c>
      <c r="C12" s="2">
        <f>SUM('Budget Detail FY 2021-28'!M26:M34)</f>
        <v>5016435</v>
      </c>
      <c r="D12" s="2">
        <f>SUM('Budget Detail FY 2021-28'!N26:N34)</f>
        <v>5630190</v>
      </c>
      <c r="E12" s="2">
        <f>SUM('Budget Detail FY 2021-28'!O26:O34)</f>
        <v>5282917</v>
      </c>
      <c r="F12" s="2">
        <f>SUM('Budget Detail FY 2021-28'!P26:P34)</f>
        <v>6010301</v>
      </c>
      <c r="G12" s="2">
        <f>SUM('Budget Detail FY 2021-28'!Q26:Q34)</f>
        <v>4486700</v>
      </c>
      <c r="H12" s="2">
        <f>SUM('Budget Detail FY 2021-28'!R26:R34)</f>
        <v>4620246</v>
      </c>
      <c r="I12" s="2">
        <f>SUM('Budget Detail FY 2021-28'!S26:S34)</f>
        <v>4755482</v>
      </c>
      <c r="J12" s="2">
        <f>SUM('Budget Detail FY 2021-28'!T26:T34)</f>
        <v>5140409</v>
      </c>
      <c r="K12" s="2">
        <f>SUM('Budget Detail FY 2021-28'!U26:U34)</f>
        <v>5238297</v>
      </c>
      <c r="L12" s="125"/>
      <c r="M12" s="466"/>
      <c r="V12" s="467"/>
      <c r="X12" s="468"/>
      <c r="Y12" s="469"/>
      <c r="Z12" s="468"/>
      <c r="AA12" s="469"/>
      <c r="AB12" s="468"/>
      <c r="AC12" s="469"/>
      <c r="AD12" s="468"/>
      <c r="AE12" s="469"/>
      <c r="AF12" s="468"/>
      <c r="AG12" s="469"/>
    </row>
    <row r="13" spans="1:33" ht="20.100000000000001" customHeight="1">
      <c r="A13" s="1"/>
      <c r="B13" s="126" t="s">
        <v>577</v>
      </c>
      <c r="C13" s="2">
        <f>SUM('Budget Detail FY 2021-28'!M35:M37)</f>
        <v>602328</v>
      </c>
      <c r="D13" s="2">
        <f>SUM('Budget Detail FY 2021-28'!N35:N37)</f>
        <v>834170</v>
      </c>
      <c r="E13" s="2">
        <f>SUM('Budget Detail FY 2021-28'!O35:O37)</f>
        <v>574500</v>
      </c>
      <c r="F13" s="2">
        <f>SUM('Budget Detail FY 2021-28'!P35:P37)</f>
        <v>823000</v>
      </c>
      <c r="G13" s="2">
        <f>SUM('Budget Detail FY 2021-28'!Q35:Q37)</f>
        <v>589000</v>
      </c>
      <c r="H13" s="2">
        <f>SUM('Budget Detail FY 2021-28'!R35:R37)</f>
        <v>539000</v>
      </c>
      <c r="I13" s="2">
        <f>SUM('Budget Detail FY 2021-28'!S35:S37)</f>
        <v>514000</v>
      </c>
      <c r="J13" s="2">
        <f>SUM('Budget Detail FY 2021-28'!T35:T37)</f>
        <v>489000</v>
      </c>
      <c r="K13" s="2">
        <f>SUM('Budget Detail FY 2021-28'!U35:U37)</f>
        <v>489000</v>
      </c>
      <c r="L13" s="126"/>
      <c r="M13" s="466"/>
      <c r="V13" s="470"/>
      <c r="X13" s="468"/>
      <c r="Y13" s="469"/>
      <c r="Z13" s="468"/>
      <c r="AA13" s="469"/>
      <c r="AB13" s="468"/>
      <c r="AC13" s="469"/>
      <c r="AD13" s="468"/>
      <c r="AE13" s="469"/>
      <c r="AF13" s="468"/>
      <c r="AG13" s="469"/>
    </row>
    <row r="14" spans="1:33" ht="20.100000000000001" customHeight="1">
      <c r="A14" s="1"/>
      <c r="B14" s="126" t="s">
        <v>578</v>
      </c>
      <c r="C14" s="2">
        <f>SUM('Budget Detail FY 2021-28'!M38:M41)</f>
        <v>109268</v>
      </c>
      <c r="D14" s="2">
        <f>SUM('Budget Detail FY 2021-28'!N38:N41)</f>
        <v>197158</v>
      </c>
      <c r="E14" s="2">
        <f>SUM('Budget Detail FY 2021-28'!O38:O41)</f>
        <v>115350</v>
      </c>
      <c r="F14" s="2">
        <f>SUM('Budget Detail FY 2021-28'!P38:P41)</f>
        <v>95350</v>
      </c>
      <c r="G14" s="2">
        <f>SUM('Budget Detail FY 2021-28'!Q38:Q41)</f>
        <v>95350</v>
      </c>
      <c r="H14" s="2">
        <f>SUM('Budget Detail FY 2021-28'!R38:R41)</f>
        <v>95350</v>
      </c>
      <c r="I14" s="2">
        <f>SUM('Budget Detail FY 2021-28'!S38:S41)</f>
        <v>95350</v>
      </c>
      <c r="J14" s="2">
        <f>SUM('Budget Detail FY 2021-28'!T38:T41)</f>
        <v>95350</v>
      </c>
      <c r="K14" s="2">
        <f>SUM('Budget Detail FY 2021-28'!U38:U41)</f>
        <v>95350</v>
      </c>
      <c r="L14" s="126"/>
      <c r="M14" s="466"/>
      <c r="V14" s="470"/>
      <c r="X14" s="468"/>
      <c r="Y14" s="469"/>
      <c r="Z14" s="468"/>
      <c r="AA14" s="469"/>
      <c r="AB14" s="468"/>
      <c r="AC14" s="469"/>
      <c r="AD14" s="468"/>
      <c r="AE14" s="469"/>
      <c r="AF14" s="468"/>
      <c r="AG14" s="469"/>
    </row>
    <row r="15" spans="1:33" ht="20.100000000000001" customHeight="1">
      <c r="A15" s="1"/>
      <c r="B15" s="126" t="s">
        <v>579</v>
      </c>
      <c r="C15" s="2">
        <f>SUM('Budget Detail FY 2021-28'!M42:M46)</f>
        <v>1743212</v>
      </c>
      <c r="D15" s="2">
        <f>SUM('Budget Detail FY 2021-28'!N42:N46)</f>
        <v>1902362</v>
      </c>
      <c r="E15" s="2">
        <f>SUM('Budget Detail FY 2021-28'!O42:O46)</f>
        <v>1950962</v>
      </c>
      <c r="F15" s="2">
        <f>SUM('Budget Detail FY 2021-28'!P42:P46)</f>
        <v>2031849</v>
      </c>
      <c r="G15" s="2">
        <f>SUM('Budget Detail FY 2021-28'!Q42:Q46)</f>
        <v>2155298</v>
      </c>
      <c r="H15" s="2">
        <f>SUM('Budget Detail FY 2021-28'!R42:R46)</f>
        <v>2282084</v>
      </c>
      <c r="I15" s="2">
        <f>SUM('Budget Detail FY 2021-28'!S42:S46)</f>
        <v>2417423</v>
      </c>
      <c r="J15" s="2">
        <f>SUM('Budget Detail FY 2021-28'!T42:T46)</f>
        <v>2561902</v>
      </c>
      <c r="K15" s="2">
        <f>SUM('Budget Detail FY 2021-28'!U42:U46)</f>
        <v>2716149</v>
      </c>
      <c r="L15" s="126"/>
      <c r="M15" s="466"/>
      <c r="V15" s="470"/>
      <c r="X15" s="468"/>
      <c r="Y15" s="469"/>
      <c r="Z15" s="468"/>
      <c r="AA15" s="469"/>
      <c r="AB15" s="468"/>
      <c r="AC15" s="469"/>
      <c r="AD15" s="468"/>
      <c r="AE15" s="469"/>
      <c r="AF15" s="468"/>
      <c r="AG15" s="469"/>
    </row>
    <row r="16" spans="1:33" ht="20.100000000000001" customHeight="1">
      <c r="A16" s="1"/>
      <c r="B16" s="126" t="s">
        <v>580</v>
      </c>
      <c r="C16" s="2">
        <f>'Budget Detail FY 2021-28'!M47+'Budget Detail FY 2021-28'!M48</f>
        <v>12085</v>
      </c>
      <c r="D16" s="2">
        <f>'Budget Detail FY 2021-28'!N47+'Budget Detail FY 2021-28'!N48</f>
        <v>-33857</v>
      </c>
      <c r="E16" s="2">
        <f>'Budget Detail FY 2021-28'!O47+'Budget Detail FY 2021-28'!O48</f>
        <v>7500</v>
      </c>
      <c r="F16" s="2">
        <f>'Budget Detail FY 2021-28'!P47+'Budget Detail FY 2021-28'!P48</f>
        <v>200000</v>
      </c>
      <c r="G16" s="2">
        <f>'Budget Detail FY 2021-28'!Q47+'Budget Detail FY 2021-28'!Q48</f>
        <v>150000</v>
      </c>
      <c r="H16" s="2">
        <f>'Budget Detail FY 2021-28'!R47+'Budget Detail FY 2021-28'!R48</f>
        <v>125000</v>
      </c>
      <c r="I16" s="2">
        <f>'Budget Detail FY 2021-28'!S47+'Budget Detail FY 2021-28'!S48</f>
        <v>100000</v>
      </c>
      <c r="J16" s="2">
        <f>'Budget Detail FY 2021-28'!T47+'Budget Detail FY 2021-28'!T48</f>
        <v>100000</v>
      </c>
      <c r="K16" s="2">
        <f>'Budget Detail FY 2021-28'!U47+'Budget Detail FY 2021-28'!U48</f>
        <v>100000</v>
      </c>
      <c r="L16" s="126"/>
      <c r="M16" s="472"/>
      <c r="V16" s="470"/>
      <c r="X16" s="471"/>
      <c r="Y16" s="469"/>
      <c r="Z16" s="471"/>
      <c r="AA16" s="469"/>
      <c r="AB16" s="471"/>
      <c r="AC16" s="469"/>
      <c r="AD16" s="471"/>
      <c r="AE16" s="469"/>
      <c r="AF16" s="471"/>
      <c r="AG16" s="469"/>
    </row>
    <row r="17" spans="1:33" ht="20.100000000000001" customHeight="1">
      <c r="A17" s="1"/>
      <c r="B17" s="126" t="s">
        <v>581</v>
      </c>
      <c r="C17" s="2">
        <f>SUM('Budget Detail FY 2021-28'!M49:M51)</f>
        <v>56038</v>
      </c>
      <c r="D17" s="2">
        <f>SUM('Budget Detail FY 2021-28'!N49:N51)</f>
        <v>80473</v>
      </c>
      <c r="E17" s="2">
        <f>SUM('Budget Detail FY 2021-28'!O49:O51)</f>
        <v>30000</v>
      </c>
      <c r="F17" s="2">
        <f>SUM('Budget Detail FY 2021-28'!P49:P51)</f>
        <v>26500</v>
      </c>
      <c r="G17" s="2">
        <f>SUM('Budget Detail FY 2021-28'!Q49:Q51)</f>
        <v>30000</v>
      </c>
      <c r="H17" s="2">
        <f>SUM('Budget Detail FY 2021-28'!R49:R51)</f>
        <v>30000</v>
      </c>
      <c r="I17" s="2">
        <f>SUM('Budget Detail FY 2021-28'!S49:S51)</f>
        <v>30000</v>
      </c>
      <c r="J17" s="2">
        <f>SUM('Budget Detail FY 2021-28'!T49:T51)</f>
        <v>30000</v>
      </c>
      <c r="K17" s="2">
        <f>SUM('Budget Detail FY 2021-28'!U49:U51)</f>
        <v>30000</v>
      </c>
      <c r="X17" s="468"/>
      <c r="Y17" s="468"/>
      <c r="Z17" s="468"/>
      <c r="AA17" s="468"/>
      <c r="AB17" s="468"/>
      <c r="AC17" s="468"/>
      <c r="AD17" s="468"/>
      <c r="AE17" s="468"/>
      <c r="AF17" s="468"/>
    </row>
    <row r="18" spans="1:33" ht="20.100000000000001" customHeight="1">
      <c r="A18" s="1"/>
      <c r="B18" s="382" t="s">
        <v>582</v>
      </c>
      <c r="C18" s="65">
        <f>SUM('Budget Detail FY 2021-28'!M52:M53)</f>
        <v>50612</v>
      </c>
      <c r="D18" s="65">
        <f>SUM('Budget Detail FY 2021-28'!N52:N53)</f>
        <v>157102</v>
      </c>
      <c r="E18" s="65">
        <f>SUM('Budget Detail FY 2021-28'!O52:O53)</f>
        <v>62000</v>
      </c>
      <c r="F18" s="65">
        <f>SUM('Budget Detail FY 2021-28'!P52:P53)</f>
        <v>31250</v>
      </c>
      <c r="G18" s="65">
        <f>SUM('Budget Detail FY 2021-28'!Q52:Q53)</f>
        <v>28000</v>
      </c>
      <c r="H18" s="65">
        <f>SUM('Budget Detail FY 2021-28'!R52:R53)</f>
        <v>28000</v>
      </c>
      <c r="I18" s="65">
        <f>SUM('Budget Detail FY 2021-28'!S52:S53)</f>
        <v>28000</v>
      </c>
      <c r="J18" s="65">
        <f>SUM('Budget Detail FY 2021-28'!T52:T53)</f>
        <v>28000</v>
      </c>
      <c r="K18" s="65">
        <f>SUM('Budget Detail FY 2021-28'!U52:U53)</f>
        <v>28000</v>
      </c>
      <c r="L18" s="126"/>
      <c r="M18" s="473"/>
      <c r="X18" s="474"/>
      <c r="Y18" s="468"/>
      <c r="Z18" s="474"/>
      <c r="AA18" s="468"/>
      <c r="AB18" s="474"/>
      <c r="AC18" s="468"/>
      <c r="AD18" s="474"/>
      <c r="AE18" s="468"/>
      <c r="AF18" s="474"/>
    </row>
    <row r="19" spans="1:33" ht="20.100000000000001" customHeight="1">
      <c r="A19" s="1"/>
      <c r="B19" s="385" t="s">
        <v>1188</v>
      </c>
      <c r="C19" s="384">
        <f t="shared" ref="C19:K19" si="0">SUM(C11:C18)</f>
        <v>19560741</v>
      </c>
      <c r="D19" s="384">
        <f t="shared" si="0"/>
        <v>23117947</v>
      </c>
      <c r="E19" s="384">
        <f t="shared" si="0"/>
        <v>22339736</v>
      </c>
      <c r="F19" s="384">
        <f t="shared" si="0"/>
        <v>24406337</v>
      </c>
      <c r="G19" s="384">
        <f t="shared" si="0"/>
        <v>23017965</v>
      </c>
      <c r="H19" s="384">
        <f t="shared" si="0"/>
        <v>23498009</v>
      </c>
      <c r="I19" s="384">
        <f t="shared" si="0"/>
        <v>23990473</v>
      </c>
      <c r="J19" s="384">
        <f t="shared" si="0"/>
        <v>24773085</v>
      </c>
      <c r="K19" s="384">
        <f t="shared" si="0"/>
        <v>25084858</v>
      </c>
      <c r="L19" s="126"/>
      <c r="M19" s="473"/>
      <c r="X19" s="474"/>
      <c r="Y19" s="468"/>
      <c r="Z19" s="474"/>
      <c r="AA19" s="468"/>
      <c r="AB19" s="474"/>
      <c r="AC19" s="468"/>
      <c r="AD19" s="474"/>
      <c r="AE19" s="468"/>
      <c r="AF19" s="474"/>
    </row>
    <row r="20" spans="1:33" ht="6.9" customHeight="1">
      <c r="A20" s="1"/>
      <c r="B20" s="126"/>
      <c r="C20" s="2"/>
      <c r="D20" s="2"/>
      <c r="E20" s="2"/>
      <c r="F20" s="2"/>
      <c r="G20" s="2"/>
      <c r="H20" s="2"/>
      <c r="I20" s="2"/>
      <c r="J20" s="2"/>
      <c r="K20" s="2"/>
      <c r="L20" s="126"/>
      <c r="M20" s="473"/>
      <c r="X20" s="474"/>
      <c r="Y20" s="468"/>
      <c r="Z20" s="474"/>
      <c r="AA20" s="468"/>
      <c r="AB20" s="474"/>
      <c r="AC20" s="468"/>
      <c r="AD20" s="474"/>
      <c r="AE20" s="468"/>
      <c r="AF20" s="474"/>
    </row>
    <row r="21" spans="1:33" ht="20.100000000000001" customHeight="1">
      <c r="A21" s="1"/>
      <c r="B21" s="126" t="s">
        <v>583</v>
      </c>
      <c r="C21" s="2">
        <f>SUM('Budget Detail FY 2021-28'!M56:M56)</f>
        <v>132689</v>
      </c>
      <c r="D21" s="2">
        <f>SUM('Budget Detail FY 2021-28'!N56:N56)</f>
        <v>21231</v>
      </c>
      <c r="E21" s="2">
        <f>SUM('Budget Detail FY 2021-28'!O56:O56)</f>
        <v>0</v>
      </c>
      <c r="F21" s="2">
        <f>SUM('Budget Detail FY 2021-28'!P56:P56)</f>
        <v>0</v>
      </c>
      <c r="G21" s="2">
        <f>SUM('Budget Detail FY 2021-28'!Q56:Q56)</f>
        <v>0</v>
      </c>
      <c r="H21" s="2">
        <f>SUM('Budget Detail FY 2021-28'!R56:R56)</f>
        <v>0</v>
      </c>
      <c r="I21" s="2">
        <f>SUM('Budget Detail FY 2021-28'!S56:S56)</f>
        <v>0</v>
      </c>
      <c r="J21" s="2">
        <f>SUM('Budget Detail FY 2021-28'!T56:T56)</f>
        <v>0</v>
      </c>
      <c r="K21" s="2">
        <f>SUM('Budget Detail FY 2021-28'!U56:U56)</f>
        <v>0</v>
      </c>
      <c r="L21" s="126"/>
      <c r="M21" s="468"/>
    </row>
    <row r="22" spans="1:33" ht="20.100000000000001" customHeight="1" thickBot="1">
      <c r="A22" s="1"/>
      <c r="B22" s="78" t="s">
        <v>1190</v>
      </c>
      <c r="C22" s="319">
        <f t="shared" ref="C22:K22" si="1">C19+C21</f>
        <v>19693430</v>
      </c>
      <c r="D22" s="319">
        <f t="shared" si="1"/>
        <v>23139178</v>
      </c>
      <c r="E22" s="319">
        <f t="shared" si="1"/>
        <v>22339736</v>
      </c>
      <c r="F22" s="319">
        <f t="shared" si="1"/>
        <v>24406337</v>
      </c>
      <c r="G22" s="319">
        <f t="shared" si="1"/>
        <v>23017965</v>
      </c>
      <c r="H22" s="319">
        <f t="shared" si="1"/>
        <v>23498009</v>
      </c>
      <c r="I22" s="319">
        <f t="shared" si="1"/>
        <v>23990473</v>
      </c>
      <c r="J22" s="319">
        <f t="shared" si="1"/>
        <v>24773085</v>
      </c>
      <c r="K22" s="319">
        <f t="shared" si="1"/>
        <v>25084858</v>
      </c>
    </row>
    <row r="23" spans="1:33" ht="7.5" customHeight="1">
      <c r="A23" s="1"/>
      <c r="B23" s="1"/>
      <c r="C23" s="2"/>
      <c r="D23" s="2"/>
      <c r="E23" s="2"/>
      <c r="F23" s="2"/>
      <c r="G23" s="2"/>
      <c r="H23" s="2"/>
      <c r="I23" s="2"/>
      <c r="J23" s="2"/>
      <c r="K23" s="2"/>
    </row>
    <row r="24" spans="1:33">
      <c r="A24" s="1"/>
      <c r="B24" s="79" t="s">
        <v>415</v>
      </c>
      <c r="C24" s="2"/>
      <c r="D24" s="88"/>
      <c r="E24" s="88"/>
      <c r="F24" s="88"/>
      <c r="G24" s="88"/>
      <c r="H24" s="88"/>
      <c r="I24" s="88"/>
      <c r="J24" s="88"/>
      <c r="K24" s="88"/>
    </row>
    <row r="25" spans="1:33" ht="20.100000000000001" customHeight="1">
      <c r="A25" s="1"/>
      <c r="B25" s="126" t="s">
        <v>585</v>
      </c>
      <c r="C25" s="49">
        <f>'Gen Fd Cover Sheets'!C12+'Gen Fd Cover Sheets'!C43+'Gen Fd Cover Sheets'!C71+'Gen Fd Cover Sheets'!C104+'Gen Fd Cover Sheets'!C132+'Gen Fd Cover Sheets'!C163</f>
        <v>4906111</v>
      </c>
      <c r="D25" s="49">
        <f>'Gen Fd Cover Sheets'!D12+'Gen Fd Cover Sheets'!D43+'Gen Fd Cover Sheets'!D71+'Gen Fd Cover Sheets'!D104+'Gen Fd Cover Sheets'!D132+'Gen Fd Cover Sheets'!D163</f>
        <v>5341401</v>
      </c>
      <c r="E25" s="49">
        <f>'Gen Fd Cover Sheets'!E12+'Gen Fd Cover Sheets'!E43+'Gen Fd Cover Sheets'!E71+'Gen Fd Cover Sheets'!E104+'Gen Fd Cover Sheets'!E132+'Gen Fd Cover Sheets'!E163</f>
        <v>5880082</v>
      </c>
      <c r="F25" s="49">
        <f>'Gen Fd Cover Sheets'!F12+'Gen Fd Cover Sheets'!F43+'Gen Fd Cover Sheets'!F71+'Gen Fd Cover Sheets'!F104+'Gen Fd Cover Sheets'!F132+'Gen Fd Cover Sheets'!F163</f>
        <v>5718931</v>
      </c>
      <c r="G25" s="49">
        <f>'Gen Fd Cover Sheets'!G12+'Gen Fd Cover Sheets'!G43+'Gen Fd Cover Sheets'!G71+'Gen Fd Cover Sheets'!G104+'Gen Fd Cover Sheets'!G132+'Gen Fd Cover Sheets'!G163</f>
        <v>6359779</v>
      </c>
      <c r="H25" s="49">
        <f>'Gen Fd Cover Sheets'!H12+'Gen Fd Cover Sheets'!H43+'Gen Fd Cover Sheets'!H71+'Gen Fd Cover Sheets'!H104+'Gen Fd Cover Sheets'!H132+'Gen Fd Cover Sheets'!H163</f>
        <v>6567269</v>
      </c>
      <c r="I25" s="49">
        <f>'Gen Fd Cover Sheets'!I12+'Gen Fd Cover Sheets'!I43+'Gen Fd Cover Sheets'!I71+'Gen Fd Cover Sheets'!I104+'Gen Fd Cover Sheets'!I132+'Gen Fd Cover Sheets'!I163</f>
        <v>6856094</v>
      </c>
      <c r="J25" s="49">
        <f>'Gen Fd Cover Sheets'!J12+'Gen Fd Cover Sheets'!J43+'Gen Fd Cover Sheets'!J71+'Gen Fd Cover Sheets'!J104+'Gen Fd Cover Sheets'!J132+'Gen Fd Cover Sheets'!J163</f>
        <v>7124911</v>
      </c>
      <c r="K25" s="49">
        <f>'Gen Fd Cover Sheets'!K12+'Gen Fd Cover Sheets'!K43+'Gen Fd Cover Sheets'!K71+'Gen Fd Cover Sheets'!K104+'Gen Fd Cover Sheets'!K132+'Gen Fd Cover Sheets'!K163</f>
        <v>7452209</v>
      </c>
      <c r="L25" s="126"/>
      <c r="M25" s="466"/>
      <c r="V25" s="470"/>
      <c r="X25" s="468"/>
      <c r="Y25" s="469"/>
      <c r="Z25" s="468"/>
      <c r="AA25" s="469"/>
      <c r="AB25" s="468"/>
      <c r="AC25" s="469"/>
      <c r="AD25" s="468"/>
      <c r="AE25" s="469"/>
      <c r="AF25" s="468"/>
      <c r="AG25" s="469"/>
    </row>
    <row r="26" spans="1:33" ht="20.100000000000001" customHeight="1">
      <c r="A26" s="1"/>
      <c r="B26" s="126" t="s">
        <v>586</v>
      </c>
      <c r="C26" s="2">
        <f>'Gen Fd Cover Sheets'!C13+'Gen Fd Cover Sheets'!C44+'Gen Fd Cover Sheets'!C72+'Gen Fd Cover Sheets'!C105+'Gen Fd Cover Sheets'!C133+'Gen Fd Cover Sheets'!C164</f>
        <v>3124113</v>
      </c>
      <c r="D26" s="2">
        <f>'Gen Fd Cover Sheets'!D13+'Gen Fd Cover Sheets'!D44+'Gen Fd Cover Sheets'!D72+'Gen Fd Cover Sheets'!D105+'Gen Fd Cover Sheets'!D133+'Gen Fd Cover Sheets'!D164</f>
        <v>3293296</v>
      </c>
      <c r="E26" s="2">
        <f>'Gen Fd Cover Sheets'!E13+'Gen Fd Cover Sheets'!E44+'Gen Fd Cover Sheets'!E72+'Gen Fd Cover Sheets'!E105+'Gen Fd Cover Sheets'!E133+'Gen Fd Cover Sheets'!E164</f>
        <v>3601680</v>
      </c>
      <c r="F26" s="2">
        <f>'Gen Fd Cover Sheets'!F13+'Gen Fd Cover Sheets'!F44+'Gen Fd Cover Sheets'!F72+'Gen Fd Cover Sheets'!F105+'Gen Fd Cover Sheets'!F133+'Gen Fd Cover Sheets'!F164</f>
        <v>3482850</v>
      </c>
      <c r="G26" s="2">
        <f>'Gen Fd Cover Sheets'!G13+'Gen Fd Cover Sheets'!G44+'Gen Fd Cover Sheets'!G72+'Gen Fd Cover Sheets'!G105+'Gen Fd Cover Sheets'!G133+'Gen Fd Cover Sheets'!G164</f>
        <v>3749289</v>
      </c>
      <c r="H26" s="2">
        <f>'Gen Fd Cover Sheets'!H13+'Gen Fd Cover Sheets'!H44+'Gen Fd Cover Sheets'!H72+'Gen Fd Cover Sheets'!H105+'Gen Fd Cover Sheets'!H133+'Gen Fd Cover Sheets'!H164</f>
        <v>3937983</v>
      </c>
      <c r="I26" s="2">
        <f>'Gen Fd Cover Sheets'!I13+'Gen Fd Cover Sheets'!I44+'Gen Fd Cover Sheets'!I72+'Gen Fd Cover Sheets'!I105+'Gen Fd Cover Sheets'!I133+'Gen Fd Cover Sheets'!I164</f>
        <v>4198329</v>
      </c>
      <c r="J26" s="2">
        <f>'Gen Fd Cover Sheets'!J13+'Gen Fd Cover Sheets'!J44+'Gen Fd Cover Sheets'!J72+'Gen Fd Cover Sheets'!J105+'Gen Fd Cover Sheets'!J133+'Gen Fd Cover Sheets'!J164</f>
        <v>4447879</v>
      </c>
      <c r="K26" s="2">
        <f>'Gen Fd Cover Sheets'!K13+'Gen Fd Cover Sheets'!K44+'Gen Fd Cover Sheets'!K72+'Gen Fd Cover Sheets'!K105+'Gen Fd Cover Sheets'!K133+'Gen Fd Cover Sheets'!K164</f>
        <v>4706104</v>
      </c>
      <c r="L26" s="126"/>
      <c r="M26" s="466"/>
      <c r="V26" s="470"/>
      <c r="X26" s="468"/>
      <c r="Y26" s="469"/>
      <c r="Z26" s="468"/>
      <c r="AA26" s="469"/>
      <c r="AB26" s="468"/>
      <c r="AC26" s="469"/>
      <c r="AD26" s="468"/>
      <c r="AE26" s="469"/>
      <c r="AF26" s="468"/>
      <c r="AG26" s="469"/>
    </row>
    <row r="27" spans="1:33" ht="20.100000000000001" customHeight="1">
      <c r="A27" s="1"/>
      <c r="B27" s="126" t="s">
        <v>587</v>
      </c>
      <c r="C27" s="2">
        <f>'Gen Fd Cover Sheets'!C14+'Gen Fd Cover Sheets'!C45+'Gen Fd Cover Sheets'!C73+'Gen Fd Cover Sheets'!C106+'Gen Fd Cover Sheets'!C134+'Gen Fd Cover Sheets'!C165</f>
        <v>6342215</v>
      </c>
      <c r="D27" s="2">
        <f>'Gen Fd Cover Sheets'!D14+'Gen Fd Cover Sheets'!D45+'Gen Fd Cover Sheets'!D73+'Gen Fd Cover Sheets'!D106+'Gen Fd Cover Sheets'!D134+'Gen Fd Cover Sheets'!D165</f>
        <v>5977511</v>
      </c>
      <c r="E27" s="2">
        <f>'Gen Fd Cover Sheets'!E14+'Gen Fd Cover Sheets'!E45+'Gen Fd Cover Sheets'!E73+'Gen Fd Cover Sheets'!E106+'Gen Fd Cover Sheets'!E134+'Gen Fd Cover Sheets'!E165</f>
        <v>6902794</v>
      </c>
      <c r="F27" s="2">
        <f>'Gen Fd Cover Sheets'!F14+'Gen Fd Cover Sheets'!F45+'Gen Fd Cover Sheets'!F73+'Gen Fd Cover Sheets'!F106+'Gen Fd Cover Sheets'!F134+'Gen Fd Cover Sheets'!F165</f>
        <v>7032327</v>
      </c>
      <c r="G27" s="2">
        <f>'Gen Fd Cover Sheets'!G14+'Gen Fd Cover Sheets'!G45+'Gen Fd Cover Sheets'!G73+'Gen Fd Cover Sheets'!G106+'Gen Fd Cover Sheets'!G134+'Gen Fd Cover Sheets'!G165</f>
        <v>8231466</v>
      </c>
      <c r="H27" s="2">
        <f>'Gen Fd Cover Sheets'!H14+'Gen Fd Cover Sheets'!H45+'Gen Fd Cover Sheets'!H73+'Gen Fd Cover Sheets'!H106+'Gen Fd Cover Sheets'!H134+'Gen Fd Cover Sheets'!H165</f>
        <v>7875124</v>
      </c>
      <c r="I27" s="2">
        <f>'Gen Fd Cover Sheets'!I14+'Gen Fd Cover Sheets'!I45+'Gen Fd Cover Sheets'!I73+'Gen Fd Cover Sheets'!I106+'Gen Fd Cover Sheets'!I134+'Gen Fd Cover Sheets'!I165</f>
        <v>7894800</v>
      </c>
      <c r="J27" s="2">
        <f>'Gen Fd Cover Sheets'!J14+'Gen Fd Cover Sheets'!J45+'Gen Fd Cover Sheets'!J73+'Gen Fd Cover Sheets'!J106+'Gen Fd Cover Sheets'!J134+'Gen Fd Cover Sheets'!J165</f>
        <v>8012929</v>
      </c>
      <c r="K27" s="2">
        <f>'Gen Fd Cover Sheets'!K14+'Gen Fd Cover Sheets'!K45+'Gen Fd Cover Sheets'!K73+'Gen Fd Cover Sheets'!K106+'Gen Fd Cover Sheets'!K134+'Gen Fd Cover Sheets'!K165</f>
        <v>7327217</v>
      </c>
      <c r="L27" s="126"/>
      <c r="M27" s="466"/>
      <c r="V27" s="470"/>
      <c r="X27" s="468"/>
      <c r="Y27" s="469"/>
      <c r="Z27" s="468"/>
      <c r="AA27" s="469"/>
      <c r="AB27" s="468"/>
      <c r="AC27" s="469"/>
      <c r="AD27" s="468"/>
      <c r="AE27" s="469"/>
      <c r="AF27" s="468"/>
      <c r="AG27" s="469"/>
    </row>
    <row r="28" spans="1:33" ht="20.100000000000001" customHeight="1">
      <c r="A28" s="1"/>
      <c r="B28" s="126" t="s">
        <v>588</v>
      </c>
      <c r="C28" s="2">
        <f>'Gen Fd Cover Sheets'!C15+'Gen Fd Cover Sheets'!C46+'Gen Fd Cover Sheets'!C74+'Gen Fd Cover Sheets'!C107+'Gen Fd Cover Sheets'!C135+'Gen Fd Cover Sheets'!C166</f>
        <v>234069</v>
      </c>
      <c r="D28" s="2">
        <f>'Gen Fd Cover Sheets'!D15+'Gen Fd Cover Sheets'!D46+'Gen Fd Cover Sheets'!D74+'Gen Fd Cover Sheets'!D107+'Gen Fd Cover Sheets'!D135+'Gen Fd Cover Sheets'!D166</f>
        <v>275185</v>
      </c>
      <c r="E28" s="2">
        <f>'Gen Fd Cover Sheets'!E15+'Gen Fd Cover Sheets'!E46+'Gen Fd Cover Sheets'!E74+'Gen Fd Cover Sheets'!E107+'Gen Fd Cover Sheets'!E135+'Gen Fd Cover Sheets'!E166</f>
        <v>313775</v>
      </c>
      <c r="F28" s="2">
        <f>'Gen Fd Cover Sheets'!F15+'Gen Fd Cover Sheets'!F46+'Gen Fd Cover Sheets'!F74+'Gen Fd Cover Sheets'!F107+'Gen Fd Cover Sheets'!F135+'Gen Fd Cover Sheets'!F166</f>
        <v>309901</v>
      </c>
      <c r="G28" s="2">
        <f>'Gen Fd Cover Sheets'!G15+'Gen Fd Cover Sheets'!G46+'Gen Fd Cover Sheets'!G74+'Gen Fd Cover Sheets'!G107+'Gen Fd Cover Sheets'!G135+'Gen Fd Cover Sheets'!G166</f>
        <v>361347</v>
      </c>
      <c r="H28" s="2">
        <f>'Gen Fd Cover Sheets'!H15+'Gen Fd Cover Sheets'!H46+'Gen Fd Cover Sheets'!H74+'Gen Fd Cover Sheets'!H107+'Gen Fd Cover Sheets'!H135+'Gen Fd Cover Sheets'!H166</f>
        <v>364566</v>
      </c>
      <c r="I28" s="2">
        <f>'Gen Fd Cover Sheets'!I15+'Gen Fd Cover Sheets'!I46+'Gen Fd Cover Sheets'!I74+'Gen Fd Cover Sheets'!I107+'Gen Fd Cover Sheets'!I135+'Gen Fd Cover Sheets'!I166</f>
        <v>375554</v>
      </c>
      <c r="J28" s="2">
        <f>'Gen Fd Cover Sheets'!J15+'Gen Fd Cover Sheets'!J46+'Gen Fd Cover Sheets'!J74+'Gen Fd Cover Sheets'!J107+'Gen Fd Cover Sheets'!J135+'Gen Fd Cover Sheets'!J166</f>
        <v>386637</v>
      </c>
      <c r="K28" s="2">
        <f>'Gen Fd Cover Sheets'!K15+'Gen Fd Cover Sheets'!K46+'Gen Fd Cover Sheets'!K74+'Gen Fd Cover Sheets'!K107+'Gen Fd Cover Sheets'!K135+'Gen Fd Cover Sheets'!K166</f>
        <v>397192</v>
      </c>
      <c r="L28" s="126"/>
      <c r="M28" s="466"/>
      <c r="V28" s="470"/>
      <c r="X28" s="468"/>
      <c r="Y28" s="469"/>
      <c r="Z28" s="468"/>
      <c r="AA28" s="469"/>
      <c r="AB28" s="468"/>
      <c r="AC28" s="469"/>
      <c r="AD28" s="468"/>
      <c r="AE28" s="469"/>
      <c r="AF28" s="468"/>
      <c r="AG28" s="469"/>
    </row>
    <row r="29" spans="1:33" ht="20.100000000000001" customHeight="1">
      <c r="A29" s="1"/>
      <c r="B29" s="126" t="s">
        <v>1120</v>
      </c>
      <c r="C29" s="2">
        <f>'Gen Fd Cover Sheets'!C167</f>
        <v>0</v>
      </c>
      <c r="D29" s="2">
        <f>'Gen Fd Cover Sheets'!D167</f>
        <v>0</v>
      </c>
      <c r="E29" s="2">
        <f>'Gen Fd Cover Sheets'!E167</f>
        <v>22000</v>
      </c>
      <c r="F29" s="2">
        <f>'Gen Fd Cover Sheets'!F167</f>
        <v>0</v>
      </c>
      <c r="G29" s="2">
        <f>'Gen Fd Cover Sheets'!G167</f>
        <v>75000</v>
      </c>
      <c r="H29" s="2">
        <f>'Gen Fd Cover Sheets'!H167</f>
        <v>75000</v>
      </c>
      <c r="I29" s="2">
        <f>'Gen Fd Cover Sheets'!I167</f>
        <v>75000</v>
      </c>
      <c r="J29" s="2">
        <f>'Gen Fd Cover Sheets'!J167</f>
        <v>75000</v>
      </c>
      <c r="K29" s="2">
        <f>'Gen Fd Cover Sheets'!K167</f>
        <v>75000</v>
      </c>
      <c r="L29" s="126"/>
      <c r="M29" s="466"/>
      <c r="V29" s="470"/>
      <c r="X29" s="468"/>
      <c r="Y29" s="469"/>
      <c r="Z29" s="468"/>
      <c r="AA29" s="469"/>
      <c r="AB29" s="468"/>
      <c r="AC29" s="469"/>
      <c r="AD29" s="468"/>
      <c r="AE29" s="469"/>
      <c r="AF29" s="468"/>
      <c r="AG29" s="469"/>
    </row>
    <row r="30" spans="1:33" ht="20.100000000000001" customHeight="1">
      <c r="A30" s="1"/>
      <c r="B30" s="385" t="s">
        <v>591</v>
      </c>
      <c r="C30" s="384">
        <f t="shared" ref="C30:K30" si="2">SUM(C25:C29)</f>
        <v>14606508</v>
      </c>
      <c r="D30" s="384">
        <f t="shared" si="2"/>
        <v>14887393</v>
      </c>
      <c r="E30" s="384">
        <f t="shared" si="2"/>
        <v>16720331</v>
      </c>
      <c r="F30" s="384">
        <f t="shared" si="2"/>
        <v>16544009</v>
      </c>
      <c r="G30" s="384">
        <f t="shared" si="2"/>
        <v>18776881</v>
      </c>
      <c r="H30" s="384">
        <f t="shared" si="2"/>
        <v>18819942</v>
      </c>
      <c r="I30" s="384">
        <f t="shared" si="2"/>
        <v>19399777</v>
      </c>
      <c r="J30" s="384">
        <f t="shared" si="2"/>
        <v>20047356</v>
      </c>
      <c r="K30" s="384">
        <f t="shared" si="2"/>
        <v>19957722</v>
      </c>
      <c r="L30" s="126"/>
      <c r="M30" s="472"/>
      <c r="V30" s="470"/>
      <c r="X30" s="471"/>
      <c r="Y30" s="469"/>
      <c r="Z30" s="471"/>
      <c r="AA30" s="469"/>
      <c r="AB30" s="471"/>
      <c r="AC30" s="469"/>
      <c r="AD30" s="471"/>
      <c r="AE30" s="469"/>
      <c r="AF30" s="471"/>
      <c r="AG30" s="469"/>
    </row>
    <row r="31" spans="1:33" ht="6.9" customHeight="1">
      <c r="A31" s="1"/>
      <c r="B31" s="126"/>
      <c r="C31" s="2"/>
      <c r="D31" s="2"/>
      <c r="E31" s="2"/>
      <c r="F31" s="2"/>
      <c r="G31" s="2"/>
      <c r="H31" s="2"/>
      <c r="I31" s="2"/>
      <c r="J31" s="2"/>
      <c r="K31" s="2"/>
      <c r="L31" s="126"/>
      <c r="M31" s="466"/>
      <c r="V31" s="470"/>
      <c r="X31" s="468"/>
      <c r="Y31" s="469"/>
      <c r="Z31" s="468"/>
      <c r="AA31" s="469"/>
      <c r="AB31" s="468"/>
      <c r="AC31" s="469"/>
      <c r="AD31" s="468"/>
      <c r="AE31" s="469"/>
      <c r="AF31" s="468"/>
      <c r="AG31" s="469"/>
    </row>
    <row r="32" spans="1:33" ht="20.100000000000001" customHeight="1">
      <c r="A32" s="1"/>
      <c r="B32" s="126" t="s">
        <v>590</v>
      </c>
      <c r="C32" s="2">
        <f>'Gen Fd Cover Sheets'!C170</f>
        <v>3426628</v>
      </c>
      <c r="D32" s="2">
        <f>'Gen Fd Cover Sheets'!D170</f>
        <v>6797039</v>
      </c>
      <c r="E32" s="2">
        <f>'Gen Fd Cover Sheets'!E170</f>
        <v>5759405</v>
      </c>
      <c r="F32" s="2">
        <f>'Gen Fd Cover Sheets'!F170</f>
        <v>7862328</v>
      </c>
      <c r="G32" s="2">
        <f>'Gen Fd Cover Sheets'!G170</f>
        <v>4241084</v>
      </c>
      <c r="H32" s="2">
        <f>'Gen Fd Cover Sheets'!H170</f>
        <v>4678067</v>
      </c>
      <c r="I32" s="2">
        <f>'Gen Fd Cover Sheets'!I170</f>
        <v>4590696</v>
      </c>
      <c r="J32" s="2">
        <f>'Gen Fd Cover Sheets'!J170</f>
        <v>4725729</v>
      </c>
      <c r="K32" s="2">
        <f>'Gen Fd Cover Sheets'!K170</f>
        <v>5127136</v>
      </c>
      <c r="M32" s="466"/>
      <c r="X32" s="468"/>
      <c r="Y32" s="468"/>
      <c r="Z32" s="468"/>
      <c r="AA32" s="468"/>
      <c r="AB32" s="468"/>
      <c r="AC32" s="468"/>
      <c r="AD32" s="468"/>
      <c r="AE32" s="468"/>
      <c r="AF32" s="468"/>
    </row>
    <row r="33" spans="1:12" ht="20.100000000000001" customHeight="1" thickBot="1">
      <c r="A33" s="1"/>
      <c r="B33" s="78" t="s">
        <v>1189</v>
      </c>
      <c r="C33" s="319">
        <f t="shared" ref="C33:K33" si="3">C30+C32</f>
        <v>18033136</v>
      </c>
      <c r="D33" s="319">
        <f t="shared" si="3"/>
        <v>21684432</v>
      </c>
      <c r="E33" s="319">
        <f t="shared" si="3"/>
        <v>22479736</v>
      </c>
      <c r="F33" s="319">
        <f t="shared" si="3"/>
        <v>24406337</v>
      </c>
      <c r="G33" s="319">
        <f t="shared" si="3"/>
        <v>23017965</v>
      </c>
      <c r="H33" s="319">
        <f t="shared" si="3"/>
        <v>23498009</v>
      </c>
      <c r="I33" s="319">
        <f t="shared" si="3"/>
        <v>23990473</v>
      </c>
      <c r="J33" s="319">
        <f t="shared" si="3"/>
        <v>24773085</v>
      </c>
      <c r="K33" s="319">
        <f t="shared" si="3"/>
        <v>25084858</v>
      </c>
      <c r="L33" s="475"/>
    </row>
    <row r="34" spans="1:12" s="112" customFormat="1">
      <c r="B34" s="79"/>
      <c r="C34" s="2"/>
      <c r="D34" s="2"/>
      <c r="E34" s="2"/>
      <c r="F34" s="2"/>
      <c r="G34" s="2"/>
      <c r="H34" s="2"/>
      <c r="I34" s="2"/>
      <c r="J34" s="2"/>
      <c r="K34" s="2"/>
    </row>
    <row r="35" spans="1:12" ht="20.100000000000001" customHeight="1">
      <c r="A35" s="1"/>
      <c r="B35" s="125" t="s">
        <v>592</v>
      </c>
      <c r="C35" s="49">
        <f t="shared" ref="C35:K35" si="4">+C22-C33</f>
        <v>1660294</v>
      </c>
      <c r="D35" s="49">
        <f t="shared" si="4"/>
        <v>1454746</v>
      </c>
      <c r="E35" s="49">
        <f t="shared" si="4"/>
        <v>-140000</v>
      </c>
      <c r="F35" s="49">
        <f t="shared" si="4"/>
        <v>0</v>
      </c>
      <c r="G35" s="49">
        <f t="shared" si="4"/>
        <v>0</v>
      </c>
      <c r="H35" s="49">
        <f t="shared" si="4"/>
        <v>0</v>
      </c>
      <c r="I35" s="49">
        <f t="shared" si="4"/>
        <v>0</v>
      </c>
      <c r="J35" s="49">
        <f t="shared" si="4"/>
        <v>0</v>
      </c>
      <c r="K35" s="49">
        <f t="shared" si="4"/>
        <v>0</v>
      </c>
    </row>
    <row r="36" spans="1:12">
      <c r="A36" s="1"/>
      <c r="B36" s="80"/>
      <c r="C36" s="2"/>
      <c r="D36" s="2"/>
      <c r="E36" s="2"/>
      <c r="F36" s="2"/>
      <c r="G36" s="2"/>
      <c r="H36" s="2"/>
      <c r="I36" s="2"/>
      <c r="J36" s="2"/>
      <c r="K36" s="2"/>
    </row>
    <row r="37" spans="1:12" ht="20.100000000000001" customHeight="1" thickBot="1">
      <c r="A37" s="1"/>
      <c r="B37" s="77" t="s">
        <v>593</v>
      </c>
      <c r="C37" s="317">
        <v>9172354</v>
      </c>
      <c r="D37" s="317">
        <v>10627100</v>
      </c>
      <c r="E37" s="317">
        <v>9398466</v>
      </c>
      <c r="F37" s="317">
        <f>D37+F35</f>
        <v>10627100</v>
      </c>
      <c r="G37" s="317">
        <f>F37+G35</f>
        <v>10627100</v>
      </c>
      <c r="H37" s="317">
        <f>G37+H35</f>
        <v>10627100</v>
      </c>
      <c r="I37" s="317">
        <f>H37+I35</f>
        <v>10627100</v>
      </c>
      <c r="J37" s="317">
        <f>I37+J35</f>
        <v>10627100</v>
      </c>
      <c r="K37" s="317">
        <f>J37+K35</f>
        <v>10627100</v>
      </c>
    </row>
    <row r="38" spans="1:12" ht="14.4" thickTop="1">
      <c r="A38" s="1"/>
      <c r="B38" s="4"/>
      <c r="C38" s="81">
        <f t="shared" ref="C38:K38" si="5">+C37/C33</f>
        <v>0.50863887456957013</v>
      </c>
      <c r="D38" s="81">
        <f t="shared" si="5"/>
        <v>0.49007970326361328</v>
      </c>
      <c r="E38" s="81">
        <f t="shared" si="5"/>
        <v>0.41808613766638542</v>
      </c>
      <c r="F38" s="81">
        <f t="shared" si="5"/>
        <v>0.4354237999745722</v>
      </c>
      <c r="G38" s="81">
        <f t="shared" si="5"/>
        <v>0.46168720823061465</v>
      </c>
      <c r="H38" s="81">
        <f t="shared" si="5"/>
        <v>0.45225533788841427</v>
      </c>
      <c r="I38" s="81">
        <f t="shared" si="5"/>
        <v>0.44297167463100873</v>
      </c>
      <c r="J38" s="81">
        <f t="shared" si="5"/>
        <v>0.42897765861619575</v>
      </c>
      <c r="K38" s="81">
        <f t="shared" si="5"/>
        <v>0.42364600987575851</v>
      </c>
    </row>
    <row r="39" spans="1:12" ht="8.1" customHeight="1">
      <c r="A39" s="1"/>
      <c r="B39" s="4"/>
      <c r="C39" s="53"/>
      <c r="D39" s="53"/>
      <c r="E39" s="53"/>
      <c r="F39" s="53"/>
      <c r="G39" s="53"/>
      <c r="H39" s="53"/>
      <c r="I39" s="53"/>
      <c r="J39" s="53"/>
      <c r="K39" s="53"/>
    </row>
    <row r="40" spans="1:12">
      <c r="A40" s="1"/>
      <c r="B40" s="1"/>
      <c r="C40" s="2"/>
      <c r="D40" s="2"/>
      <c r="E40" s="2"/>
      <c r="F40" s="2"/>
      <c r="G40" s="2"/>
      <c r="H40" s="2"/>
      <c r="I40" s="2"/>
      <c r="J40" s="2"/>
      <c r="K40" s="2"/>
    </row>
    <row r="41" spans="1:12">
      <c r="A41" s="1"/>
      <c r="B41" s="1"/>
      <c r="C41" s="2"/>
      <c r="D41" s="2"/>
      <c r="E41" s="2"/>
      <c r="F41" s="2"/>
      <c r="G41" s="2"/>
      <c r="H41" s="2"/>
      <c r="I41" s="2"/>
      <c r="J41" s="2"/>
      <c r="K41" s="2"/>
    </row>
    <row r="42" spans="1:12">
      <c r="A42" s="1"/>
      <c r="B42" s="1"/>
      <c r="C42" s="2"/>
      <c r="D42" s="2"/>
      <c r="E42" s="2"/>
      <c r="F42" s="2"/>
      <c r="G42" s="2"/>
      <c r="H42" s="2"/>
      <c r="I42" s="2"/>
      <c r="J42" s="2"/>
      <c r="K42" s="2"/>
    </row>
    <row r="43" spans="1:12">
      <c r="A43" s="1"/>
      <c r="B43" s="1"/>
      <c r="C43" s="2"/>
      <c r="D43" s="2"/>
      <c r="E43" s="2"/>
      <c r="F43" s="2"/>
      <c r="G43" s="2"/>
      <c r="H43" s="2"/>
      <c r="I43" s="2"/>
      <c r="J43" s="2"/>
      <c r="K43" s="2"/>
    </row>
    <row r="44" spans="1:12">
      <c r="A44" s="1"/>
      <c r="B44" s="1"/>
      <c r="C44" s="2"/>
      <c r="D44" s="2"/>
      <c r="E44" s="2"/>
      <c r="F44" s="2"/>
      <c r="G44" s="2"/>
      <c r="H44" s="2"/>
      <c r="I44" s="2"/>
      <c r="J44" s="2"/>
      <c r="K44" s="2"/>
    </row>
    <row r="45" spans="1:12">
      <c r="A45" s="1"/>
      <c r="B45" s="1"/>
      <c r="C45" s="2"/>
      <c r="D45" s="2"/>
      <c r="E45" s="2"/>
      <c r="F45" s="2"/>
      <c r="G45" s="2"/>
      <c r="H45" s="2"/>
      <c r="I45" s="2"/>
      <c r="J45" s="2"/>
      <c r="K45" s="2"/>
    </row>
    <row r="46" spans="1:12">
      <c r="A46" s="1"/>
      <c r="B46" s="1"/>
      <c r="C46" s="2"/>
      <c r="D46" s="2"/>
      <c r="E46" s="2"/>
      <c r="F46" s="2"/>
      <c r="G46" s="2"/>
      <c r="H46" s="2"/>
      <c r="I46" s="2"/>
      <c r="J46" s="2"/>
      <c r="K46" s="2"/>
    </row>
    <row r="47" spans="1:12">
      <c r="A47" s="1"/>
      <c r="B47" s="1"/>
      <c r="C47" s="2"/>
      <c r="D47" s="2"/>
      <c r="E47" s="2"/>
      <c r="F47" s="2"/>
      <c r="G47" s="2"/>
      <c r="H47" s="2"/>
      <c r="I47" s="2"/>
      <c r="J47" s="2"/>
      <c r="K47" s="2"/>
    </row>
    <row r="48" spans="1:12">
      <c r="A48" s="1"/>
      <c r="B48" s="1"/>
      <c r="C48" s="2"/>
      <c r="D48" s="2"/>
      <c r="E48" s="2"/>
      <c r="F48" s="2"/>
      <c r="G48" s="2"/>
      <c r="H48" s="2"/>
      <c r="I48" s="2"/>
      <c r="J48" s="2"/>
      <c r="K48" s="2"/>
    </row>
    <row r="49" spans="1:11">
      <c r="A49" s="1"/>
      <c r="B49" s="1"/>
      <c r="C49" s="2"/>
      <c r="D49" s="2"/>
      <c r="E49" s="2"/>
      <c r="F49" s="2"/>
      <c r="G49" s="2"/>
      <c r="H49" s="2"/>
      <c r="I49" s="2"/>
      <c r="J49" s="2"/>
      <c r="K49" s="2"/>
    </row>
    <row r="52" spans="1:11" ht="17.399999999999999">
      <c r="B52" s="480" t="s">
        <v>594</v>
      </c>
      <c r="C52" s="480"/>
      <c r="D52" s="480"/>
      <c r="E52" s="480"/>
      <c r="F52" s="480"/>
      <c r="G52" s="480"/>
      <c r="H52" s="480"/>
      <c r="I52" s="480"/>
      <c r="J52" s="480"/>
      <c r="K52" s="480"/>
    </row>
    <row r="53" spans="1:11">
      <c r="B53" s="43"/>
      <c r="C53" s="2"/>
      <c r="D53" s="2"/>
      <c r="E53" s="2"/>
      <c r="F53" s="2"/>
      <c r="G53" s="2"/>
      <c r="H53" s="2"/>
      <c r="I53" s="2"/>
      <c r="J53" s="2"/>
      <c r="K53" s="2"/>
    </row>
    <row r="54" spans="1:11" ht="12.75" customHeight="1">
      <c r="B54" s="482" t="s">
        <v>595</v>
      </c>
      <c r="C54" s="482"/>
      <c r="D54" s="482"/>
      <c r="E54" s="482"/>
      <c r="F54" s="482"/>
      <c r="G54" s="482"/>
      <c r="H54" s="482"/>
      <c r="I54" s="482"/>
      <c r="J54" s="482"/>
      <c r="K54" s="482"/>
    </row>
    <row r="55" spans="1:11" ht="17.25" customHeight="1">
      <c r="B55" s="482"/>
      <c r="C55" s="482"/>
      <c r="D55" s="482"/>
      <c r="E55" s="482"/>
      <c r="F55" s="482"/>
      <c r="G55" s="482"/>
      <c r="H55" s="482"/>
      <c r="I55" s="482"/>
      <c r="J55" s="482"/>
      <c r="K55" s="482"/>
    </row>
    <row r="56" spans="1:11" ht="17.25" customHeight="1">
      <c r="B56" s="19"/>
      <c r="C56" s="19"/>
      <c r="D56" s="19"/>
      <c r="E56" s="19"/>
      <c r="F56" s="19"/>
      <c r="G56" s="19"/>
      <c r="H56" s="19"/>
      <c r="I56" s="19"/>
      <c r="J56" s="19"/>
      <c r="K56" s="88"/>
    </row>
    <row r="57" spans="1:11">
      <c r="B57" s="4"/>
      <c r="C57" s="43"/>
      <c r="D57" s="1"/>
      <c r="E57" s="43" t="s">
        <v>804</v>
      </c>
      <c r="F57" s="1"/>
      <c r="G57" s="43" t="s">
        <v>805</v>
      </c>
      <c r="H57" s="1"/>
      <c r="I57" s="1"/>
      <c r="J57" s="1"/>
      <c r="K57" s="1"/>
    </row>
    <row r="58" spans="1:11">
      <c r="B58" s="43"/>
      <c r="C58" s="43" t="s">
        <v>802</v>
      </c>
      <c r="D58" s="43" t="s">
        <v>803</v>
      </c>
      <c r="E58" s="43" t="s">
        <v>574</v>
      </c>
      <c r="F58" s="43" t="s">
        <v>804</v>
      </c>
      <c r="G58" s="43" t="str">
        <f>'Fund Cover Sheets'!$L$1</f>
        <v>Adopted</v>
      </c>
      <c r="H58" s="43" t="s">
        <v>806</v>
      </c>
      <c r="I58" s="43" t="s">
        <v>807</v>
      </c>
      <c r="J58" s="43" t="s">
        <v>808</v>
      </c>
      <c r="K58" s="43" t="s">
        <v>809</v>
      </c>
    </row>
    <row r="59" spans="1:11" ht="14.4" thickBot="1">
      <c r="B59" s="44"/>
      <c r="C59" s="45" t="s">
        <v>1</v>
      </c>
      <c r="D59" s="45" t="s">
        <v>1</v>
      </c>
      <c r="E59" s="45" t="s">
        <v>544</v>
      </c>
      <c r="F59" s="45" t="s">
        <v>19</v>
      </c>
      <c r="G59" s="45" t="s">
        <v>544</v>
      </c>
      <c r="H59" s="45" t="s">
        <v>19</v>
      </c>
      <c r="I59" s="45" t="s">
        <v>19</v>
      </c>
      <c r="J59" s="45" t="s">
        <v>19</v>
      </c>
      <c r="K59" s="45" t="s">
        <v>19</v>
      </c>
    </row>
    <row r="60" spans="1:11">
      <c r="B60" s="1"/>
      <c r="C60" s="52"/>
      <c r="D60" s="2"/>
      <c r="E60" s="2"/>
      <c r="F60" s="2"/>
      <c r="G60" s="2"/>
      <c r="H60" s="2"/>
      <c r="I60" s="2"/>
      <c r="J60" s="2"/>
      <c r="K60" s="2"/>
    </row>
    <row r="61" spans="1:11">
      <c r="B61" s="79" t="s">
        <v>676</v>
      </c>
      <c r="C61" s="2"/>
      <c r="D61" s="2"/>
      <c r="E61" s="2"/>
      <c r="F61" s="2"/>
      <c r="G61" s="2"/>
      <c r="H61" s="2"/>
      <c r="I61" s="2"/>
      <c r="J61" s="2"/>
      <c r="K61" s="2"/>
    </row>
    <row r="62" spans="1:11" ht="20.100000000000001" customHeight="1">
      <c r="B62" s="125" t="s">
        <v>575</v>
      </c>
      <c r="C62" s="49">
        <f>'Budget Detail FY 2021-28'!M284</f>
        <v>16034</v>
      </c>
      <c r="D62" s="49">
        <f>'Budget Detail FY 2021-28'!N284</f>
        <v>16034</v>
      </c>
      <c r="E62" s="49">
        <f>'Budget Detail FY 2021-28'!O284</f>
        <v>21500</v>
      </c>
      <c r="F62" s="49">
        <f>'Budget Detail FY 2021-28'!P284</f>
        <v>21501</v>
      </c>
      <c r="G62" s="49">
        <f>'Budget Detail FY 2021-28'!Q284</f>
        <v>24000</v>
      </c>
      <c r="H62" s="49">
        <f>'Budget Detail FY 2021-28'!R284</f>
        <v>24000</v>
      </c>
      <c r="I62" s="49">
        <f>'Budget Detail FY 2021-28'!S284</f>
        <v>24000</v>
      </c>
      <c r="J62" s="49">
        <f>'Budget Detail FY 2021-28'!T284</f>
        <v>24000</v>
      </c>
      <c r="K62" s="49">
        <f>'Budget Detail FY 2021-28'!U284</f>
        <v>24000</v>
      </c>
    </row>
    <row r="63" spans="1:11" ht="20.100000000000001" customHeight="1" thickBot="1">
      <c r="B63" s="78" t="s">
        <v>1188</v>
      </c>
      <c r="C63" s="319">
        <f t="shared" ref="C63:K63" si="6">SUM(C62:C62)</f>
        <v>16034</v>
      </c>
      <c r="D63" s="319">
        <f t="shared" si="6"/>
        <v>16034</v>
      </c>
      <c r="E63" s="319">
        <f t="shared" si="6"/>
        <v>21500</v>
      </c>
      <c r="F63" s="319">
        <f t="shared" si="6"/>
        <v>21501</v>
      </c>
      <c r="G63" s="319">
        <f t="shared" si="6"/>
        <v>24000</v>
      </c>
      <c r="H63" s="319">
        <f t="shared" si="6"/>
        <v>24000</v>
      </c>
      <c r="I63" s="319">
        <f t="shared" si="6"/>
        <v>24000</v>
      </c>
      <c r="J63" s="319">
        <f t="shared" si="6"/>
        <v>24000</v>
      </c>
      <c r="K63" s="319">
        <f t="shared" si="6"/>
        <v>24000</v>
      </c>
    </row>
    <row r="64" spans="1:11">
      <c r="B64" s="1"/>
      <c r="C64" s="2"/>
      <c r="D64" s="2"/>
      <c r="E64" s="2"/>
      <c r="F64" s="2"/>
      <c r="G64" s="2"/>
      <c r="H64" s="2"/>
      <c r="I64" s="2"/>
      <c r="J64" s="2"/>
      <c r="K64" s="2"/>
    </row>
    <row r="65" spans="2:12">
      <c r="B65" s="79" t="s">
        <v>415</v>
      </c>
      <c r="C65" s="2"/>
      <c r="D65" s="2"/>
      <c r="E65" s="2"/>
      <c r="F65" s="2"/>
      <c r="G65" s="2"/>
      <c r="H65" s="2"/>
      <c r="I65" s="2"/>
      <c r="J65" s="2"/>
      <c r="K65" s="2"/>
    </row>
    <row r="66" spans="2:12" ht="20.100000000000001" customHeight="1">
      <c r="B66" s="126" t="s">
        <v>587</v>
      </c>
      <c r="C66" s="49">
        <f>SUM('Budget Detail FY 2021-28'!M288:M288)</f>
        <v>19295</v>
      </c>
      <c r="D66" s="49">
        <f>SUM('Budget Detail FY 2021-28'!N288:N288)</f>
        <v>4688</v>
      </c>
      <c r="E66" s="49">
        <f>SUM('Budget Detail FY 2021-28'!O288:O288)</f>
        <v>59200</v>
      </c>
      <c r="F66" s="49">
        <f>SUM('Budget Detail FY 2021-28'!P288:P288)</f>
        <v>10000</v>
      </c>
      <c r="G66" s="49">
        <f>SUM('Budget Detail FY 2021-28'!Q288:Q288)</f>
        <v>60640</v>
      </c>
      <c r="H66" s="49">
        <f>SUM('Budget Detail FY 2021-28'!R288:R288)</f>
        <v>13640</v>
      </c>
      <c r="I66" s="49">
        <f>SUM('Budget Detail FY 2021-28'!S288:S288)</f>
        <v>13640</v>
      </c>
      <c r="J66" s="49">
        <f>SUM('Budget Detail FY 2021-28'!T288:T288)</f>
        <v>15368</v>
      </c>
      <c r="K66" s="49">
        <f>SUM('Budget Detail FY 2021-28'!U288:U288)</f>
        <v>15368</v>
      </c>
    </row>
    <row r="67" spans="2:12" ht="20.100000000000001" customHeight="1" thickBot="1">
      <c r="B67" s="78" t="s">
        <v>591</v>
      </c>
      <c r="C67" s="319">
        <f t="shared" ref="C67:J67" si="7">SUM(C66:C66)</f>
        <v>19295</v>
      </c>
      <c r="D67" s="319">
        <f t="shared" si="7"/>
        <v>4688</v>
      </c>
      <c r="E67" s="319">
        <f t="shared" si="7"/>
        <v>59200</v>
      </c>
      <c r="F67" s="319">
        <f t="shared" si="7"/>
        <v>10000</v>
      </c>
      <c r="G67" s="319">
        <f t="shared" si="7"/>
        <v>60640</v>
      </c>
      <c r="H67" s="319">
        <f t="shared" si="7"/>
        <v>13640</v>
      </c>
      <c r="I67" s="319">
        <f t="shared" si="7"/>
        <v>13640</v>
      </c>
      <c r="J67" s="319">
        <f t="shared" si="7"/>
        <v>15368</v>
      </c>
      <c r="K67" s="319">
        <f>SUM(K66:K66)</f>
        <v>15368</v>
      </c>
      <c r="L67" s="475"/>
    </row>
    <row r="68" spans="2:12">
      <c r="B68" s="79"/>
      <c r="C68" s="2"/>
      <c r="D68" s="2"/>
      <c r="E68" s="2"/>
      <c r="F68" s="2"/>
      <c r="G68" s="2"/>
      <c r="H68" s="2"/>
      <c r="I68" s="2"/>
      <c r="J68" s="2"/>
      <c r="K68" s="2"/>
    </row>
    <row r="69" spans="2:12" ht="20.100000000000001" customHeight="1">
      <c r="B69" s="125" t="s">
        <v>592</v>
      </c>
      <c r="C69" s="49">
        <f t="shared" ref="C69:K69" si="8">+C63-C67</f>
        <v>-3261</v>
      </c>
      <c r="D69" s="49">
        <f t="shared" si="8"/>
        <v>11346</v>
      </c>
      <c r="E69" s="49">
        <f t="shared" si="8"/>
        <v>-37700</v>
      </c>
      <c r="F69" s="49">
        <f t="shared" si="8"/>
        <v>11501</v>
      </c>
      <c r="G69" s="49">
        <f t="shared" si="8"/>
        <v>-36640</v>
      </c>
      <c r="H69" s="49">
        <f t="shared" si="8"/>
        <v>10360</v>
      </c>
      <c r="I69" s="49">
        <f t="shared" si="8"/>
        <v>10360</v>
      </c>
      <c r="J69" s="49">
        <f t="shared" si="8"/>
        <v>8632</v>
      </c>
      <c r="K69" s="49">
        <f t="shared" si="8"/>
        <v>8632</v>
      </c>
    </row>
    <row r="70" spans="2:12">
      <c r="B70" s="80"/>
      <c r="C70" s="2"/>
      <c r="D70" s="2"/>
      <c r="E70" s="2"/>
      <c r="F70" s="2"/>
      <c r="G70" s="2"/>
      <c r="H70" s="2"/>
      <c r="I70" s="2"/>
      <c r="J70" s="2"/>
      <c r="K70" s="2"/>
    </row>
    <row r="71" spans="2:12" ht="20.100000000000001" customHeight="1" thickBot="1">
      <c r="B71" s="77" t="s">
        <v>593</v>
      </c>
      <c r="C71" s="317">
        <v>10231</v>
      </c>
      <c r="D71" s="317">
        <v>21576</v>
      </c>
      <c r="E71" s="317">
        <v>-22635</v>
      </c>
      <c r="F71" s="317">
        <f>D71+F69</f>
        <v>33077</v>
      </c>
      <c r="G71" s="317">
        <f>F71+G69</f>
        <v>-3563</v>
      </c>
      <c r="H71" s="317">
        <f>G71+H69</f>
        <v>6797</v>
      </c>
      <c r="I71" s="317">
        <f>H71+I69</f>
        <v>17157</v>
      </c>
      <c r="J71" s="317">
        <f>I71+J69</f>
        <v>25789</v>
      </c>
      <c r="K71" s="317">
        <f>J71+K69</f>
        <v>34421</v>
      </c>
    </row>
    <row r="72" spans="2:12" ht="14.4" thickTop="1">
      <c r="B72" s="4"/>
      <c r="C72" s="81">
        <f t="shared" ref="C72:K72" si="9">C71/C67</f>
        <v>0.53024099507644462</v>
      </c>
      <c r="D72" s="81">
        <f t="shared" si="9"/>
        <v>4.6023890784982937</v>
      </c>
      <c r="E72" s="81">
        <f t="shared" si="9"/>
        <v>-0.38234797297297296</v>
      </c>
      <c r="F72" s="81">
        <f t="shared" si="9"/>
        <v>3.3077000000000001</v>
      </c>
      <c r="G72" s="81">
        <f t="shared" si="9"/>
        <v>-5.8756596306068602E-2</v>
      </c>
      <c r="H72" s="81">
        <f t="shared" si="9"/>
        <v>0.49831378299120233</v>
      </c>
      <c r="I72" s="81">
        <f t="shared" si="9"/>
        <v>1.2578445747800586</v>
      </c>
      <c r="J72" s="81">
        <f t="shared" si="9"/>
        <v>1.6780973451327434</v>
      </c>
      <c r="K72" s="81">
        <f t="shared" si="9"/>
        <v>2.2397839666840187</v>
      </c>
    </row>
    <row r="73" spans="2:12">
      <c r="B73" s="4"/>
      <c r="C73" s="2"/>
      <c r="D73" s="2"/>
      <c r="E73" s="2"/>
      <c r="F73" s="2"/>
      <c r="G73" s="2"/>
      <c r="H73" s="2"/>
      <c r="I73" s="2"/>
      <c r="J73" s="2"/>
      <c r="K73" s="2"/>
    </row>
    <row r="74" spans="2:12">
      <c r="B74" s="1"/>
      <c r="C74" s="2"/>
      <c r="D74" s="2"/>
      <c r="E74" s="2"/>
      <c r="F74" s="2"/>
      <c r="G74" s="2"/>
      <c r="H74" s="2"/>
      <c r="I74" s="2"/>
      <c r="J74" s="2"/>
      <c r="K74" s="2"/>
    </row>
    <row r="75" spans="2:12">
      <c r="B75" s="1"/>
      <c r="C75" s="2"/>
      <c r="D75" s="2"/>
      <c r="E75" s="2"/>
      <c r="F75" s="2"/>
      <c r="G75" s="2"/>
      <c r="H75" s="2"/>
      <c r="I75" s="2"/>
      <c r="J75" s="2"/>
      <c r="K75" s="2"/>
    </row>
    <row r="76" spans="2:12">
      <c r="B76" s="1"/>
      <c r="C76" s="2"/>
      <c r="D76" s="2"/>
      <c r="E76" s="2"/>
      <c r="F76" s="2"/>
      <c r="G76" s="2"/>
      <c r="H76" s="2"/>
      <c r="I76" s="2"/>
      <c r="J76" s="2"/>
      <c r="K76" s="2"/>
    </row>
    <row r="77" spans="2:12">
      <c r="B77" s="1"/>
      <c r="C77" s="2"/>
      <c r="D77" s="2"/>
      <c r="E77" s="2"/>
      <c r="F77" s="2"/>
      <c r="G77" s="2"/>
      <c r="H77" s="2"/>
      <c r="I77" s="2"/>
      <c r="J77" s="2"/>
      <c r="K77" s="2"/>
    </row>
    <row r="78" spans="2:12">
      <c r="B78" s="1"/>
      <c r="C78" s="2"/>
      <c r="D78" s="2"/>
      <c r="E78" s="2"/>
      <c r="F78" s="2"/>
      <c r="G78" s="2"/>
      <c r="H78" s="2"/>
      <c r="I78" s="2"/>
      <c r="J78" s="2"/>
      <c r="K78" s="2"/>
    </row>
    <row r="79" spans="2:12">
      <c r="B79" s="1"/>
      <c r="C79" s="2"/>
      <c r="D79" s="2"/>
      <c r="E79" s="2"/>
      <c r="F79" s="2"/>
      <c r="G79" s="2"/>
      <c r="H79" s="2"/>
      <c r="I79" s="2"/>
      <c r="J79" s="2"/>
      <c r="K79" s="2"/>
    </row>
    <row r="80" spans="2:12">
      <c r="B80" s="1"/>
      <c r="C80" s="2"/>
      <c r="D80" s="2"/>
      <c r="E80" s="2"/>
      <c r="F80" s="2"/>
      <c r="G80" s="2"/>
      <c r="H80" s="2"/>
      <c r="I80" s="2"/>
      <c r="J80" s="2"/>
      <c r="K80" s="2"/>
    </row>
    <row r="81" spans="2:11">
      <c r="B81" s="1"/>
      <c r="C81" s="2"/>
      <c r="D81" s="2"/>
      <c r="E81" s="2"/>
      <c r="F81" s="2"/>
      <c r="G81" s="2"/>
      <c r="H81" s="2"/>
      <c r="I81" s="2"/>
      <c r="J81" s="2"/>
      <c r="K81" s="2"/>
    </row>
    <row r="82" spans="2:11">
      <c r="B82" s="1"/>
      <c r="C82" s="2"/>
      <c r="D82" s="2"/>
      <c r="E82" s="2"/>
      <c r="F82" s="2"/>
      <c r="G82" s="2"/>
      <c r="H82" s="2"/>
      <c r="I82" s="2"/>
      <c r="J82" s="2"/>
      <c r="K82" s="2"/>
    </row>
    <row r="83" spans="2:11">
      <c r="B83" s="1"/>
      <c r="C83" s="2"/>
      <c r="D83" s="2"/>
      <c r="E83" s="2"/>
      <c r="F83" s="2"/>
      <c r="G83" s="2"/>
      <c r="H83" s="2"/>
      <c r="I83" s="2"/>
      <c r="J83" s="2"/>
      <c r="K83" s="2"/>
    </row>
    <row r="84" spans="2:11">
      <c r="B84" s="1"/>
      <c r="C84" s="2"/>
      <c r="D84" s="2"/>
      <c r="E84" s="2"/>
      <c r="F84" s="2"/>
      <c r="G84" s="2"/>
      <c r="H84" s="2"/>
      <c r="I84" s="2"/>
      <c r="J84" s="2"/>
      <c r="K84" s="2"/>
    </row>
    <row r="85" spans="2:11">
      <c r="B85" s="1"/>
      <c r="C85" s="2"/>
      <c r="D85" s="2"/>
      <c r="E85" s="2"/>
      <c r="F85" s="2"/>
      <c r="G85" s="2"/>
      <c r="H85" s="2"/>
      <c r="I85" s="2"/>
      <c r="J85" s="2"/>
      <c r="K85" s="2"/>
    </row>
    <row r="87" spans="2:11" ht="17.399999999999999">
      <c r="B87" s="480" t="s">
        <v>596</v>
      </c>
      <c r="C87" s="480"/>
      <c r="D87" s="480"/>
      <c r="E87" s="480"/>
      <c r="F87" s="480"/>
      <c r="G87" s="480"/>
      <c r="H87" s="480"/>
      <c r="I87" s="480"/>
      <c r="J87" s="480"/>
      <c r="K87" s="480"/>
    </row>
    <row r="88" spans="2:11">
      <c r="B88" s="43"/>
      <c r="C88" s="2"/>
      <c r="D88" s="2"/>
      <c r="E88" s="2"/>
      <c r="F88" s="2"/>
      <c r="G88" s="2"/>
      <c r="H88" s="2"/>
      <c r="I88" s="2"/>
      <c r="J88" s="2"/>
      <c r="K88" s="2"/>
    </row>
    <row r="89" spans="2:11" ht="12.75" customHeight="1">
      <c r="B89" s="482" t="s">
        <v>597</v>
      </c>
      <c r="C89" s="482"/>
      <c r="D89" s="482"/>
      <c r="E89" s="482"/>
      <c r="F89" s="482"/>
      <c r="G89" s="482"/>
      <c r="H89" s="482"/>
      <c r="I89" s="482"/>
      <c r="J89" s="482"/>
      <c r="K89" s="482"/>
    </row>
    <row r="90" spans="2:11" ht="18" customHeight="1">
      <c r="B90" s="482"/>
      <c r="C90" s="482"/>
      <c r="D90" s="482"/>
      <c r="E90" s="482"/>
      <c r="F90" s="482"/>
      <c r="G90" s="482"/>
      <c r="H90" s="482"/>
      <c r="I90" s="482"/>
      <c r="J90" s="482"/>
      <c r="K90" s="482"/>
    </row>
    <row r="91" spans="2:11">
      <c r="B91" s="19"/>
      <c r="C91" s="16"/>
      <c r="D91" s="16"/>
      <c r="E91" s="16"/>
      <c r="F91" s="2"/>
      <c r="G91" s="2"/>
      <c r="H91" s="2"/>
      <c r="I91" s="2"/>
      <c r="J91" s="2"/>
      <c r="K91" s="2"/>
    </row>
    <row r="92" spans="2:11">
      <c r="B92" s="4"/>
      <c r="C92" s="43"/>
      <c r="D92" s="1"/>
      <c r="E92" s="43" t="s">
        <v>804</v>
      </c>
      <c r="F92" s="1"/>
      <c r="G92" s="43" t="s">
        <v>805</v>
      </c>
      <c r="H92" s="1"/>
      <c r="I92" s="1"/>
      <c r="J92" s="1"/>
      <c r="K92" s="1"/>
    </row>
    <row r="93" spans="2:11">
      <c r="B93" s="43"/>
      <c r="C93" s="43" t="s">
        <v>802</v>
      </c>
      <c r="D93" s="43" t="s">
        <v>803</v>
      </c>
      <c r="E93" s="43" t="s">
        <v>574</v>
      </c>
      <c r="F93" s="43" t="s">
        <v>804</v>
      </c>
      <c r="G93" s="43" t="str">
        <f>'Fund Cover Sheets'!$L$1</f>
        <v>Adopted</v>
      </c>
      <c r="H93" s="43" t="s">
        <v>806</v>
      </c>
      <c r="I93" s="43" t="s">
        <v>807</v>
      </c>
      <c r="J93" s="43" t="s">
        <v>808</v>
      </c>
      <c r="K93" s="43" t="s">
        <v>809</v>
      </c>
    </row>
    <row r="94" spans="2:11" ht="14.4" thickBot="1">
      <c r="B94" s="44"/>
      <c r="C94" s="45" t="s">
        <v>1</v>
      </c>
      <c r="D94" s="45" t="s">
        <v>1</v>
      </c>
      <c r="E94" s="45" t="s">
        <v>544</v>
      </c>
      <c r="F94" s="45" t="s">
        <v>19</v>
      </c>
      <c r="G94" s="45" t="s">
        <v>544</v>
      </c>
      <c r="H94" s="45" t="s">
        <v>19</v>
      </c>
      <c r="I94" s="45" t="s">
        <v>19</v>
      </c>
      <c r="J94" s="45" t="s">
        <v>19</v>
      </c>
      <c r="K94" s="45" t="s">
        <v>19</v>
      </c>
    </row>
    <row r="95" spans="2:11">
      <c r="B95" s="1"/>
      <c r="C95" s="52"/>
      <c r="D95" s="2"/>
      <c r="E95" s="2"/>
      <c r="F95" s="2"/>
      <c r="G95" s="2"/>
      <c r="H95" s="2"/>
      <c r="I95" s="2"/>
      <c r="J95" s="2"/>
      <c r="K95" s="2"/>
    </row>
    <row r="96" spans="2:11">
      <c r="B96" s="79" t="s">
        <v>676</v>
      </c>
      <c r="C96" s="2"/>
      <c r="D96" s="2"/>
      <c r="E96" s="2"/>
      <c r="F96" s="2"/>
      <c r="G96" s="2"/>
      <c r="H96" s="2"/>
      <c r="I96" s="2"/>
      <c r="J96" s="2"/>
      <c r="K96" s="2"/>
    </row>
    <row r="97" spans="2:12" ht="20.100000000000001" customHeight="1">
      <c r="B97" s="125" t="s">
        <v>575</v>
      </c>
      <c r="C97" s="49">
        <f>'Budget Detail FY 2021-28'!M299</f>
        <v>20363</v>
      </c>
      <c r="D97" s="49">
        <f>'Budget Detail FY 2021-28'!N299</f>
        <v>20363</v>
      </c>
      <c r="E97" s="49">
        <f>'Budget Detail FY 2021-28'!O299</f>
        <v>21000</v>
      </c>
      <c r="F97" s="49">
        <f>'Budget Detail FY 2021-28'!P299</f>
        <v>21000</v>
      </c>
      <c r="G97" s="49">
        <f>'Budget Detail FY 2021-28'!Q299</f>
        <v>21000</v>
      </c>
      <c r="H97" s="49">
        <f>'Budget Detail FY 2021-28'!R299</f>
        <v>21000</v>
      </c>
      <c r="I97" s="49">
        <f>'Budget Detail FY 2021-28'!S299</f>
        <v>21000</v>
      </c>
      <c r="J97" s="49">
        <f>'Budget Detail FY 2021-28'!T299</f>
        <v>21000</v>
      </c>
      <c r="K97" s="49">
        <f>'Budget Detail FY 2021-28'!U299</f>
        <v>21000</v>
      </c>
    </row>
    <row r="98" spans="2:12" ht="20.100000000000001" customHeight="1" thickBot="1">
      <c r="B98" s="78" t="s">
        <v>1188</v>
      </c>
      <c r="C98" s="319">
        <f t="shared" ref="C98:K98" si="10">SUM(C97:C97)</f>
        <v>20363</v>
      </c>
      <c r="D98" s="319">
        <f t="shared" si="10"/>
        <v>20363</v>
      </c>
      <c r="E98" s="319">
        <f t="shared" si="10"/>
        <v>21000</v>
      </c>
      <c r="F98" s="319">
        <f t="shared" si="10"/>
        <v>21000</v>
      </c>
      <c r="G98" s="319">
        <f t="shared" si="10"/>
        <v>21000</v>
      </c>
      <c r="H98" s="319">
        <f t="shared" si="10"/>
        <v>21000</v>
      </c>
      <c r="I98" s="319">
        <f t="shared" si="10"/>
        <v>21000</v>
      </c>
      <c r="J98" s="319">
        <f t="shared" si="10"/>
        <v>21000</v>
      </c>
      <c r="K98" s="319">
        <f t="shared" si="10"/>
        <v>21000</v>
      </c>
    </row>
    <row r="99" spans="2:12">
      <c r="B99" s="1"/>
      <c r="C99" s="2"/>
      <c r="D99" s="2"/>
      <c r="E99" s="2"/>
      <c r="F99" s="2"/>
      <c r="G99" s="2"/>
      <c r="H99" s="2"/>
      <c r="I99" s="2"/>
      <c r="J99" s="2"/>
      <c r="K99" s="2"/>
    </row>
    <row r="100" spans="2:12">
      <c r="B100" s="79" t="s">
        <v>415</v>
      </c>
      <c r="C100" s="2"/>
      <c r="D100" s="2"/>
      <c r="E100" s="2"/>
      <c r="F100" s="2"/>
      <c r="G100" s="2"/>
      <c r="H100" s="2"/>
      <c r="I100" s="2"/>
      <c r="J100" s="2"/>
      <c r="K100" s="2"/>
    </row>
    <row r="101" spans="2:12" ht="20.100000000000001" customHeight="1">
      <c r="B101" s="126" t="s">
        <v>587</v>
      </c>
      <c r="C101" s="49">
        <f>SUM('Budget Detail FY 2021-28'!M303:M304)</f>
        <v>12572</v>
      </c>
      <c r="D101" s="49">
        <f>SUM('Budget Detail FY 2021-28'!N303:N304)</f>
        <v>9569</v>
      </c>
      <c r="E101" s="49">
        <f>SUM('Budget Detail FY 2021-28'!O303:O304)</f>
        <v>17200</v>
      </c>
      <c r="F101" s="49">
        <f>SUM('Budget Detail FY 2021-28'!P303:P304)</f>
        <v>15000</v>
      </c>
      <c r="G101" s="49">
        <f>SUM('Budget Detail FY 2021-28'!Q303:Q304)</f>
        <v>18640</v>
      </c>
      <c r="H101" s="49">
        <f>SUM('Budget Detail FY 2021-28'!R303:R304)</f>
        <v>18640</v>
      </c>
      <c r="I101" s="49">
        <f>SUM('Budget Detail FY 2021-28'!S303:S304)</f>
        <v>18640</v>
      </c>
      <c r="J101" s="49">
        <f>SUM('Budget Detail FY 2021-28'!T303:T304)</f>
        <v>20368</v>
      </c>
      <c r="K101" s="49">
        <f>SUM('Budget Detail FY 2021-28'!U303:U304)</f>
        <v>20368</v>
      </c>
    </row>
    <row r="102" spans="2:12" ht="20.100000000000001" customHeight="1" thickBot="1">
      <c r="B102" s="78" t="s">
        <v>591</v>
      </c>
      <c r="C102" s="319">
        <f t="shared" ref="C102:J102" si="11">SUM(C101:C101)</f>
        <v>12572</v>
      </c>
      <c r="D102" s="319">
        <f t="shared" si="11"/>
        <v>9569</v>
      </c>
      <c r="E102" s="319">
        <f t="shared" si="11"/>
        <v>17200</v>
      </c>
      <c r="F102" s="319">
        <f t="shared" si="11"/>
        <v>15000</v>
      </c>
      <c r="G102" s="319">
        <f t="shared" si="11"/>
        <v>18640</v>
      </c>
      <c r="H102" s="319">
        <f t="shared" si="11"/>
        <v>18640</v>
      </c>
      <c r="I102" s="319">
        <f t="shared" si="11"/>
        <v>18640</v>
      </c>
      <c r="J102" s="319">
        <f t="shared" si="11"/>
        <v>20368</v>
      </c>
      <c r="K102" s="319">
        <f>SUM(K101:K101)</f>
        <v>20368</v>
      </c>
      <c r="L102" s="475"/>
    </row>
    <row r="103" spans="2:12">
      <c r="B103" s="79"/>
      <c r="C103" s="2"/>
      <c r="D103" s="2"/>
      <c r="E103" s="2"/>
      <c r="F103" s="2"/>
      <c r="G103" s="2"/>
      <c r="H103" s="2"/>
      <c r="I103" s="2"/>
      <c r="J103" s="2"/>
      <c r="K103" s="2"/>
    </row>
    <row r="104" spans="2:12" ht="20.100000000000001" customHeight="1">
      <c r="B104" s="125" t="s">
        <v>592</v>
      </c>
      <c r="C104" s="49">
        <f t="shared" ref="C104:K104" si="12">+C98-C102</f>
        <v>7791</v>
      </c>
      <c r="D104" s="49">
        <f t="shared" si="12"/>
        <v>10794</v>
      </c>
      <c r="E104" s="49">
        <f t="shared" si="12"/>
        <v>3800</v>
      </c>
      <c r="F104" s="49">
        <f t="shared" si="12"/>
        <v>6000</v>
      </c>
      <c r="G104" s="49">
        <f t="shared" si="12"/>
        <v>2360</v>
      </c>
      <c r="H104" s="49">
        <f t="shared" si="12"/>
        <v>2360</v>
      </c>
      <c r="I104" s="49">
        <f t="shared" si="12"/>
        <v>2360</v>
      </c>
      <c r="J104" s="49">
        <f t="shared" si="12"/>
        <v>632</v>
      </c>
      <c r="K104" s="49">
        <f t="shared" si="12"/>
        <v>632</v>
      </c>
    </row>
    <row r="105" spans="2:12">
      <c r="B105" s="80"/>
      <c r="C105" s="2"/>
      <c r="D105" s="2"/>
      <c r="E105" s="2"/>
      <c r="F105" s="2"/>
      <c r="G105" s="2"/>
      <c r="H105" s="2"/>
      <c r="I105" s="2"/>
      <c r="J105" s="2"/>
      <c r="K105" s="2"/>
    </row>
    <row r="106" spans="2:12" ht="20.100000000000001" customHeight="1" thickBot="1">
      <c r="B106" s="77" t="s">
        <v>593</v>
      </c>
      <c r="C106" s="317">
        <v>-8409</v>
      </c>
      <c r="D106" s="317">
        <v>2386</v>
      </c>
      <c r="E106" s="317">
        <v>754</v>
      </c>
      <c r="F106" s="317">
        <f>D106+F104</f>
        <v>8386</v>
      </c>
      <c r="G106" s="317">
        <f>F106+G104</f>
        <v>10746</v>
      </c>
      <c r="H106" s="317">
        <f>G106+H104</f>
        <v>13106</v>
      </c>
      <c r="I106" s="317">
        <f>H106+I104</f>
        <v>15466</v>
      </c>
      <c r="J106" s="317">
        <f>I106+J104</f>
        <v>16098</v>
      </c>
      <c r="K106" s="317">
        <f>J106+K104</f>
        <v>16730</v>
      </c>
    </row>
    <row r="107" spans="2:12" ht="14.4" thickTop="1">
      <c r="B107" s="79"/>
      <c r="C107" s="81">
        <f t="shared" ref="C107:K107" si="13">C106/C102</f>
        <v>-0.66886732421253581</v>
      </c>
      <c r="D107" s="81">
        <f t="shared" si="13"/>
        <v>0.24934684920054342</v>
      </c>
      <c r="E107" s="81">
        <f t="shared" si="13"/>
        <v>4.3837209302325583E-2</v>
      </c>
      <c r="F107" s="81">
        <f t="shared" si="13"/>
        <v>0.55906666666666671</v>
      </c>
      <c r="G107" s="81">
        <f t="shared" si="13"/>
        <v>0.57650214592274673</v>
      </c>
      <c r="H107" s="81">
        <f t="shared" si="13"/>
        <v>0.70311158798283258</v>
      </c>
      <c r="I107" s="81">
        <f t="shared" si="13"/>
        <v>0.82972103004291842</v>
      </c>
      <c r="J107" s="81">
        <f t="shared" si="13"/>
        <v>0.7903574234092694</v>
      </c>
      <c r="K107" s="81">
        <f t="shared" si="13"/>
        <v>0.82138648860958363</v>
      </c>
    </row>
    <row r="108" spans="2:12">
      <c r="B108" s="4"/>
      <c r="C108" s="53"/>
      <c r="D108" s="53"/>
      <c r="E108" s="53"/>
      <c r="F108" s="53"/>
      <c r="G108" s="53"/>
      <c r="H108" s="53"/>
      <c r="I108" s="53"/>
      <c r="J108" s="53"/>
      <c r="K108" s="53"/>
    </row>
    <row r="109" spans="2:12">
      <c r="B109" s="1"/>
      <c r="C109" s="2"/>
      <c r="D109" s="2"/>
      <c r="E109" s="2"/>
      <c r="F109" s="2"/>
      <c r="G109" s="2"/>
      <c r="H109" s="2"/>
      <c r="I109" s="2"/>
      <c r="J109" s="2"/>
      <c r="K109" s="2"/>
    </row>
    <row r="110" spans="2:12">
      <c r="B110" s="1"/>
      <c r="C110" s="2"/>
      <c r="D110" s="2"/>
      <c r="E110" s="2"/>
      <c r="F110" s="2"/>
      <c r="G110" s="2"/>
      <c r="H110" s="2"/>
      <c r="I110" s="2"/>
      <c r="J110" s="2"/>
      <c r="K110" s="2"/>
    </row>
    <row r="111" spans="2:12">
      <c r="B111" s="1"/>
      <c r="C111" s="2"/>
      <c r="D111" s="2"/>
      <c r="E111" s="2"/>
      <c r="F111" s="2"/>
      <c r="G111" s="2"/>
      <c r="H111" s="2"/>
      <c r="I111" s="2"/>
      <c r="J111" s="2"/>
      <c r="K111" s="2"/>
    </row>
    <row r="112" spans="2:12">
      <c r="B112" s="1"/>
      <c r="C112" s="2"/>
      <c r="D112" s="2"/>
      <c r="E112" s="2"/>
      <c r="F112" s="2"/>
      <c r="G112" s="2"/>
      <c r="H112" s="2"/>
      <c r="I112" s="2"/>
      <c r="J112" s="2"/>
      <c r="K112" s="2"/>
    </row>
    <row r="113" spans="2:11">
      <c r="B113" s="1"/>
      <c r="C113" s="2"/>
      <c r="D113" s="2"/>
      <c r="E113" s="2"/>
      <c r="F113" s="2"/>
      <c r="G113" s="2"/>
      <c r="H113" s="2"/>
      <c r="I113" s="2"/>
      <c r="J113" s="2"/>
      <c r="K113" s="2"/>
    </row>
    <row r="114" spans="2:11">
      <c r="B114" s="1"/>
      <c r="C114" s="2"/>
      <c r="D114" s="2"/>
      <c r="E114" s="2"/>
      <c r="F114" s="2"/>
      <c r="G114" s="2"/>
      <c r="H114" s="2"/>
      <c r="I114" s="2"/>
      <c r="J114" s="2"/>
      <c r="K114" s="2"/>
    </row>
    <row r="115" spans="2:11">
      <c r="B115" s="1"/>
      <c r="C115" s="2"/>
      <c r="D115" s="2"/>
      <c r="E115" s="2"/>
      <c r="F115" s="2"/>
      <c r="G115" s="2"/>
      <c r="H115" s="2"/>
      <c r="I115" s="2"/>
      <c r="J115" s="2"/>
      <c r="K115" s="2"/>
    </row>
    <row r="116" spans="2:11">
      <c r="B116" s="1"/>
      <c r="C116" s="2"/>
      <c r="D116" s="2"/>
      <c r="E116" s="2"/>
      <c r="F116" s="2"/>
      <c r="G116" s="2"/>
      <c r="H116" s="2"/>
      <c r="I116" s="2"/>
      <c r="J116" s="2"/>
      <c r="K116" s="2"/>
    </row>
    <row r="117" spans="2:11">
      <c r="B117" s="1"/>
      <c r="C117" s="2"/>
      <c r="D117" s="2"/>
      <c r="E117" s="2"/>
      <c r="F117" s="2"/>
      <c r="G117" s="2"/>
      <c r="H117" s="2"/>
      <c r="I117" s="2"/>
      <c r="J117" s="2"/>
      <c r="K117" s="2"/>
    </row>
    <row r="118" spans="2:11">
      <c r="B118" s="1"/>
      <c r="C118" s="2"/>
      <c r="D118" s="2"/>
      <c r="E118" s="2"/>
      <c r="F118" s="2"/>
      <c r="G118" s="2"/>
      <c r="H118" s="2"/>
      <c r="I118" s="2"/>
      <c r="J118" s="2"/>
      <c r="K118" s="2"/>
    </row>
    <row r="119" spans="2:11" ht="21" customHeight="1">
      <c r="B119" s="1"/>
      <c r="C119" s="2"/>
      <c r="D119" s="2"/>
      <c r="E119" s="2"/>
      <c r="F119" s="2"/>
      <c r="G119" s="2"/>
      <c r="H119" s="2"/>
      <c r="I119" s="2"/>
      <c r="J119" s="2"/>
      <c r="K119" s="2"/>
    </row>
    <row r="121" spans="2:11" ht="17.399999999999999">
      <c r="B121" s="480" t="s">
        <v>598</v>
      </c>
      <c r="C121" s="480"/>
      <c r="D121" s="480"/>
      <c r="E121" s="480"/>
      <c r="F121" s="480"/>
      <c r="G121" s="480"/>
      <c r="H121" s="480"/>
      <c r="I121" s="480"/>
      <c r="J121" s="480"/>
      <c r="K121" s="480"/>
    </row>
    <row r="122" spans="2:11">
      <c r="B122" s="43"/>
      <c r="C122" s="2"/>
      <c r="D122" s="2"/>
      <c r="E122" s="2"/>
      <c r="F122" s="2"/>
      <c r="G122" s="2"/>
      <c r="H122" s="2"/>
      <c r="I122" s="2"/>
      <c r="J122" s="2"/>
      <c r="K122" s="2"/>
    </row>
    <row r="123" spans="2:11" ht="12.75" customHeight="1">
      <c r="B123" s="482" t="s">
        <v>872</v>
      </c>
      <c r="C123" s="482"/>
      <c r="D123" s="482"/>
      <c r="E123" s="482"/>
      <c r="F123" s="482"/>
      <c r="G123" s="482"/>
      <c r="H123" s="482"/>
      <c r="I123" s="482"/>
      <c r="J123" s="482"/>
      <c r="K123" s="482"/>
    </row>
    <row r="124" spans="2:11" ht="18.75" customHeight="1">
      <c r="B124" s="482"/>
      <c r="C124" s="482"/>
      <c r="D124" s="482"/>
      <c r="E124" s="482"/>
      <c r="F124" s="482"/>
      <c r="G124" s="482"/>
      <c r="H124" s="482"/>
      <c r="I124" s="482"/>
      <c r="J124" s="482"/>
      <c r="K124" s="482"/>
    </row>
    <row r="125" spans="2:11" ht="7.5" customHeight="1">
      <c r="B125" s="128"/>
      <c r="C125" s="130"/>
      <c r="D125" s="130"/>
      <c r="E125" s="130"/>
      <c r="F125" s="2"/>
      <c r="G125" s="2"/>
      <c r="H125" s="2"/>
      <c r="I125" s="2"/>
      <c r="J125" s="2"/>
      <c r="K125" s="2"/>
    </row>
    <row r="126" spans="2:11">
      <c r="B126" s="131"/>
      <c r="C126" s="43"/>
      <c r="D126" s="1"/>
      <c r="E126" s="43" t="s">
        <v>804</v>
      </c>
      <c r="F126" s="1"/>
      <c r="G126" s="43" t="s">
        <v>805</v>
      </c>
      <c r="H126" s="1"/>
      <c r="I126" s="1"/>
      <c r="J126" s="1"/>
      <c r="K126" s="1"/>
    </row>
    <row r="127" spans="2:11">
      <c r="B127" s="43"/>
      <c r="C127" s="43" t="s">
        <v>802</v>
      </c>
      <c r="D127" s="43" t="s">
        <v>803</v>
      </c>
      <c r="E127" s="43" t="s">
        <v>574</v>
      </c>
      <c r="F127" s="43" t="s">
        <v>804</v>
      </c>
      <c r="G127" s="43" t="str">
        <f>'Fund Cover Sheets'!$L$1</f>
        <v>Adopted</v>
      </c>
      <c r="H127" s="43" t="s">
        <v>806</v>
      </c>
      <c r="I127" s="43" t="s">
        <v>807</v>
      </c>
      <c r="J127" s="43" t="s">
        <v>808</v>
      </c>
      <c r="K127" s="43" t="s">
        <v>809</v>
      </c>
    </row>
    <row r="128" spans="2:11" ht="14.4" thickBot="1">
      <c r="B128" s="44"/>
      <c r="C128" s="45" t="s">
        <v>1</v>
      </c>
      <c r="D128" s="45" t="s">
        <v>1</v>
      </c>
      <c r="E128" s="45" t="s">
        <v>544</v>
      </c>
      <c r="F128" s="45" t="s">
        <v>19</v>
      </c>
      <c r="G128" s="45" t="s">
        <v>544</v>
      </c>
      <c r="H128" s="45" t="s">
        <v>19</v>
      </c>
      <c r="I128" s="45" t="s">
        <v>19</v>
      </c>
      <c r="J128" s="45" t="s">
        <v>19</v>
      </c>
      <c r="K128" s="45" t="s">
        <v>19</v>
      </c>
    </row>
    <row r="129" spans="2:12">
      <c r="B129" s="1"/>
      <c r="C129" s="52"/>
      <c r="D129" s="2"/>
      <c r="E129" s="2"/>
      <c r="F129" s="2"/>
      <c r="G129" s="2"/>
      <c r="H129" s="2"/>
      <c r="I129" s="2"/>
      <c r="J129" s="2"/>
      <c r="K129" s="2"/>
    </row>
    <row r="130" spans="2:12">
      <c r="B130" s="79" t="s">
        <v>676</v>
      </c>
      <c r="C130" s="2"/>
      <c r="D130" s="2"/>
      <c r="E130" s="2"/>
      <c r="F130" s="2"/>
      <c r="G130" s="2"/>
      <c r="H130" s="2"/>
      <c r="I130" s="2"/>
      <c r="J130" s="2"/>
      <c r="K130" s="2"/>
    </row>
    <row r="131" spans="2:12" ht="20.100000000000001" customHeight="1">
      <c r="B131" s="125" t="s">
        <v>576</v>
      </c>
      <c r="C131" s="49">
        <f>SUM('Budget Detail FY 2021-28'!M315:M318)</f>
        <v>1387340</v>
      </c>
      <c r="D131" s="49">
        <f>SUM('Budget Detail FY 2021-28'!N315:N318)</f>
        <v>1255645</v>
      </c>
      <c r="E131" s="49">
        <f>SUM('Budget Detail FY 2021-28'!O315:O318)</f>
        <v>1175560</v>
      </c>
      <c r="F131" s="49">
        <f>SUM('Budget Detail FY 2021-28'!P315:P318)</f>
        <v>1151443</v>
      </c>
      <c r="G131" s="49">
        <f>SUM('Budget Detail FY 2021-28'!Q315:Q318)</f>
        <v>994400</v>
      </c>
      <c r="H131" s="49">
        <f>SUM('Budget Detail FY 2021-28'!R315:R318)</f>
        <v>1012699</v>
      </c>
      <c r="I131" s="49">
        <f>SUM('Budget Detail FY 2021-28'!S315:S318)</f>
        <v>1051964</v>
      </c>
      <c r="J131" s="49">
        <f>SUM('Budget Detail FY 2021-28'!T315:T318)</f>
        <v>1134451</v>
      </c>
      <c r="K131" s="49">
        <f>SUM('Budget Detail FY 2021-28'!U315:U318)</f>
        <v>1155551</v>
      </c>
    </row>
    <row r="132" spans="2:12" ht="20.100000000000001" customHeight="1">
      <c r="B132" s="126" t="s">
        <v>580</v>
      </c>
      <c r="C132" s="2">
        <f>'Budget Detail FY 2021-28'!M319</f>
        <v>1402</v>
      </c>
      <c r="D132" s="2">
        <f>'Budget Detail FY 2021-28'!N319</f>
        <v>1846</v>
      </c>
      <c r="E132" s="2">
        <f>'Budget Detail FY 2021-28'!O319</f>
        <v>1000</v>
      </c>
      <c r="F132" s="2">
        <f>'Budget Detail FY 2021-28'!P319</f>
        <v>70000</v>
      </c>
      <c r="G132" s="2">
        <f>'Budget Detail FY 2021-28'!Q319</f>
        <v>5000</v>
      </c>
      <c r="H132" s="2">
        <f>'Budget Detail FY 2021-28'!R319</f>
        <v>5000</v>
      </c>
      <c r="I132" s="2">
        <f>'Budget Detail FY 2021-28'!S319</f>
        <v>5000</v>
      </c>
      <c r="J132" s="2">
        <f>'Budget Detail FY 2021-28'!T319</f>
        <v>5000</v>
      </c>
      <c r="K132" s="2">
        <f>'Budget Detail FY 2021-28'!U319</f>
        <v>5000</v>
      </c>
    </row>
    <row r="133" spans="2:12" ht="20.100000000000001" customHeight="1" thickBot="1">
      <c r="B133" s="78" t="s">
        <v>1188</v>
      </c>
      <c r="C133" s="319">
        <f t="shared" ref="C133:K133" si="14">SUM(C131:C132)</f>
        <v>1388742</v>
      </c>
      <c r="D133" s="319">
        <f t="shared" si="14"/>
        <v>1257491</v>
      </c>
      <c r="E133" s="319">
        <f t="shared" si="14"/>
        <v>1176560</v>
      </c>
      <c r="F133" s="319">
        <f t="shared" si="14"/>
        <v>1221443</v>
      </c>
      <c r="G133" s="319">
        <f t="shared" si="14"/>
        <v>999400</v>
      </c>
      <c r="H133" s="319">
        <f t="shared" si="14"/>
        <v>1017699</v>
      </c>
      <c r="I133" s="319">
        <f t="shared" si="14"/>
        <v>1056964</v>
      </c>
      <c r="J133" s="319">
        <f t="shared" si="14"/>
        <v>1139451</v>
      </c>
      <c r="K133" s="319">
        <f t="shared" si="14"/>
        <v>1160551</v>
      </c>
    </row>
    <row r="134" spans="2:12" ht="7.5" customHeight="1">
      <c r="B134" s="1"/>
      <c r="C134" s="2"/>
      <c r="D134" s="2"/>
      <c r="E134" s="2"/>
      <c r="F134" s="2"/>
      <c r="G134" s="2"/>
      <c r="H134" s="2"/>
      <c r="I134" s="2"/>
      <c r="J134" s="2"/>
      <c r="K134" s="2"/>
    </row>
    <row r="135" spans="2:12">
      <c r="B135" s="79" t="s">
        <v>415</v>
      </c>
      <c r="C135" s="2"/>
      <c r="D135" s="2"/>
      <c r="E135" s="2"/>
      <c r="F135" s="2"/>
      <c r="G135" s="2"/>
      <c r="H135" s="2"/>
      <c r="I135" s="2"/>
      <c r="J135" s="2"/>
      <c r="K135" s="2"/>
    </row>
    <row r="136" spans="2:12" ht="20.100000000000001" customHeight="1">
      <c r="B136" s="126" t="s">
        <v>588</v>
      </c>
      <c r="C136" s="49">
        <f>SUM('Budget Detail FY 2021-28'!M323:M323)</f>
        <v>86539</v>
      </c>
      <c r="D136" s="49">
        <f>SUM('Budget Detail FY 2021-28'!N323:N323)</f>
        <v>114587</v>
      </c>
      <c r="E136" s="49">
        <f>SUM('Budget Detail FY 2021-28'!O323:O323)</f>
        <v>190000</v>
      </c>
      <c r="F136" s="49">
        <f>SUM('Budget Detail FY 2021-28'!P323:P323)</f>
        <v>165000</v>
      </c>
      <c r="G136" s="49">
        <f>SUM('Budget Detail FY 2021-28'!Q323:Q323)</f>
        <v>190000</v>
      </c>
      <c r="H136" s="49">
        <f>SUM('Budget Detail FY 2021-28'!R323:R323)</f>
        <v>190000</v>
      </c>
      <c r="I136" s="49">
        <f>SUM('Budget Detail FY 2021-28'!S323:S323)</f>
        <v>190000</v>
      </c>
      <c r="J136" s="49">
        <f>SUM('Budget Detail FY 2021-28'!T323:T323)</f>
        <v>190000</v>
      </c>
      <c r="K136" s="49">
        <f>SUM('Budget Detail FY 2021-28'!U323:U323)</f>
        <v>190000</v>
      </c>
    </row>
    <row r="137" spans="2:12" ht="20.100000000000001" customHeight="1">
      <c r="B137" s="126" t="s">
        <v>589</v>
      </c>
      <c r="C137" s="2">
        <f>SUM('Budget Detail FY 2021-28'!M324:M327)</f>
        <v>754089</v>
      </c>
      <c r="D137" s="2">
        <f>SUM('Budget Detail FY 2021-28'!N324:N327)</f>
        <v>2117313</v>
      </c>
      <c r="E137" s="2">
        <f>SUM('Budget Detail FY 2021-28'!O324:O327)</f>
        <v>1087045</v>
      </c>
      <c r="F137" s="2">
        <f>SUM('Budget Detail FY 2021-28'!P324:P327)</f>
        <v>1081272</v>
      </c>
      <c r="G137" s="2">
        <f>SUM('Budget Detail FY 2021-28'!Q324:Q327)</f>
        <v>1050000</v>
      </c>
      <c r="H137" s="2">
        <f>SUM('Budget Detail FY 2021-28'!R324:R327)</f>
        <v>830000</v>
      </c>
      <c r="I137" s="2">
        <f>SUM('Budget Detail FY 2021-28'!S324:S327)</f>
        <v>860000</v>
      </c>
      <c r="J137" s="2">
        <f>SUM('Budget Detail FY 2021-28'!T324:T327)</f>
        <v>955000</v>
      </c>
      <c r="K137" s="2">
        <f>SUM('Budget Detail FY 2021-28'!U324:U327)</f>
        <v>973648</v>
      </c>
    </row>
    <row r="138" spans="2:12" ht="20.100000000000001" customHeight="1" thickBot="1">
      <c r="B138" s="78" t="s">
        <v>591</v>
      </c>
      <c r="C138" s="319">
        <f t="shared" ref="C138:K138" si="15">SUM(C136:C137)</f>
        <v>840628</v>
      </c>
      <c r="D138" s="319">
        <f t="shared" si="15"/>
        <v>2231900</v>
      </c>
      <c r="E138" s="319">
        <f t="shared" si="15"/>
        <v>1277045</v>
      </c>
      <c r="F138" s="319">
        <f t="shared" si="15"/>
        <v>1246272</v>
      </c>
      <c r="G138" s="319">
        <f t="shared" si="15"/>
        <v>1240000</v>
      </c>
      <c r="H138" s="319">
        <f t="shared" si="15"/>
        <v>1020000</v>
      </c>
      <c r="I138" s="319">
        <f t="shared" si="15"/>
        <v>1050000</v>
      </c>
      <c r="J138" s="319">
        <f t="shared" si="15"/>
        <v>1145000</v>
      </c>
      <c r="K138" s="319">
        <f t="shared" si="15"/>
        <v>1163648</v>
      </c>
      <c r="L138" s="475"/>
    </row>
    <row r="139" spans="2:12" ht="7.5" customHeight="1">
      <c r="B139" s="79"/>
      <c r="C139" s="2"/>
      <c r="D139" s="2"/>
      <c r="E139" s="2"/>
      <c r="F139" s="2"/>
      <c r="G139" s="2"/>
      <c r="H139" s="2"/>
      <c r="I139" s="2"/>
      <c r="J139" s="2"/>
      <c r="K139" s="2"/>
    </row>
    <row r="140" spans="2:12" ht="20.100000000000001" customHeight="1">
      <c r="B140" s="125" t="s">
        <v>592</v>
      </c>
      <c r="C140" s="49">
        <f t="shared" ref="C140:K140" si="16">+C133-C138</f>
        <v>548114</v>
      </c>
      <c r="D140" s="49">
        <f t="shared" si="16"/>
        <v>-974409</v>
      </c>
      <c r="E140" s="49">
        <f t="shared" si="16"/>
        <v>-100485</v>
      </c>
      <c r="F140" s="49">
        <f t="shared" si="16"/>
        <v>-24829</v>
      </c>
      <c r="G140" s="49">
        <f t="shared" si="16"/>
        <v>-240600</v>
      </c>
      <c r="H140" s="49">
        <f t="shared" si="16"/>
        <v>-2301</v>
      </c>
      <c r="I140" s="49">
        <f t="shared" si="16"/>
        <v>6964</v>
      </c>
      <c r="J140" s="49">
        <f t="shared" si="16"/>
        <v>-5549</v>
      </c>
      <c r="K140" s="49">
        <f t="shared" si="16"/>
        <v>-3097</v>
      </c>
    </row>
    <row r="141" spans="2:12" ht="7.5" customHeight="1">
      <c r="B141" s="80"/>
      <c r="C141" s="2"/>
      <c r="D141" s="2"/>
      <c r="E141" s="2"/>
      <c r="F141" s="2"/>
      <c r="G141" s="2"/>
      <c r="H141" s="2"/>
      <c r="I141" s="2"/>
      <c r="J141" s="2"/>
      <c r="K141" s="2"/>
    </row>
    <row r="142" spans="2:12" ht="20.100000000000001" customHeight="1" thickBot="1">
      <c r="B142" s="77" t="s">
        <v>593</v>
      </c>
      <c r="C142" s="317">
        <v>1243821</v>
      </c>
      <c r="D142" s="317">
        <v>269412</v>
      </c>
      <c r="E142" s="317">
        <v>169838</v>
      </c>
      <c r="F142" s="317">
        <f>D142+F140</f>
        <v>244583</v>
      </c>
      <c r="G142" s="317">
        <f>F142+G140</f>
        <v>3983</v>
      </c>
      <c r="H142" s="317">
        <f>G142+H140</f>
        <v>1682</v>
      </c>
      <c r="I142" s="317">
        <f>H142+I140</f>
        <v>8646</v>
      </c>
      <c r="J142" s="317">
        <f>I142+J140</f>
        <v>3097</v>
      </c>
      <c r="K142" s="317">
        <f>J142+K140</f>
        <v>0</v>
      </c>
    </row>
    <row r="143" spans="2:12" ht="14.4" thickTop="1">
      <c r="B143" s="4"/>
      <c r="C143" s="53"/>
      <c r="D143" s="53"/>
      <c r="E143" s="53"/>
      <c r="F143" s="53"/>
      <c r="G143" s="53"/>
      <c r="H143" s="53"/>
      <c r="I143" s="53"/>
      <c r="J143" s="53"/>
      <c r="K143" s="53"/>
    </row>
    <row r="144" spans="2:12">
      <c r="B144" s="1"/>
      <c r="C144" s="2"/>
      <c r="D144" s="2"/>
      <c r="E144" s="2"/>
      <c r="F144" s="2"/>
      <c r="G144" s="2"/>
      <c r="H144" s="2"/>
      <c r="I144" s="2"/>
      <c r="J144" s="2"/>
      <c r="K144" s="2"/>
    </row>
    <row r="145" spans="2:11">
      <c r="B145" s="1"/>
      <c r="C145" s="2"/>
      <c r="D145" s="2"/>
      <c r="E145" s="2"/>
      <c r="F145" s="2"/>
      <c r="G145" s="2"/>
      <c r="H145" s="2"/>
      <c r="I145" s="2"/>
      <c r="J145" s="2"/>
      <c r="K145" s="2"/>
    </row>
    <row r="146" spans="2:11">
      <c r="B146" s="1"/>
      <c r="C146" s="2"/>
      <c r="D146" s="2"/>
      <c r="E146" s="2"/>
      <c r="F146" s="2"/>
      <c r="G146" s="2"/>
      <c r="H146" s="2"/>
      <c r="I146" s="2"/>
      <c r="J146" s="2"/>
      <c r="K146" s="2"/>
    </row>
    <row r="147" spans="2:11">
      <c r="B147" s="1"/>
      <c r="C147" s="2"/>
      <c r="D147" s="2"/>
      <c r="E147" s="2"/>
      <c r="F147" s="2"/>
      <c r="G147" s="2"/>
      <c r="H147" s="2"/>
      <c r="I147" s="2"/>
      <c r="J147" s="2"/>
      <c r="K147" s="2"/>
    </row>
    <row r="148" spans="2:11">
      <c r="B148" s="1"/>
      <c r="C148" s="2"/>
      <c r="D148" s="2"/>
      <c r="E148" s="2"/>
      <c r="F148" s="2"/>
      <c r="G148" s="2"/>
      <c r="H148" s="2"/>
      <c r="I148" s="2"/>
      <c r="J148" s="2"/>
      <c r="K148" s="2"/>
    </row>
    <row r="149" spans="2:11">
      <c r="B149" s="1"/>
      <c r="C149" s="2"/>
      <c r="D149" s="2"/>
      <c r="E149" s="2"/>
      <c r="F149" s="2"/>
      <c r="G149" s="2"/>
      <c r="H149" s="2"/>
      <c r="I149" s="2"/>
      <c r="J149" s="2"/>
      <c r="K149" s="2"/>
    </row>
    <row r="150" spans="2:11">
      <c r="B150" s="1"/>
      <c r="C150" s="2"/>
      <c r="D150" s="2"/>
      <c r="E150" s="2"/>
      <c r="F150" s="2"/>
      <c r="G150" s="2"/>
      <c r="H150" s="2"/>
      <c r="I150" s="2"/>
      <c r="J150" s="2"/>
      <c r="K150" s="2"/>
    </row>
    <row r="151" spans="2:11">
      <c r="B151" s="1"/>
      <c r="C151" s="2"/>
      <c r="D151" s="2"/>
      <c r="E151" s="2"/>
      <c r="F151" s="2"/>
      <c r="G151" s="2"/>
      <c r="H151" s="2"/>
      <c r="I151" s="2"/>
      <c r="J151" s="2"/>
      <c r="K151" s="2"/>
    </row>
    <row r="152" spans="2:11">
      <c r="B152" s="1"/>
      <c r="C152" s="2"/>
      <c r="D152" s="2"/>
      <c r="E152" s="2"/>
      <c r="F152" s="2"/>
      <c r="G152" s="2"/>
      <c r="H152" s="2"/>
      <c r="I152" s="2"/>
      <c r="J152" s="2"/>
      <c r="K152" s="2"/>
    </row>
    <row r="153" spans="2:11">
      <c r="B153" s="1"/>
      <c r="C153" s="2"/>
      <c r="D153" s="2"/>
      <c r="E153" s="2"/>
      <c r="F153" s="2"/>
      <c r="G153" s="2"/>
      <c r="H153" s="2"/>
      <c r="I153" s="2"/>
      <c r="J153" s="2"/>
      <c r="K153" s="2"/>
    </row>
    <row r="154" spans="2:11">
      <c r="B154" s="1"/>
      <c r="C154" s="2"/>
      <c r="D154" s="2"/>
      <c r="E154" s="2"/>
      <c r="F154" s="2"/>
      <c r="G154" s="2"/>
      <c r="H154" s="2"/>
      <c r="I154" s="2"/>
      <c r="J154" s="2"/>
      <c r="K154" s="2"/>
    </row>
    <row r="157" spans="2:11" ht="17.399999999999999">
      <c r="B157" s="480" t="s">
        <v>599</v>
      </c>
      <c r="C157" s="480"/>
      <c r="D157" s="480"/>
      <c r="E157" s="480"/>
      <c r="F157" s="480"/>
      <c r="G157" s="480"/>
      <c r="H157" s="480"/>
      <c r="I157" s="480"/>
      <c r="J157" s="480"/>
      <c r="K157" s="480"/>
    </row>
    <row r="158" spans="2:11">
      <c r="B158" s="43"/>
      <c r="C158" s="2"/>
      <c r="D158" s="2"/>
      <c r="E158" s="2"/>
      <c r="F158" s="2"/>
      <c r="G158" s="2"/>
      <c r="H158" s="2"/>
      <c r="I158" s="2"/>
      <c r="J158" s="2"/>
      <c r="K158" s="2"/>
    </row>
    <row r="159" spans="2:11" ht="15" customHeight="1">
      <c r="B159" s="482" t="s">
        <v>1270</v>
      </c>
      <c r="C159" s="482"/>
      <c r="D159" s="482"/>
      <c r="E159" s="482"/>
      <c r="F159" s="482"/>
      <c r="G159" s="482"/>
      <c r="H159" s="482"/>
      <c r="I159" s="482"/>
      <c r="J159" s="482"/>
      <c r="K159" s="482"/>
    </row>
    <row r="160" spans="2:11" ht="15" customHeight="1">
      <c r="B160" s="482"/>
      <c r="C160" s="482"/>
      <c r="D160" s="482"/>
      <c r="E160" s="482"/>
      <c r="F160" s="482"/>
      <c r="G160" s="482"/>
      <c r="H160" s="482"/>
      <c r="I160" s="482"/>
      <c r="J160" s="482"/>
      <c r="K160" s="482"/>
    </row>
    <row r="161" spans="2:11" ht="7.5" customHeight="1">
      <c r="B161" s="19"/>
      <c r="C161" s="16"/>
      <c r="D161" s="16"/>
      <c r="E161" s="16"/>
      <c r="F161" s="16"/>
      <c r="G161" s="16"/>
      <c r="H161" s="2"/>
      <c r="I161" s="2"/>
      <c r="J161" s="2"/>
      <c r="K161" s="2"/>
    </row>
    <row r="162" spans="2:11">
      <c r="B162" s="4"/>
      <c r="C162" s="43"/>
      <c r="D162" s="1"/>
      <c r="E162" s="43" t="s">
        <v>804</v>
      </c>
      <c r="F162" s="1"/>
      <c r="G162" s="43" t="s">
        <v>805</v>
      </c>
      <c r="H162" s="1"/>
      <c r="I162" s="1"/>
      <c r="J162" s="1"/>
      <c r="K162" s="1"/>
    </row>
    <row r="163" spans="2:11">
      <c r="B163" s="43"/>
      <c r="C163" s="43" t="s">
        <v>802</v>
      </c>
      <c r="D163" s="43" t="s">
        <v>803</v>
      </c>
      <c r="E163" s="43" t="s">
        <v>574</v>
      </c>
      <c r="F163" s="43" t="s">
        <v>804</v>
      </c>
      <c r="G163" s="43" t="str">
        <f>'Fund Cover Sheets'!$L$1</f>
        <v>Adopted</v>
      </c>
      <c r="H163" s="43" t="s">
        <v>806</v>
      </c>
      <c r="I163" s="43" t="s">
        <v>807</v>
      </c>
      <c r="J163" s="43" t="s">
        <v>808</v>
      </c>
      <c r="K163" s="43" t="s">
        <v>809</v>
      </c>
    </row>
    <row r="164" spans="2:11" ht="14.4" thickBot="1">
      <c r="B164" s="44"/>
      <c r="C164" s="45" t="s">
        <v>1</v>
      </c>
      <c r="D164" s="45" t="s">
        <v>1</v>
      </c>
      <c r="E164" s="45" t="s">
        <v>544</v>
      </c>
      <c r="F164" s="45" t="s">
        <v>19</v>
      </c>
      <c r="G164" s="45" t="s">
        <v>544</v>
      </c>
      <c r="H164" s="45" t="s">
        <v>19</v>
      </c>
      <c r="I164" s="45" t="s">
        <v>19</v>
      </c>
      <c r="J164" s="45" t="s">
        <v>19</v>
      </c>
      <c r="K164" s="45" t="s">
        <v>19</v>
      </c>
    </row>
    <row r="165" spans="2:11">
      <c r="B165" s="1"/>
      <c r="C165" s="52"/>
      <c r="D165" s="2"/>
      <c r="E165" s="2"/>
      <c r="F165" s="2"/>
      <c r="G165" s="2"/>
      <c r="H165" s="2"/>
      <c r="I165" s="2"/>
      <c r="J165" s="2"/>
      <c r="K165" s="2"/>
    </row>
    <row r="166" spans="2:11">
      <c r="B166" s="79" t="s">
        <v>676</v>
      </c>
      <c r="C166" s="2"/>
      <c r="D166" s="2"/>
      <c r="E166" s="2"/>
      <c r="F166" s="2"/>
      <c r="G166" s="2"/>
      <c r="H166" s="2"/>
      <c r="I166" s="2"/>
      <c r="J166" s="2"/>
      <c r="K166" s="2"/>
    </row>
    <row r="167" spans="2:11" ht="20.100000000000001" customHeight="1">
      <c r="B167" s="126" t="s">
        <v>576</v>
      </c>
      <c r="C167" s="49">
        <f>SUM('Budget Detail FY 2021-28'!M337:M339)</f>
        <v>0</v>
      </c>
      <c r="D167" s="49">
        <f>SUM('Budget Detail FY 2021-28'!N337:N339)</f>
        <v>0</v>
      </c>
      <c r="E167" s="49">
        <f>SUM('Budget Detail FY 2021-28'!O337:O339)</f>
        <v>1174620</v>
      </c>
      <c r="F167" s="49">
        <f>SUM('Budget Detail FY 2021-28'!P337:P339)</f>
        <v>41652</v>
      </c>
      <c r="G167" s="49">
        <f>SUM('Budget Detail FY 2021-28'!Q337:Q339)</f>
        <v>0</v>
      </c>
      <c r="H167" s="49">
        <f>SUM('Budget Detail FY 2021-28'!R337:R339)</f>
        <v>42000</v>
      </c>
      <c r="I167" s="49">
        <f>SUM('Budget Detail FY 2021-28'!S337:S339)</f>
        <v>0</v>
      </c>
      <c r="J167" s="49">
        <f>SUM('Budget Detail FY 2021-28'!T337:T339)</f>
        <v>0</v>
      </c>
      <c r="K167" s="49">
        <f>SUM('Budget Detail FY 2021-28'!U337:U339)</f>
        <v>0</v>
      </c>
    </row>
    <row r="168" spans="2:11" ht="20.100000000000001" customHeight="1">
      <c r="B168" s="126" t="s">
        <v>577</v>
      </c>
      <c r="C168" s="2">
        <f>SUM('Budget Detail FY 2021-28'!M340:M343)</f>
        <v>486868</v>
      </c>
      <c r="D168" s="2">
        <f>SUM('Budget Detail FY 2021-28'!N340:N343)</f>
        <v>216195</v>
      </c>
      <c r="E168" s="2">
        <f>SUM('Budget Detail FY 2021-28'!O340:O343)</f>
        <v>52500</v>
      </c>
      <c r="F168" s="2">
        <f>SUM('Budget Detail FY 2021-28'!P340:P343)</f>
        <v>405000</v>
      </c>
      <c r="G168" s="427">
        <f>SUM('Budget Detail FY 2021-28'!Q340:Q343)</f>
        <v>103000</v>
      </c>
      <c r="H168" s="2">
        <f>SUM('Budget Detail FY 2021-28'!R340:R343)</f>
        <v>103000</v>
      </c>
      <c r="I168" s="2">
        <f>SUM('Budget Detail FY 2021-28'!S340:S343)</f>
        <v>103000</v>
      </c>
      <c r="J168" s="2">
        <f>SUM('Budget Detail FY 2021-28'!T340:T343)</f>
        <v>103000</v>
      </c>
      <c r="K168" s="2">
        <f>SUM('Budget Detail FY 2021-28'!U340:U343)</f>
        <v>103000</v>
      </c>
    </row>
    <row r="169" spans="2:11" ht="20.100000000000001" customHeight="1">
      <c r="B169" s="126" t="s">
        <v>579</v>
      </c>
      <c r="C169" s="2">
        <f>'Budget Detail FY 2021-28'!M344</f>
        <v>787642</v>
      </c>
      <c r="D169" s="2">
        <f>'Budget Detail FY 2021-28'!N344</f>
        <v>837007</v>
      </c>
      <c r="E169" s="2">
        <f>'Budget Detail FY 2021-28'!O344</f>
        <v>846600</v>
      </c>
      <c r="F169" s="2">
        <f>'Budget Detail FY 2021-28'!P344</f>
        <v>871000</v>
      </c>
      <c r="G169" s="427">
        <f>'Budget Detail FY 2021-28'!Q344</f>
        <v>897130</v>
      </c>
      <c r="H169" s="2">
        <f>'Budget Detail FY 2021-28'!R344</f>
        <v>915073</v>
      </c>
      <c r="I169" s="2">
        <f>'Budget Detail FY 2021-28'!S344</f>
        <v>933374</v>
      </c>
      <c r="J169" s="2">
        <f>'Budget Detail FY 2021-28'!T344</f>
        <v>952041</v>
      </c>
      <c r="K169" s="2">
        <f>'Budget Detail FY 2021-28'!U344</f>
        <v>971082</v>
      </c>
    </row>
    <row r="170" spans="2:11" ht="20.100000000000001" customHeight="1">
      <c r="B170" s="126" t="s">
        <v>580</v>
      </c>
      <c r="C170" s="2">
        <f>'Budget Detail FY 2021-28'!M345</f>
        <v>69</v>
      </c>
      <c r="D170" s="2">
        <f>'Budget Detail FY 2021-28'!N345</f>
        <v>4712</v>
      </c>
      <c r="E170" s="2">
        <f>'Budget Detail FY 2021-28'!O345</f>
        <v>150</v>
      </c>
      <c r="F170" s="2">
        <f>'Budget Detail FY 2021-28'!P345</f>
        <v>28000</v>
      </c>
      <c r="G170" s="427">
        <f>'Budget Detail FY 2021-28'!Q345</f>
        <v>25000</v>
      </c>
      <c r="H170" s="2">
        <f>'Budget Detail FY 2021-28'!R345</f>
        <v>20000</v>
      </c>
      <c r="I170" s="2">
        <f>'Budget Detail FY 2021-28'!S345</f>
        <v>20000</v>
      </c>
      <c r="J170" s="2">
        <f>'Budget Detail FY 2021-28'!T345</f>
        <v>20000</v>
      </c>
      <c r="K170" s="2">
        <f>'Budget Detail FY 2021-28'!U345</f>
        <v>20000</v>
      </c>
    </row>
    <row r="171" spans="2:11" ht="20.100000000000001" customHeight="1">
      <c r="B171" s="126" t="s">
        <v>581</v>
      </c>
      <c r="C171" s="2">
        <f>SUM('Budget Detail FY 2021-28'!M346:M353)</f>
        <v>127867</v>
      </c>
      <c r="D171" s="2">
        <f>SUM('Budget Detail FY 2021-28'!N346:N353)</f>
        <v>1619840</v>
      </c>
      <c r="E171" s="2">
        <f>SUM('Budget Detail FY 2021-28'!O346:O353)</f>
        <v>1117000</v>
      </c>
      <c r="F171" s="2">
        <f>SUM('Budget Detail FY 2021-28'!P346:P353)</f>
        <v>1035817</v>
      </c>
      <c r="G171" s="427">
        <f>SUM('Budget Detail FY 2021-28'!Q346:Q353)</f>
        <v>1445653</v>
      </c>
      <c r="H171" s="2">
        <f>SUM('Budget Detail FY 2021-28'!R346:R353)</f>
        <v>6500</v>
      </c>
      <c r="I171" s="2">
        <f>SUM('Budget Detail FY 2021-28'!S346:S353)</f>
        <v>74000</v>
      </c>
      <c r="J171" s="2">
        <f>SUM('Budget Detail FY 2021-28'!T346:T353)</f>
        <v>0</v>
      </c>
      <c r="K171" s="2">
        <f>SUM('Budget Detail FY 2021-28'!U346:U353)</f>
        <v>43000</v>
      </c>
    </row>
    <row r="172" spans="2:11" ht="20.100000000000001" customHeight="1">
      <c r="B172" s="126" t="s">
        <v>582</v>
      </c>
      <c r="C172" s="2">
        <f>'Budget Detail FY 2021-28'!M354</f>
        <v>45823</v>
      </c>
      <c r="D172" s="2">
        <f>'Budget Detail FY 2021-28'!N354</f>
        <v>0</v>
      </c>
      <c r="E172" s="2">
        <f>'Budget Detail FY 2021-28'!O354</f>
        <v>0</v>
      </c>
      <c r="F172" s="2">
        <f>'Budget Detail FY 2021-28'!P354</f>
        <v>0</v>
      </c>
      <c r="G172" s="427">
        <f>'Budget Detail FY 2021-28'!Q354</f>
        <v>0</v>
      </c>
      <c r="H172" s="2">
        <f>'Budget Detail FY 2021-28'!R354</f>
        <v>0</v>
      </c>
      <c r="I172" s="2">
        <f>'Budget Detail FY 2021-28'!S354</f>
        <v>0</v>
      </c>
      <c r="J172" s="2">
        <f>'Budget Detail FY 2021-28'!T354</f>
        <v>0</v>
      </c>
      <c r="K172" s="2">
        <f>'Budget Detail FY 2021-28'!U354</f>
        <v>0</v>
      </c>
    </row>
    <row r="173" spans="2:11" ht="20.100000000000001" customHeight="1">
      <c r="B173" s="385" t="s">
        <v>1188</v>
      </c>
      <c r="C173" s="384">
        <f t="shared" ref="C173:K173" si="17">SUM(C167:C172)</f>
        <v>1448269</v>
      </c>
      <c r="D173" s="384">
        <f t="shared" si="17"/>
        <v>2677754</v>
      </c>
      <c r="E173" s="384">
        <f t="shared" si="17"/>
        <v>3190870</v>
      </c>
      <c r="F173" s="384">
        <f t="shared" si="17"/>
        <v>2381469</v>
      </c>
      <c r="G173" s="384">
        <f t="shared" si="17"/>
        <v>2470783</v>
      </c>
      <c r="H173" s="384">
        <f t="shared" si="17"/>
        <v>1086573</v>
      </c>
      <c r="I173" s="384">
        <f t="shared" si="17"/>
        <v>1130374</v>
      </c>
      <c r="J173" s="384">
        <f t="shared" si="17"/>
        <v>1075041</v>
      </c>
      <c r="K173" s="384">
        <f t="shared" si="17"/>
        <v>1137082</v>
      </c>
    </row>
    <row r="174" spans="2:11" ht="6.9" customHeight="1">
      <c r="B174" s="126"/>
      <c r="C174" s="2"/>
      <c r="D174" s="2"/>
      <c r="E174" s="2"/>
      <c r="F174" s="2"/>
      <c r="G174" s="427"/>
      <c r="H174" s="2"/>
      <c r="I174" s="2"/>
      <c r="J174" s="2"/>
      <c r="K174" s="2"/>
    </row>
    <row r="175" spans="2:11" ht="20.100000000000001" customHeight="1">
      <c r="B175" s="126" t="s">
        <v>583</v>
      </c>
      <c r="C175" s="2">
        <f>'Budget Detail FY 2021-28'!M359+'Budget Detail FY 2021-28'!M360+'Budget Detail FY 2021-28'!M357</f>
        <v>1442336</v>
      </c>
      <c r="D175" s="2">
        <f>'Budget Detail FY 2021-28'!N359+'Budget Detail FY 2021-28'!N360+'Budget Detail FY 2021-28'!N357</f>
        <v>3138492</v>
      </c>
      <c r="E175" s="2">
        <f>'Budget Detail FY 2021-28'!O359+'Budget Detail FY 2021-28'!O360+'Budget Detail FY 2021-28'!O357</f>
        <v>804352</v>
      </c>
      <c r="F175" s="2">
        <f>'Budget Detail FY 2021-28'!P359+'Budget Detail FY 2021-28'!P360+'Budget Detail FY 2021-28'!P357</f>
        <v>2902227</v>
      </c>
      <c r="G175" s="427">
        <f>'Budget Detail FY 2021-28'!Q359+'Budget Detail FY 2021-28'!Q360+'Budget Detail FY 2021-28'!Q357</f>
        <v>603012</v>
      </c>
      <c r="H175" s="2">
        <f>'Budget Detail FY 2021-28'!R359+'Budget Detail FY 2021-28'!R360+'Budget Detail FY 2021-28'!R357</f>
        <v>195067</v>
      </c>
      <c r="I175" s="2">
        <f>'Budget Detail FY 2021-28'!S359+'Budget Detail FY 2021-28'!S360+'Budget Detail FY 2021-28'!S357</f>
        <v>13794</v>
      </c>
      <c r="J175" s="2">
        <f>'Budget Detail FY 2021-28'!T359+'Budget Detail FY 2021-28'!T360+'Budget Detail FY 2021-28'!T357</f>
        <v>758721</v>
      </c>
      <c r="K175" s="2">
        <f>'Budget Detail FY 2021-28'!U359+'Budget Detail FY 2021-28'!U360+'Budget Detail FY 2021-28'!U357</f>
        <v>754474</v>
      </c>
    </row>
    <row r="176" spans="2:11" ht="20.100000000000001" customHeight="1" thickBot="1">
      <c r="B176" s="78" t="s">
        <v>1190</v>
      </c>
      <c r="C176" s="319">
        <f t="shared" ref="C176:K176" si="18">C173+C175</f>
        <v>2890605</v>
      </c>
      <c r="D176" s="319">
        <f t="shared" si="18"/>
        <v>5816246</v>
      </c>
      <c r="E176" s="319">
        <f t="shared" si="18"/>
        <v>3995222</v>
      </c>
      <c r="F176" s="319">
        <f t="shared" si="18"/>
        <v>5283696</v>
      </c>
      <c r="G176" s="319">
        <f t="shared" si="18"/>
        <v>3073795</v>
      </c>
      <c r="H176" s="319">
        <f t="shared" si="18"/>
        <v>1281640</v>
      </c>
      <c r="I176" s="319">
        <f t="shared" si="18"/>
        <v>1144168</v>
      </c>
      <c r="J176" s="319">
        <f t="shared" si="18"/>
        <v>1833762</v>
      </c>
      <c r="K176" s="319">
        <f t="shared" si="18"/>
        <v>1891556</v>
      </c>
    </row>
    <row r="177" spans="2:12" ht="7.5" customHeight="1">
      <c r="B177" s="1"/>
      <c r="C177" s="2"/>
      <c r="D177" s="2"/>
      <c r="E177" s="2"/>
      <c r="F177" s="2"/>
      <c r="G177" s="2"/>
      <c r="H177" s="2"/>
      <c r="I177" s="2"/>
      <c r="J177" s="2"/>
      <c r="K177" s="2"/>
    </row>
    <row r="178" spans="2:12">
      <c r="B178" s="79" t="s">
        <v>415</v>
      </c>
      <c r="C178" s="2"/>
      <c r="D178" s="2"/>
      <c r="E178" s="2"/>
      <c r="F178" s="2"/>
      <c r="G178" s="2"/>
      <c r="H178" s="2"/>
      <c r="I178" s="2"/>
      <c r="J178" s="2"/>
      <c r="K178" s="2"/>
    </row>
    <row r="179" spans="2:12" ht="20.100000000000001" customHeight="1">
      <c r="B179" s="126" t="s">
        <v>587</v>
      </c>
      <c r="C179" s="49">
        <f>'Budget Detail FY 2021-28'!M366+'Budget Detail FY 2021-28'!M379+'Budget Detail FY 2021-28'!M380+'Budget Detail FY 2021-28'!M382+'Budget Detail FY 2021-28'!M383+'Budget Detail FY 2021-28'!M381</f>
        <v>292619</v>
      </c>
      <c r="D179" s="49">
        <f>'Budget Detail FY 2021-28'!N366+'Budget Detail FY 2021-28'!N379+'Budget Detail FY 2021-28'!N380+'Budget Detail FY 2021-28'!N382+'Budget Detail FY 2021-28'!N383+'Budget Detail FY 2021-28'!N381</f>
        <v>230327</v>
      </c>
      <c r="E179" s="49">
        <f>'Budget Detail FY 2021-28'!O366+'Budget Detail FY 2021-28'!O379+'Budget Detail FY 2021-28'!O380+'Budget Detail FY 2021-28'!O382+'Budget Detail FY 2021-28'!O383+'Budget Detail FY 2021-28'!O381</f>
        <v>145302</v>
      </c>
      <c r="F179" s="49">
        <f>'Budget Detail FY 2021-28'!P366+'Budget Detail FY 2021-28'!P379+'Budget Detail FY 2021-28'!P380+'Budget Detail FY 2021-28'!P382+'Budget Detail FY 2021-28'!P383+'Budget Detail FY 2021-28'!P381</f>
        <v>123816</v>
      </c>
      <c r="G179" s="49">
        <f>'Budget Detail FY 2021-28'!Q366+'Budget Detail FY 2021-28'!Q379+'Budget Detail FY 2021-28'!Q380+'Budget Detail FY 2021-28'!Q382+'Budget Detail FY 2021-28'!Q383+'Budget Detail FY 2021-28'!Q381</f>
        <v>140075</v>
      </c>
      <c r="H179" s="49">
        <f>'Budget Detail FY 2021-28'!R366+'Budget Detail FY 2021-28'!R379+'Budget Detail FY 2021-28'!R380+'Budget Detail FY 2021-28'!R382+'Budget Detail FY 2021-28'!R383+'Budget Detail FY 2021-28'!R381</f>
        <v>147071</v>
      </c>
      <c r="I179" s="49">
        <f>'Budget Detail FY 2021-28'!S366+'Budget Detail FY 2021-28'!S379+'Budget Detail FY 2021-28'!S380+'Budget Detail FY 2021-28'!S382+'Budget Detail FY 2021-28'!S383+'Budget Detail FY 2021-28'!S381</f>
        <v>244487</v>
      </c>
      <c r="J179" s="49">
        <f>'Budget Detail FY 2021-28'!T366+'Budget Detail FY 2021-28'!T379+'Budget Detail FY 2021-28'!T380+'Budget Detail FY 2021-28'!T382+'Budget Detail FY 2021-28'!T383+'Budget Detail FY 2021-28'!T381</f>
        <v>162348</v>
      </c>
      <c r="K179" s="49">
        <f>'Budget Detail FY 2021-28'!U366+'Budget Detail FY 2021-28'!U379+'Budget Detail FY 2021-28'!U380+'Budget Detail FY 2021-28'!U382+'Budget Detail FY 2021-28'!U383+'Budget Detail FY 2021-28'!U381</f>
        <v>170680</v>
      </c>
    </row>
    <row r="180" spans="2:12" ht="20.100000000000001" customHeight="1">
      <c r="B180" s="126" t="s">
        <v>588</v>
      </c>
      <c r="C180" s="2">
        <f>'Budget Detail FY 2021-28'!M367+'Budget Detail FY 2021-28'!M368+'Budget Detail FY 2021-28'!M384+'Budget Detail FY 2021-28'!M385+'Budget Detail FY 2021-28'!M386+'Budget Detail FY 2021-28'!M387</f>
        <v>109435</v>
      </c>
      <c r="D180" s="2">
        <f>'Budget Detail FY 2021-28'!N367+'Budget Detail FY 2021-28'!N368+'Budget Detail FY 2021-28'!N384+'Budget Detail FY 2021-28'!N385+'Budget Detail FY 2021-28'!N386+'Budget Detail FY 2021-28'!N387</f>
        <v>60490</v>
      </c>
      <c r="E180" s="2">
        <f>'Budget Detail FY 2021-28'!O367+'Budget Detail FY 2021-28'!O368+'Budget Detail FY 2021-28'!O384+'Budget Detail FY 2021-28'!O385+'Budget Detail FY 2021-28'!O386+'Budget Detail FY 2021-28'!O387</f>
        <v>105000</v>
      </c>
      <c r="F180" s="2">
        <f>'Budget Detail FY 2021-28'!P367+'Budget Detail FY 2021-28'!P368+'Budget Detail FY 2021-28'!P384+'Budget Detail FY 2021-28'!P385+'Budget Detail FY 2021-28'!P386+'Budget Detail FY 2021-28'!P387</f>
        <v>87000</v>
      </c>
      <c r="G180" s="2">
        <f>'Budget Detail FY 2021-28'!Q367+'Budget Detail FY 2021-28'!Q368+'Budget Detail FY 2021-28'!Q384+'Budget Detail FY 2021-28'!Q385+'Budget Detail FY 2021-28'!Q386+'Budget Detail FY 2021-28'!Q387</f>
        <v>115000</v>
      </c>
      <c r="H180" s="2">
        <f>'Budget Detail FY 2021-28'!Q367+'Budget Detail FY 2021-28'!Q368+'Budget Detail FY 2021-28'!Q384+'Budget Detail FY 2021-28'!Q385+'Budget Detail FY 2021-28'!Q386+'Budget Detail FY 2021-28'!Q387</f>
        <v>115000</v>
      </c>
      <c r="I180" s="2">
        <f>'Budget Detail FY 2021-28'!R367+'Budget Detail FY 2021-28'!R368+'Budget Detail FY 2021-28'!R384+'Budget Detail FY 2021-28'!R385+'Budget Detail FY 2021-28'!R386+'Budget Detail FY 2021-28'!R387</f>
        <v>115000</v>
      </c>
      <c r="J180" s="2">
        <f>'Budget Detail FY 2021-28'!S367+'Budget Detail FY 2021-28'!S368+'Budget Detail FY 2021-28'!S384+'Budget Detail FY 2021-28'!S385+'Budget Detail FY 2021-28'!S386+'Budget Detail FY 2021-28'!S387</f>
        <v>115000</v>
      </c>
      <c r="K180" s="2">
        <f>'Budget Detail FY 2021-28'!T367+'Budget Detail FY 2021-28'!T368+'Budget Detail FY 2021-28'!T384+'Budget Detail FY 2021-28'!T385+'Budget Detail FY 2021-28'!T386+'Budget Detail FY 2021-28'!T387</f>
        <v>115000</v>
      </c>
    </row>
    <row r="181" spans="2:12" ht="20.100000000000001" customHeight="1">
      <c r="B181" s="126" t="s">
        <v>589</v>
      </c>
      <c r="C181" s="2">
        <f>SUM('Budget Detail FY 2021-28'!M388:M409)+'Budget Detail FY 2021-28'!M369</f>
        <v>2399218</v>
      </c>
      <c r="D181" s="2">
        <f>SUM('Budget Detail FY 2021-28'!N388:N409)+'Budget Detail FY 2021-28'!N369</f>
        <v>2674678</v>
      </c>
      <c r="E181" s="2">
        <f>SUM('Budget Detail FY 2021-28'!O388:O409)+'Budget Detail FY 2021-28'!O369</f>
        <v>4918224</v>
      </c>
      <c r="F181" s="2">
        <f>SUM('Budget Detail FY 2021-28'!P388:P409)+'Budget Detail FY 2021-28'!P369</f>
        <v>2215598</v>
      </c>
      <c r="G181" s="2">
        <f>SUM('Budget Detail FY 2021-28'!Q388:Q409)+'Budget Detail FY 2021-28'!Q369</f>
        <v>3724254</v>
      </c>
      <c r="H181" s="2">
        <f>SUM('Budget Detail FY 2021-28'!R388:R409)+'Budget Detail FY 2021-28'!R369</f>
        <v>1308750</v>
      </c>
      <c r="I181" s="2">
        <f>SUM('Budget Detail FY 2021-28'!S388:S409)+'Budget Detail FY 2021-28'!S369</f>
        <v>1174000</v>
      </c>
      <c r="J181" s="2">
        <f>SUM('Budget Detail FY 2021-28'!T388:T409)+'Budget Detail FY 2021-28'!T369</f>
        <v>1005000</v>
      </c>
      <c r="K181" s="2">
        <f>SUM('Budget Detail FY 2021-28'!U388:U409)+'Budget Detail FY 2021-28'!U369</f>
        <v>879352</v>
      </c>
    </row>
    <row r="182" spans="2:12" ht="20.100000000000001" customHeight="1">
      <c r="B182" s="126" t="s">
        <v>534</v>
      </c>
      <c r="C182" s="2">
        <f>SUM('Budget Detail FY 2021-28'!M411:M415)</f>
        <v>321338</v>
      </c>
      <c r="D182" s="2">
        <f>SUM('Budget Detail FY 2021-28'!N411:N415)</f>
        <v>315338</v>
      </c>
      <c r="E182" s="2">
        <f>SUM('Budget Detail FY 2021-28'!O411:O415)</f>
        <v>319338</v>
      </c>
      <c r="F182" s="2">
        <f>SUM('Budget Detail FY 2021-28'!P411:P415)</f>
        <v>319338</v>
      </c>
      <c r="G182" s="2">
        <f>SUM('Budget Detail FY 2021-28'!Q411:Q415)</f>
        <v>313038</v>
      </c>
      <c r="H182" s="2">
        <f>SUM('Budget Detail FY 2021-28'!R411:R415)</f>
        <v>316738</v>
      </c>
      <c r="I182" s="2">
        <f>SUM('Budget Detail FY 2021-28'!S411:S415)</f>
        <v>315138</v>
      </c>
      <c r="J182" s="2">
        <f>SUM('Budget Detail FY 2021-28'!T411:T415)</f>
        <v>313388</v>
      </c>
      <c r="K182" s="2">
        <f>SUM('Budget Detail FY 2021-28'!U411:U415)</f>
        <v>321200</v>
      </c>
    </row>
    <row r="183" spans="2:12" ht="20.100000000000001" customHeight="1">
      <c r="B183" s="385" t="s">
        <v>591</v>
      </c>
      <c r="C183" s="384">
        <f t="shared" ref="C183:K183" si="19">SUM(C179:C182)</f>
        <v>3122610</v>
      </c>
      <c r="D183" s="384">
        <f t="shared" si="19"/>
        <v>3280833</v>
      </c>
      <c r="E183" s="384">
        <f t="shared" si="19"/>
        <v>5487864</v>
      </c>
      <c r="F183" s="384">
        <f t="shared" si="19"/>
        <v>2745752</v>
      </c>
      <c r="G183" s="384">
        <f t="shared" si="19"/>
        <v>4292367</v>
      </c>
      <c r="H183" s="384">
        <f t="shared" si="19"/>
        <v>1887559</v>
      </c>
      <c r="I183" s="384">
        <f t="shared" si="19"/>
        <v>1848625</v>
      </c>
      <c r="J183" s="384">
        <f t="shared" si="19"/>
        <v>1595736</v>
      </c>
      <c r="K183" s="384">
        <f t="shared" si="19"/>
        <v>1486232</v>
      </c>
    </row>
    <row r="184" spans="2:12" ht="6.9" customHeight="1">
      <c r="B184" s="126"/>
      <c r="C184" s="2"/>
      <c r="D184" s="2"/>
      <c r="E184" s="2"/>
      <c r="F184" s="2"/>
      <c r="G184" s="2"/>
      <c r="H184" s="2"/>
      <c r="I184" s="2"/>
      <c r="J184" s="2"/>
      <c r="K184" s="2"/>
    </row>
    <row r="185" spans="2:12" ht="20.100000000000001" customHeight="1">
      <c r="B185" s="126" t="s">
        <v>590</v>
      </c>
      <c r="C185" s="2">
        <f>'Budget Detail FY 2021-28'!M372+'Budget Detail FY 2021-28'!M419+'Budget Detail FY 2021-28'!M418</f>
        <v>236584</v>
      </c>
      <c r="D185" s="2">
        <f>'Budget Detail FY 2021-28'!N372+'Budget Detail FY 2021-28'!N419+'Budget Detail FY 2021-28'!N418</f>
        <v>489382</v>
      </c>
      <c r="E185" s="2">
        <f>'Budget Detail FY 2021-28'!O372+'Budget Detail FY 2021-28'!O419+'Budget Detail FY 2021-28'!O418</f>
        <v>104209</v>
      </c>
      <c r="F185" s="2">
        <f>'Budget Detail FY 2021-28'!P372+'Budget Detail FY 2021-28'!P419+'Budget Detail FY 2021-28'!P418</f>
        <v>104209</v>
      </c>
      <c r="G185" s="2">
        <f>'Budget Detail FY 2021-28'!Q372+'Budget Detail FY 2021-28'!Q419+'Budget Detail FY 2021-28'!Q418</f>
        <v>104627</v>
      </c>
      <c r="H185" s="2">
        <f>'Budget Detail FY 2021-28'!R372+'Budget Detail FY 2021-28'!R419+'Budget Detail FY 2021-28'!R418</f>
        <v>104034</v>
      </c>
      <c r="I185" s="2">
        <f>'Budget Detail FY 2021-28'!S372+'Budget Detail FY 2021-28'!S419+'Budget Detail FY 2021-28'!S418</f>
        <v>55366</v>
      </c>
      <c r="J185" s="2">
        <f>'Budget Detail FY 2021-28'!T372+'Budget Detail FY 2021-28'!T419+'Budget Detail FY 2021-28'!T418</f>
        <v>54738</v>
      </c>
      <c r="K185" s="2">
        <f>'Budget Detail FY 2021-28'!U372+'Budget Detail FY 2021-28'!U419+'Budget Detail FY 2021-28'!U418</f>
        <v>54948</v>
      </c>
    </row>
    <row r="186" spans="2:12" ht="20.100000000000001" customHeight="1" thickBot="1">
      <c r="B186" s="78" t="s">
        <v>1189</v>
      </c>
      <c r="C186" s="319">
        <f t="shared" ref="C186:K186" si="20">C183+C185</f>
        <v>3359194</v>
      </c>
      <c r="D186" s="319">
        <f t="shared" si="20"/>
        <v>3770215</v>
      </c>
      <c r="E186" s="319">
        <f t="shared" si="20"/>
        <v>5592073</v>
      </c>
      <c r="F186" s="319">
        <f t="shared" si="20"/>
        <v>2849961</v>
      </c>
      <c r="G186" s="319">
        <f t="shared" si="20"/>
        <v>4396994</v>
      </c>
      <c r="H186" s="319">
        <f t="shared" si="20"/>
        <v>1991593</v>
      </c>
      <c r="I186" s="319">
        <f t="shared" si="20"/>
        <v>1903991</v>
      </c>
      <c r="J186" s="319">
        <f t="shared" si="20"/>
        <v>1650474</v>
      </c>
      <c r="K186" s="319">
        <f t="shared" si="20"/>
        <v>1541180</v>
      </c>
      <c r="L186" s="475"/>
    </row>
    <row r="187" spans="2:12" ht="7.5" customHeight="1">
      <c r="B187" s="79"/>
      <c r="C187" s="2"/>
      <c r="D187" s="2"/>
      <c r="E187" s="2"/>
      <c r="F187" s="2"/>
      <c r="G187" s="2"/>
      <c r="H187" s="2"/>
      <c r="I187" s="2"/>
      <c r="J187" s="2"/>
      <c r="K187" s="2"/>
    </row>
    <row r="188" spans="2:12" ht="20.100000000000001" customHeight="1">
      <c r="B188" s="125" t="s">
        <v>592</v>
      </c>
      <c r="C188" s="49">
        <f t="shared" ref="C188:K188" si="21">+C176-C186</f>
        <v>-468589</v>
      </c>
      <c r="D188" s="49">
        <f t="shared" si="21"/>
        <v>2046031</v>
      </c>
      <c r="E188" s="49">
        <f t="shared" si="21"/>
        <v>-1596851</v>
      </c>
      <c r="F188" s="49">
        <f t="shared" si="21"/>
        <v>2433735</v>
      </c>
      <c r="G188" s="49">
        <f t="shared" si="21"/>
        <v>-1323199</v>
      </c>
      <c r="H188" s="49">
        <f t="shared" si="21"/>
        <v>-709953</v>
      </c>
      <c r="I188" s="49">
        <f t="shared" si="21"/>
        <v>-759823</v>
      </c>
      <c r="J188" s="49">
        <f t="shared" si="21"/>
        <v>183288</v>
      </c>
      <c r="K188" s="49">
        <f t="shared" si="21"/>
        <v>350376</v>
      </c>
    </row>
    <row r="189" spans="2:12" ht="7.5" customHeight="1">
      <c r="B189" s="83"/>
      <c r="C189" s="57"/>
      <c r="D189" s="57"/>
      <c r="E189" s="57"/>
      <c r="F189" s="57"/>
      <c r="G189" s="57"/>
      <c r="H189" s="57"/>
      <c r="I189" s="57"/>
      <c r="J189" s="57"/>
      <c r="K189" s="57"/>
    </row>
    <row r="190" spans="2:12" ht="20.100000000000001" customHeight="1" thickBot="1">
      <c r="B190" s="77" t="s">
        <v>593</v>
      </c>
      <c r="C190" s="317">
        <v>119569</v>
      </c>
      <c r="D190" s="317">
        <v>2165601</v>
      </c>
      <c r="E190" s="317">
        <v>254218</v>
      </c>
      <c r="F190" s="317">
        <f>D190+F188</f>
        <v>4599336</v>
      </c>
      <c r="G190" s="317">
        <f>F190+G188</f>
        <v>3276137</v>
      </c>
      <c r="H190" s="317">
        <f>G190+H188</f>
        <v>2566184</v>
      </c>
      <c r="I190" s="317">
        <f>H190+I188</f>
        <v>1806361</v>
      </c>
      <c r="J190" s="317">
        <f>I190+J188</f>
        <v>1989649</v>
      </c>
      <c r="K190" s="317">
        <f>J190+K188</f>
        <v>2340025</v>
      </c>
    </row>
    <row r="191" spans="2:12" ht="14.4" thickTop="1"/>
    <row r="207" spans="2:11" ht="17.399999999999999">
      <c r="B207" s="480" t="s">
        <v>1271</v>
      </c>
      <c r="C207" s="480"/>
      <c r="D207" s="480"/>
      <c r="E207" s="480"/>
      <c r="F207" s="480"/>
      <c r="G207" s="480"/>
      <c r="H207" s="480"/>
      <c r="I207" s="480"/>
      <c r="J207" s="480"/>
      <c r="K207" s="480"/>
    </row>
    <row r="208" spans="2:11">
      <c r="B208" s="43"/>
      <c r="C208" s="2"/>
      <c r="D208" s="2"/>
      <c r="E208" s="2"/>
      <c r="F208" s="2"/>
      <c r="G208" s="2"/>
      <c r="H208" s="2"/>
      <c r="I208" s="2"/>
      <c r="J208" s="2"/>
      <c r="K208" s="2"/>
    </row>
    <row r="209" spans="2:11" ht="15" customHeight="1">
      <c r="B209" s="482" t="s">
        <v>1303</v>
      </c>
      <c r="C209" s="482"/>
      <c r="D209" s="482"/>
      <c r="E209" s="482"/>
      <c r="F209" s="482"/>
      <c r="G209" s="482"/>
      <c r="H209" s="482"/>
      <c r="I209" s="482"/>
      <c r="J209" s="482"/>
      <c r="K209" s="482"/>
    </row>
    <row r="210" spans="2:11" ht="15" customHeight="1">
      <c r="B210" s="482"/>
      <c r="C210" s="482"/>
      <c r="D210" s="482"/>
      <c r="E210" s="482"/>
      <c r="F210" s="482"/>
      <c r="G210" s="482"/>
      <c r="H210" s="482"/>
      <c r="I210" s="482"/>
      <c r="J210" s="482"/>
      <c r="K210" s="482"/>
    </row>
    <row r="211" spans="2:11" ht="7.5" customHeight="1">
      <c r="B211" s="19"/>
      <c r="C211" s="16"/>
      <c r="D211" s="16"/>
      <c r="E211" s="16"/>
      <c r="F211" s="16"/>
      <c r="G211" s="16"/>
      <c r="H211" s="2"/>
      <c r="I211" s="2"/>
      <c r="J211" s="2"/>
      <c r="K211" s="2"/>
    </row>
    <row r="212" spans="2:11">
      <c r="B212" s="4"/>
      <c r="C212" s="43"/>
      <c r="D212" s="1"/>
      <c r="E212" s="43" t="s">
        <v>804</v>
      </c>
      <c r="F212" s="1"/>
      <c r="G212" s="43" t="s">
        <v>805</v>
      </c>
      <c r="H212" s="1"/>
      <c r="I212" s="1"/>
      <c r="J212" s="1"/>
      <c r="K212" s="1"/>
    </row>
    <row r="213" spans="2:11">
      <c r="B213" s="43"/>
      <c r="C213" s="43" t="s">
        <v>802</v>
      </c>
      <c r="D213" s="43" t="s">
        <v>803</v>
      </c>
      <c r="E213" s="43" t="s">
        <v>574</v>
      </c>
      <c r="F213" s="43" t="s">
        <v>804</v>
      </c>
      <c r="G213" s="43" t="str">
        <f>'Fund Cover Sheets'!$L$1</f>
        <v>Adopted</v>
      </c>
      <c r="H213" s="43" t="s">
        <v>806</v>
      </c>
      <c r="I213" s="43" t="s">
        <v>807</v>
      </c>
      <c r="J213" s="43" t="s">
        <v>808</v>
      </c>
      <c r="K213" s="43" t="s">
        <v>809</v>
      </c>
    </row>
    <row r="214" spans="2:11" ht="14.4" thickBot="1">
      <c r="B214" s="44"/>
      <c r="C214" s="45" t="s">
        <v>1</v>
      </c>
      <c r="D214" s="45" t="s">
        <v>1</v>
      </c>
      <c r="E214" s="45" t="s">
        <v>544</v>
      </c>
      <c r="F214" s="45" t="s">
        <v>19</v>
      </c>
      <c r="G214" s="45" t="s">
        <v>544</v>
      </c>
      <c r="H214" s="45" t="s">
        <v>19</v>
      </c>
      <c r="I214" s="45" t="s">
        <v>19</v>
      </c>
      <c r="J214" s="45" t="s">
        <v>19</v>
      </c>
      <c r="K214" s="45" t="s">
        <v>19</v>
      </c>
    </row>
    <row r="215" spans="2:11">
      <c r="B215" s="1"/>
      <c r="C215" s="52"/>
      <c r="D215" s="2"/>
      <c r="E215" s="2"/>
      <c r="F215" s="2"/>
      <c r="G215" s="2"/>
      <c r="H215" s="2"/>
      <c r="I215" s="2"/>
      <c r="J215" s="2"/>
      <c r="K215" s="2"/>
    </row>
    <row r="216" spans="2:11">
      <c r="B216" s="79" t="s">
        <v>676</v>
      </c>
      <c r="C216" s="2"/>
      <c r="D216" s="2"/>
      <c r="E216" s="2"/>
      <c r="F216" s="2"/>
      <c r="G216" s="2"/>
      <c r="H216" s="2"/>
      <c r="I216" s="2"/>
      <c r="J216" s="2"/>
      <c r="K216" s="2"/>
    </row>
    <row r="217" spans="2:11" ht="20.100000000000001" customHeight="1">
      <c r="B217" s="126" t="s">
        <v>577</v>
      </c>
      <c r="C217" s="49">
        <f>'Budget Detail FY 2021-28'!M436</f>
        <v>0</v>
      </c>
      <c r="D217" s="49">
        <f>'Budget Detail FY 2021-28'!N436</f>
        <v>21231</v>
      </c>
      <c r="E217" s="49">
        <f>'Budget Detail FY 2021-28'!O436</f>
        <v>30000</v>
      </c>
      <c r="F217" s="49">
        <f>'Budget Detail FY 2021-28'!P436</f>
        <v>170000</v>
      </c>
      <c r="G217" s="49">
        <f>'Budget Detail FY 2021-28'!Q436</f>
        <v>30000</v>
      </c>
      <c r="H217" s="49">
        <f>'Budget Detail FY 2021-28'!R436</f>
        <v>30000</v>
      </c>
      <c r="I217" s="49">
        <f>'Budget Detail FY 2021-28'!S436</f>
        <v>30000</v>
      </c>
      <c r="J217" s="49">
        <f>'Budget Detail FY 2021-28'!T436</f>
        <v>30000</v>
      </c>
      <c r="K217" s="49">
        <f>'Budget Detail FY 2021-28'!U436</f>
        <v>30000</v>
      </c>
    </row>
    <row r="218" spans="2:11" ht="20.100000000000001" customHeight="1">
      <c r="B218" s="126" t="s">
        <v>579</v>
      </c>
      <c r="C218" s="2">
        <f>'Budget Detail FY 2021-28'!M437</f>
        <v>0</v>
      </c>
      <c r="D218" s="2">
        <f>'Budget Detail FY 2021-28'!N437</f>
        <v>108431</v>
      </c>
      <c r="E218" s="2">
        <f>'Budget Detail FY 2021-28'!O437</f>
        <v>199586</v>
      </c>
      <c r="F218" s="2">
        <f>'Budget Detail FY 2021-28'!P437</f>
        <v>214104</v>
      </c>
      <c r="G218" s="2">
        <f>'Budget Detail FY 2021-28'!Q437</f>
        <v>280386</v>
      </c>
      <c r="H218" s="2">
        <f>'Budget Detail FY 2021-28'!R437</f>
        <v>257399</v>
      </c>
      <c r="I218" s="2">
        <f>'Budget Detail FY 2021-28'!S437</f>
        <v>268270</v>
      </c>
      <c r="J218" s="2">
        <f>'Budget Detail FY 2021-28'!T437</f>
        <v>279018</v>
      </c>
      <c r="K218" s="2">
        <f>'Budget Detail FY 2021-28'!U437</f>
        <v>286552</v>
      </c>
    </row>
    <row r="219" spans="2:11" ht="20.100000000000001" customHeight="1">
      <c r="B219" s="126" t="s">
        <v>580</v>
      </c>
      <c r="C219" s="2">
        <f>'Budget Detail FY 2021-28'!M438</f>
        <v>0</v>
      </c>
      <c r="D219" s="2">
        <f>'Budget Detail FY 2021-28'!N438</f>
        <v>1171</v>
      </c>
      <c r="E219" s="2">
        <f>'Budget Detail FY 2021-28'!O438</f>
        <v>1200</v>
      </c>
      <c r="F219" s="2">
        <f>'Budget Detail FY 2021-28'!P438</f>
        <v>37500</v>
      </c>
      <c r="G219" s="2">
        <f>'Budget Detail FY 2021-28'!Q438</f>
        <v>275000</v>
      </c>
      <c r="H219" s="2">
        <f>'Budget Detail FY 2021-28'!R438</f>
        <v>50000</v>
      </c>
      <c r="I219" s="2">
        <f>'Budget Detail FY 2021-28'!S438</f>
        <v>10000</v>
      </c>
      <c r="J219" s="2">
        <f>'Budget Detail FY 2021-28'!T438</f>
        <v>5000</v>
      </c>
      <c r="K219" s="2">
        <f>'Budget Detail FY 2021-28'!U438</f>
        <v>5000</v>
      </c>
    </row>
    <row r="220" spans="2:11" ht="20.100000000000001" customHeight="1">
      <c r="B220" s="126" t="s">
        <v>582</v>
      </c>
      <c r="C220" s="2">
        <f>'Budget Detail FY 2021-28'!M439</f>
        <v>0</v>
      </c>
      <c r="D220" s="2">
        <f>'Budget Detail FY 2021-28'!N439</f>
        <v>576</v>
      </c>
      <c r="E220" s="2">
        <f>'Budget Detail FY 2021-28'!O439</f>
        <v>0</v>
      </c>
      <c r="F220" s="2">
        <f>'Budget Detail FY 2021-28'!P439</f>
        <v>23357</v>
      </c>
      <c r="G220" s="2">
        <f>'Budget Detail FY 2021-28'!Q439</f>
        <v>0</v>
      </c>
      <c r="H220" s="2">
        <f>'Budget Detail FY 2021-28'!R439</f>
        <v>0</v>
      </c>
      <c r="I220" s="2">
        <f>'Budget Detail FY 2021-28'!S439</f>
        <v>0</v>
      </c>
      <c r="J220" s="2">
        <f>'Budget Detail FY 2021-28'!T439</f>
        <v>0</v>
      </c>
      <c r="K220" s="2">
        <f>'Budget Detail FY 2021-28'!U439</f>
        <v>0</v>
      </c>
    </row>
    <row r="221" spans="2:11" ht="20.100000000000001" customHeight="1">
      <c r="B221" s="385" t="s">
        <v>1188</v>
      </c>
      <c r="C221" s="384">
        <f t="shared" ref="C221:K221" si="22">SUM(C217:C220)</f>
        <v>0</v>
      </c>
      <c r="D221" s="384">
        <f t="shared" si="22"/>
        <v>131409</v>
      </c>
      <c r="E221" s="384">
        <f t="shared" si="22"/>
        <v>230786</v>
      </c>
      <c r="F221" s="384">
        <f t="shared" si="22"/>
        <v>444961</v>
      </c>
      <c r="G221" s="384">
        <f t="shared" si="22"/>
        <v>585386</v>
      </c>
      <c r="H221" s="384">
        <f t="shared" si="22"/>
        <v>337399</v>
      </c>
      <c r="I221" s="384">
        <f t="shared" si="22"/>
        <v>308270</v>
      </c>
      <c r="J221" s="384">
        <f t="shared" si="22"/>
        <v>314018</v>
      </c>
      <c r="K221" s="384">
        <f t="shared" si="22"/>
        <v>321552</v>
      </c>
    </row>
    <row r="222" spans="2:11" ht="6.9" customHeight="1">
      <c r="B222" s="126"/>
      <c r="C222" s="2"/>
      <c r="D222" s="2"/>
      <c r="E222" s="2"/>
      <c r="F222" s="2"/>
      <c r="G222" s="2"/>
      <c r="H222" s="2"/>
      <c r="I222" s="2"/>
      <c r="J222" s="2"/>
      <c r="K222" s="2"/>
    </row>
    <row r="223" spans="2:11" ht="20.100000000000001" customHeight="1">
      <c r="B223" s="126" t="s">
        <v>583</v>
      </c>
      <c r="C223" s="2">
        <f>'Budget Detail FY 2021-28'!M448</f>
        <v>0</v>
      </c>
      <c r="D223" s="2">
        <f>'Budget Detail FY 2021-28'!N448</f>
        <v>13494391</v>
      </c>
      <c r="E223" s="2">
        <f>'Budget Detail FY 2021-28'!O448</f>
        <v>776443</v>
      </c>
      <c r="F223" s="2">
        <f>'Budget Detail FY 2021-28'!P448</f>
        <v>776443</v>
      </c>
      <c r="G223" s="2">
        <f>'Budget Detail FY 2021-28'!Q448</f>
        <v>32589237</v>
      </c>
      <c r="H223" s="2">
        <f>'Budget Detail FY 2021-28'!R448</f>
        <v>2112979</v>
      </c>
      <c r="I223" s="2">
        <f>'Budget Detail FY 2021-28'!S448</f>
        <v>2122494</v>
      </c>
      <c r="J223" s="2">
        <f>'Budget Detail FY 2021-28'!T448</f>
        <v>2532490</v>
      </c>
      <c r="K223" s="2">
        <f>'Budget Detail FY 2021-28'!U448</f>
        <v>2794152</v>
      </c>
    </row>
    <row r="224" spans="2:11" ht="20.100000000000001" customHeight="1" thickBot="1">
      <c r="B224" s="78" t="s">
        <v>1190</v>
      </c>
      <c r="C224" s="319">
        <f t="shared" ref="C224:K224" si="23">C221+C223</f>
        <v>0</v>
      </c>
      <c r="D224" s="319">
        <f t="shared" si="23"/>
        <v>13625800</v>
      </c>
      <c r="E224" s="319">
        <f t="shared" si="23"/>
        <v>1007229</v>
      </c>
      <c r="F224" s="319">
        <f t="shared" si="23"/>
        <v>1221404</v>
      </c>
      <c r="G224" s="319">
        <f t="shared" si="23"/>
        <v>33174623</v>
      </c>
      <c r="H224" s="319">
        <f t="shared" si="23"/>
        <v>2450378</v>
      </c>
      <c r="I224" s="319">
        <f t="shared" si="23"/>
        <v>2430764</v>
      </c>
      <c r="J224" s="319">
        <f t="shared" si="23"/>
        <v>2846508</v>
      </c>
      <c r="K224" s="319">
        <f t="shared" si="23"/>
        <v>3115704</v>
      </c>
    </row>
    <row r="225" spans="2:12" ht="7.5" customHeight="1">
      <c r="B225" s="1"/>
      <c r="C225" s="2"/>
      <c r="D225" s="2"/>
      <c r="E225" s="2"/>
      <c r="F225" s="2"/>
      <c r="G225" s="2"/>
      <c r="H225" s="2"/>
      <c r="I225" s="2"/>
      <c r="J225" s="2"/>
      <c r="K225" s="2"/>
    </row>
    <row r="226" spans="2:12">
      <c r="B226" s="79" t="s">
        <v>415</v>
      </c>
      <c r="C226" s="2"/>
      <c r="D226" s="2"/>
      <c r="E226" s="2"/>
      <c r="F226" s="2"/>
      <c r="G226" s="2"/>
      <c r="H226" s="2"/>
      <c r="I226" s="2"/>
      <c r="J226" s="2"/>
      <c r="K226" s="2"/>
    </row>
    <row r="227" spans="2:12" ht="20.100000000000001" customHeight="1">
      <c r="B227" s="126" t="s">
        <v>585</v>
      </c>
      <c r="C227" s="49">
        <f>'Budget Detail FY 2021-28'!M453+'Budget Detail FY 2021-28'!M454</f>
        <v>0</v>
      </c>
      <c r="D227" s="49">
        <f>'Budget Detail FY 2021-28'!N453+'Budget Detail FY 2021-28'!N454</f>
        <v>33558</v>
      </c>
      <c r="E227" s="49">
        <f>'Budget Detail FY 2021-28'!O453+'Budget Detail FY 2021-28'!O454</f>
        <v>54720</v>
      </c>
      <c r="F227" s="49">
        <f>'Budget Detail FY 2021-28'!P453+'Budget Detail FY 2021-28'!P454</f>
        <v>63000</v>
      </c>
      <c r="G227" s="49">
        <f>'Budget Detail FY 2021-28'!Q453+'Budget Detail FY 2021-28'!Q454</f>
        <v>176683</v>
      </c>
      <c r="H227" s="49">
        <f>'Budget Detail FY 2021-28'!R453+'Budget Detail FY 2021-28'!R454</f>
        <v>181893</v>
      </c>
      <c r="I227" s="49">
        <f>'Budget Detail FY 2021-28'!S453+'Budget Detail FY 2021-28'!S454</f>
        <v>187260</v>
      </c>
      <c r="J227" s="49">
        <f>'Budget Detail FY 2021-28'!T453+'Budget Detail FY 2021-28'!T454</f>
        <v>192788</v>
      </c>
      <c r="K227" s="49">
        <f>'Budget Detail FY 2021-28'!U453+'Budget Detail FY 2021-28'!U454</f>
        <v>198482</v>
      </c>
    </row>
    <row r="228" spans="2:12" ht="20.100000000000001" customHeight="1">
      <c r="B228" s="126" t="s">
        <v>586</v>
      </c>
      <c r="C228" s="2">
        <f>'Budget Detail FY 2021-28'!M455+'Budget Detail FY 2021-28'!M456+'Budget Detail FY 2021-28'!M457+'Budget Detail FY 2021-28'!M458+'Budget Detail FY 2021-28'!M459+'Budget Detail FY 2021-28'!M460</f>
        <v>0</v>
      </c>
      <c r="D228" s="2">
        <f>'Budget Detail FY 2021-28'!N455+'Budget Detail FY 2021-28'!N456+'Budget Detail FY 2021-28'!N457+'Budget Detail FY 2021-28'!N458+'Budget Detail FY 2021-28'!N459+'Budget Detail FY 2021-28'!N460</f>
        <v>7461</v>
      </c>
      <c r="E228" s="2">
        <f>'Budget Detail FY 2021-28'!O455+'Budget Detail FY 2021-28'!O456+'Budget Detail FY 2021-28'!O457+'Budget Detail FY 2021-28'!O458+'Budget Detail FY 2021-28'!O459+'Budget Detail FY 2021-28'!O460</f>
        <v>12135</v>
      </c>
      <c r="F228" s="2">
        <f>'Budget Detail FY 2021-28'!P455+'Budget Detail FY 2021-28'!P456+'Budget Detail FY 2021-28'!P457+'Budget Detail FY 2021-28'!P458+'Budget Detail FY 2021-28'!P459+'Budget Detail FY 2021-28'!P460</f>
        <v>14556</v>
      </c>
      <c r="G228" s="2">
        <f>'Budget Detail FY 2021-28'!Q455+'Budget Detail FY 2021-28'!Q456+'Budget Detail FY 2021-28'!Q457+'Budget Detail FY 2021-28'!Q458+'Budget Detail FY 2021-28'!Q459+'Budget Detail FY 2021-28'!Q460</f>
        <v>58394</v>
      </c>
      <c r="H228" s="2">
        <f>'Budget Detail FY 2021-28'!R455+'Budget Detail FY 2021-28'!R456+'Budget Detail FY 2021-28'!R457+'Budget Detail FY 2021-28'!R458+'Budget Detail FY 2021-28'!R459+'Budget Detail FY 2021-28'!R460</f>
        <v>62194</v>
      </c>
      <c r="I228" s="2">
        <f>'Budget Detail FY 2021-28'!S455+'Budget Detail FY 2021-28'!S456+'Budget Detail FY 2021-28'!S457+'Budget Detail FY 2021-28'!S458+'Budget Detail FY 2021-28'!S459+'Budget Detail FY 2021-28'!S460</f>
        <v>65982</v>
      </c>
      <c r="J228" s="2">
        <f>'Budget Detail FY 2021-28'!T455+'Budget Detail FY 2021-28'!T456+'Budget Detail FY 2021-28'!T457+'Budget Detail FY 2021-28'!T458+'Budget Detail FY 2021-28'!T459+'Budget Detail FY 2021-28'!T460</f>
        <v>70020</v>
      </c>
      <c r="K228" s="2">
        <f>'Budget Detail FY 2021-28'!U455+'Budget Detail FY 2021-28'!U456+'Budget Detail FY 2021-28'!U457+'Budget Detail FY 2021-28'!U458+'Budget Detail FY 2021-28'!U459+'Budget Detail FY 2021-28'!U460</f>
        <v>74344</v>
      </c>
    </row>
    <row r="229" spans="2:12" ht="20.100000000000001" customHeight="1">
      <c r="B229" s="126" t="s">
        <v>587</v>
      </c>
      <c r="C229" s="2">
        <f>'Budget Detail FY 2021-28'!M463+'Budget Detail FY 2021-28'!M464+'Budget Detail FY 2021-28'!M467+'Budget Detail FY 2021-28'!M461+'Budget Detail FY 2021-28'!M462+'Budget Detail FY 2021-28'!M466+'Budget Detail FY 2021-28'!M468+'Budget Detail FY 2021-28'!M465</f>
        <v>0</v>
      </c>
      <c r="D229" s="2">
        <f>'Budget Detail FY 2021-28'!N463+'Budget Detail FY 2021-28'!N464+'Budget Detail FY 2021-28'!N467+'Budget Detail FY 2021-28'!N461+'Budget Detail FY 2021-28'!N462+'Budget Detail FY 2021-28'!N466+'Budget Detail FY 2021-28'!N468+'Budget Detail FY 2021-28'!N465</f>
        <v>290097</v>
      </c>
      <c r="E229" s="2">
        <f>'Budget Detail FY 2021-28'!O463+'Budget Detail FY 2021-28'!O464+'Budget Detail FY 2021-28'!O467+'Budget Detail FY 2021-28'!O461+'Budget Detail FY 2021-28'!O462+'Budget Detail FY 2021-28'!O466+'Budget Detail FY 2021-28'!O468+'Budget Detail FY 2021-28'!O465</f>
        <v>275303</v>
      </c>
      <c r="F229" s="2">
        <f>'Budget Detail FY 2021-28'!P463+'Budget Detail FY 2021-28'!P464+'Budget Detail FY 2021-28'!P467+'Budget Detail FY 2021-28'!P461+'Budget Detail FY 2021-28'!P462+'Budget Detail FY 2021-28'!P466+'Budget Detail FY 2021-28'!P468+'Budget Detail FY 2021-28'!P465</f>
        <v>278847</v>
      </c>
      <c r="G229" s="2">
        <f>'Budget Detail FY 2021-28'!Q463+'Budget Detail FY 2021-28'!Q464+'Budget Detail FY 2021-28'!Q467+'Budget Detail FY 2021-28'!Q461+'Budget Detail FY 2021-28'!Q462+'Budget Detail FY 2021-28'!Q466+'Budget Detail FY 2021-28'!Q468+'Budget Detail FY 2021-28'!Q465</f>
        <v>521417</v>
      </c>
      <c r="H229" s="2">
        <f>'Budget Detail FY 2021-28'!R463+'Budget Detail FY 2021-28'!R464+'Budget Detail FY 2021-28'!R467+'Budget Detail FY 2021-28'!R461+'Budget Detail FY 2021-28'!R462+'Budget Detail FY 2021-28'!R466+'Budget Detail FY 2021-28'!R468+'Budget Detail FY 2021-28'!R465</f>
        <v>199575</v>
      </c>
      <c r="I229" s="2">
        <f>'Budget Detail FY 2021-28'!S463+'Budget Detail FY 2021-28'!S464+'Budget Detail FY 2021-28'!S467+'Budget Detail FY 2021-28'!S461+'Budget Detail FY 2021-28'!S462+'Budget Detail FY 2021-28'!S466+'Budget Detail FY 2021-28'!S465</f>
        <v>155586</v>
      </c>
      <c r="J229" s="2">
        <f>'Budget Detail FY 2021-28'!T463+'Budget Detail FY 2021-28'!T464+'Budget Detail FY 2021-28'!T467+'Budget Detail FY 2021-28'!T461+'Budget Detail FY 2021-28'!T462+'Budget Detail FY 2021-28'!T466+'Budget Detail FY 2021-28'!T468+'Budget Detail FY 2021-28'!T465</f>
        <v>161146</v>
      </c>
      <c r="K229" s="2">
        <f>'Budget Detail FY 2021-28'!U463+'Budget Detail FY 2021-28'!U464+'Budget Detail FY 2021-28'!U467+'Budget Detail FY 2021-28'!U461+'Budget Detail FY 2021-28'!U462+'Budget Detail FY 2021-28'!U466+'Budget Detail FY 2021-28'!U468+'Budget Detail FY 2021-28'!U465</f>
        <v>158878</v>
      </c>
    </row>
    <row r="230" spans="2:12" ht="20.100000000000001" customHeight="1">
      <c r="B230" s="126" t="s">
        <v>588</v>
      </c>
      <c r="C230" s="2">
        <f>'Budget Detail FY 2021-28'!M470+'Budget Detail FY 2021-28'!M471+'Budget Detail FY 2021-28'!M469</f>
        <v>0</v>
      </c>
      <c r="D230" s="2">
        <f>'Budget Detail FY 2021-28'!N470+'Budget Detail FY 2021-28'!N471+'Budget Detail FY 2021-28'!N469</f>
        <v>13989</v>
      </c>
      <c r="E230" s="2">
        <f>'Budget Detail FY 2021-28'!O470+'Budget Detail FY 2021-28'!O471+'Budget Detail FY 2021-28'!O469</f>
        <v>26000</v>
      </c>
      <c r="F230" s="2">
        <f>'Budget Detail FY 2021-28'!P470+'Budget Detail FY 2021-28'!P471+'Budget Detail FY 2021-28'!P469</f>
        <v>26747</v>
      </c>
      <c r="G230" s="2">
        <f>'Budget Detail FY 2021-28'!Q470+'Budget Detail FY 2021-28'!Q471+'Budget Detail FY 2021-28'!Q469</f>
        <v>51500</v>
      </c>
      <c r="H230" s="2">
        <f>'Budget Detail FY 2021-28'!R470+'Budget Detail FY 2021-28'!R471+'Budget Detail FY 2021-28'!R469</f>
        <v>26500</v>
      </c>
      <c r="I230" s="2">
        <f>'Budget Detail FY 2021-28'!S470+'Budget Detail FY 2021-28'!S471+'Budget Detail FY 2021-28'!S469+'Budget Detail FY 2021-28'!S468</f>
        <v>26975</v>
      </c>
      <c r="J230" s="2">
        <f>'Budget Detail FY 2021-28'!T470+'Budget Detail FY 2021-28'!T471+'Budget Detail FY 2021-28'!T469</f>
        <v>26500</v>
      </c>
      <c r="K230" s="2">
        <f>'Budget Detail FY 2021-28'!U470+'Budget Detail FY 2021-28'!U471+'Budget Detail FY 2021-28'!U469</f>
        <v>26500</v>
      </c>
    </row>
    <row r="231" spans="2:12" ht="20.100000000000001" customHeight="1">
      <c r="B231" s="126" t="s">
        <v>589</v>
      </c>
      <c r="C231" s="2">
        <f>'Budget Detail FY 2021-28'!M472+'Budget Detail FY 2021-28'!M473</f>
        <v>0</v>
      </c>
      <c r="D231" s="2">
        <f>'Budget Detail FY 2021-28'!N472+'Budget Detail FY 2021-28'!N473</f>
        <v>1078232</v>
      </c>
      <c r="E231" s="2">
        <f>'Budget Detail FY 2021-28'!O472+'Budget Detail FY 2021-28'!O473</f>
        <v>9700000</v>
      </c>
      <c r="F231" s="2">
        <f>'Budget Detail FY 2021-28'!P472+'Budget Detail FY 2021-28'!P473</f>
        <v>8865034</v>
      </c>
      <c r="G231" s="2">
        <f>'Budget Detail FY 2021-28'!Q472+'Budget Detail FY 2021-28'!Q473</f>
        <v>3010000</v>
      </c>
      <c r="H231" s="2">
        <f>'Budget Detail FY 2021-28'!R472+'Budget Detail FY 2021-28'!R473</f>
        <v>24080000</v>
      </c>
      <c r="I231" s="2">
        <f>'Budget Detail FY 2021-28'!S472+'Budget Detail FY 2021-28'!S473</f>
        <v>3530000</v>
      </c>
      <c r="J231" s="2">
        <f>'Budget Detail FY 2021-28'!T472+'Budget Detail FY 2021-28'!T473</f>
        <v>0</v>
      </c>
      <c r="K231" s="2">
        <f>'Budget Detail FY 2021-28'!U472+'Budget Detail FY 2021-28'!U473</f>
        <v>0</v>
      </c>
    </row>
    <row r="232" spans="2:12" ht="20.100000000000001" customHeight="1">
      <c r="B232" s="126" t="s">
        <v>534</v>
      </c>
      <c r="C232" s="2">
        <f>'Budget Detail FY 2021-28'!M475+'Budget Detail FY 2021-28'!M476+'Budget Detail FY 2021-28'!M478+'Budget Detail FY 2021-28'!M479+'Budget Detail FY 2021-28'!M481+'Budget Detail FY 2021-28'!M482</f>
        <v>0</v>
      </c>
      <c r="D232" s="2">
        <f>'Budget Detail FY 2021-28'!N475+'Budget Detail FY 2021-28'!N476+'Budget Detail FY 2021-28'!N478+'Budget Detail FY 2021-28'!N479+'Budget Detail FY 2021-28'!N481+'Budget Detail FY 2021-28'!N482</f>
        <v>132474</v>
      </c>
      <c r="E232" s="2">
        <f>'Budget Detail FY 2021-28'!O475+'Budget Detail FY 2021-28'!O476+'Budget Detail FY 2021-28'!O478+'Budget Detail FY 2021-28'!O479+'Budget Detail FY 2021-28'!O481+'Budget Detail FY 2021-28'!O482</f>
        <v>803402</v>
      </c>
      <c r="F232" s="2">
        <f>'Budget Detail FY 2021-28'!P475+'Budget Detail FY 2021-28'!P476+'Budget Detail FY 2021-28'!P478+'Budget Detail FY 2021-28'!P479+'Budget Detail FY 2021-28'!P481+'Budget Detail FY 2021-28'!P482</f>
        <v>803402</v>
      </c>
      <c r="G232" s="2">
        <f>'Budget Detail FY 2021-28'!Q475+'Budget Detail FY 2021-28'!Q476+'Budget Detail FY 2021-28'!Q478+'Budget Detail FY 2021-28'!Q479+'Budget Detail FY 2021-28'!Q481+'Budget Detail FY 2021-28'!Q482</f>
        <v>799915</v>
      </c>
      <c r="H232" s="2">
        <f>'Budget Detail FY 2021-28'!R475+'Budget Detail FY 2021-28'!R476+'Budget Detail FY 2021-28'!R478+'Budget Detail FY 2021-28'!R479+'Budget Detail FY 2021-28'!R481+'Budget Detail FY 2021-28'!R482</f>
        <v>2915746</v>
      </c>
      <c r="I232" s="2">
        <f>'Budget Detail FY 2021-28'!S475+'Budget Detail FY 2021-28'!S476+'Budget Detail FY 2021-28'!S478+'Budget Detail FY 2021-28'!S479+'Budget Detail FY 2021-28'!S481+'Budget Detail FY 2021-28'!S482</f>
        <v>2918274</v>
      </c>
      <c r="J232" s="2">
        <f>'Budget Detail FY 2021-28'!T475+'Budget Detail FY 2021-28'!T476+'Budget Detail FY 2021-28'!T478+'Budget Detail FY 2021-28'!T479+'Budget Detail FY 2021-28'!T481+'Budget Detail FY 2021-28'!T482</f>
        <v>2656000</v>
      </c>
      <c r="K232" s="2">
        <f>'Budget Detail FY 2021-28'!U475+'Budget Detail FY 2021-28'!U476+'Budget Detail FY 2021-28'!U478+'Budget Detail FY 2021-28'!U479+'Budget Detail FY 2021-28'!U481+'Budget Detail FY 2021-28'!U482</f>
        <v>2657500</v>
      </c>
    </row>
    <row r="233" spans="2:12" ht="20.100000000000001" customHeight="1">
      <c r="B233" s="385" t="s">
        <v>591</v>
      </c>
      <c r="C233" s="384">
        <f t="shared" ref="C233:K233" si="24">SUM(C227:C232)</f>
        <v>0</v>
      </c>
      <c r="D233" s="384">
        <f t="shared" si="24"/>
        <v>1555811</v>
      </c>
      <c r="E233" s="384">
        <f t="shared" si="24"/>
        <v>10871560</v>
      </c>
      <c r="F233" s="384">
        <f t="shared" si="24"/>
        <v>10051586</v>
      </c>
      <c r="G233" s="384">
        <f t="shared" si="24"/>
        <v>4617909</v>
      </c>
      <c r="H233" s="384">
        <f t="shared" si="24"/>
        <v>27465908</v>
      </c>
      <c r="I233" s="384">
        <f t="shared" si="24"/>
        <v>6884077</v>
      </c>
      <c r="J233" s="384">
        <f t="shared" si="24"/>
        <v>3106454</v>
      </c>
      <c r="K233" s="384">
        <f t="shared" si="24"/>
        <v>3115704</v>
      </c>
    </row>
    <row r="234" spans="2:12" ht="6.9" customHeight="1">
      <c r="B234" s="126"/>
      <c r="C234" s="2"/>
      <c r="D234" s="2"/>
      <c r="E234" s="2"/>
      <c r="F234" s="2"/>
      <c r="G234" s="2"/>
      <c r="H234" s="2"/>
      <c r="I234" s="2"/>
      <c r="J234" s="2"/>
      <c r="K234" s="2"/>
    </row>
    <row r="235" spans="2:12" ht="20.100000000000001" customHeight="1">
      <c r="B235" s="126" t="s">
        <v>590</v>
      </c>
      <c r="C235" s="2">
        <f>'Budget Detail FY 2021-28'!M488</f>
        <v>0</v>
      </c>
      <c r="D235" s="2">
        <f>'Budget Detail FY 2021-28'!N488</f>
        <v>2067734</v>
      </c>
      <c r="E235" s="2">
        <f>'Budget Detail FY 2021-28'!O488</f>
        <v>0</v>
      </c>
      <c r="F235" s="2">
        <f>'Budget Detail FY 2021-28'!P488</f>
        <v>0</v>
      </c>
      <c r="G235" s="2">
        <f>'Budget Detail FY 2021-28'!Q488</f>
        <v>0</v>
      </c>
      <c r="H235" s="2">
        <f>'Budget Detail FY 2021-28'!R488</f>
        <v>0</v>
      </c>
      <c r="I235" s="2">
        <f>'Budget Detail FY 2021-28'!S488</f>
        <v>0</v>
      </c>
      <c r="J235" s="2">
        <f>'Budget Detail FY 2021-28'!T488</f>
        <v>0</v>
      </c>
      <c r="K235" s="2">
        <f>'Budget Detail FY 2021-28'!U488</f>
        <v>0</v>
      </c>
    </row>
    <row r="236" spans="2:12" ht="20.100000000000001" customHeight="1" thickBot="1">
      <c r="B236" s="78" t="s">
        <v>1189</v>
      </c>
      <c r="C236" s="319">
        <f t="shared" ref="C236:K236" si="25">C233+C235</f>
        <v>0</v>
      </c>
      <c r="D236" s="319">
        <f t="shared" si="25"/>
        <v>3623545</v>
      </c>
      <c r="E236" s="319">
        <f t="shared" si="25"/>
        <v>10871560</v>
      </c>
      <c r="F236" s="319">
        <f t="shared" si="25"/>
        <v>10051586</v>
      </c>
      <c r="G236" s="319">
        <f t="shared" si="25"/>
        <v>4617909</v>
      </c>
      <c r="H236" s="319">
        <f t="shared" si="25"/>
        <v>27465908</v>
      </c>
      <c r="I236" s="319">
        <f t="shared" si="25"/>
        <v>6884077</v>
      </c>
      <c r="J236" s="319">
        <f t="shared" si="25"/>
        <v>3106454</v>
      </c>
      <c r="K236" s="319">
        <f t="shared" si="25"/>
        <v>3115704</v>
      </c>
      <c r="L236" s="475"/>
    </row>
    <row r="237" spans="2:12" ht="7.5" customHeight="1">
      <c r="B237" s="79"/>
      <c r="C237" s="2"/>
      <c r="D237" s="2"/>
      <c r="E237" s="2"/>
      <c r="F237" s="2"/>
      <c r="G237" s="2"/>
      <c r="H237" s="2"/>
      <c r="I237" s="2"/>
      <c r="J237" s="2"/>
      <c r="K237" s="2"/>
    </row>
    <row r="238" spans="2:12" ht="20.100000000000001" customHeight="1">
      <c r="B238" s="125" t="s">
        <v>592</v>
      </c>
      <c r="C238" s="49">
        <f t="shared" ref="C238:K238" si="26">+C224-C236</f>
        <v>0</v>
      </c>
      <c r="D238" s="49">
        <f t="shared" si="26"/>
        <v>10002255</v>
      </c>
      <c r="E238" s="49">
        <f t="shared" si="26"/>
        <v>-9864331</v>
      </c>
      <c r="F238" s="49">
        <f t="shared" si="26"/>
        <v>-8830182</v>
      </c>
      <c r="G238" s="49">
        <f t="shared" si="26"/>
        <v>28556714</v>
      </c>
      <c r="H238" s="49">
        <f t="shared" si="26"/>
        <v>-25015530</v>
      </c>
      <c r="I238" s="49">
        <f t="shared" si="26"/>
        <v>-4453313</v>
      </c>
      <c r="J238" s="49">
        <f t="shared" si="26"/>
        <v>-259946</v>
      </c>
      <c r="K238" s="49">
        <f t="shared" si="26"/>
        <v>0</v>
      </c>
    </row>
    <row r="239" spans="2:12" ht="7.5" customHeight="1">
      <c r="B239" s="83"/>
      <c r="C239" s="57"/>
      <c r="D239" s="57"/>
      <c r="E239" s="57"/>
      <c r="F239" s="57"/>
      <c r="G239" s="57"/>
      <c r="H239" s="57"/>
      <c r="I239" s="57"/>
      <c r="J239" s="57"/>
      <c r="K239" s="57"/>
    </row>
    <row r="240" spans="2:12" ht="20.100000000000001" customHeight="1" thickBot="1">
      <c r="B240" s="77" t="s">
        <v>593</v>
      </c>
      <c r="C240" s="317">
        <v>0</v>
      </c>
      <c r="D240" s="317">
        <v>10002257</v>
      </c>
      <c r="E240" s="317">
        <v>777068</v>
      </c>
      <c r="F240" s="317">
        <f>D240+F238</f>
        <v>1172075</v>
      </c>
      <c r="G240" s="317">
        <f>F240+G238</f>
        <v>29728789</v>
      </c>
      <c r="H240" s="317">
        <f>G240+H238</f>
        <v>4713259</v>
      </c>
      <c r="I240" s="317">
        <f>H240+I238</f>
        <v>259946</v>
      </c>
      <c r="J240" s="317">
        <f>I240+J238</f>
        <v>0</v>
      </c>
      <c r="K240" s="317">
        <f>J240+K238</f>
        <v>0</v>
      </c>
    </row>
    <row r="241" spans="2:11" ht="14.4" thickTop="1"/>
    <row r="256" spans="2:11" ht="17.399999999999999">
      <c r="B256" s="480" t="s">
        <v>736</v>
      </c>
      <c r="C256" s="480"/>
      <c r="D256" s="480"/>
      <c r="E256" s="480"/>
      <c r="F256" s="480"/>
      <c r="G256" s="480"/>
      <c r="H256" s="480"/>
      <c r="I256" s="480"/>
      <c r="J256" s="480"/>
      <c r="K256" s="480"/>
    </row>
    <row r="257" spans="2:11" ht="15" customHeight="1">
      <c r="B257" s="43"/>
      <c r="C257" s="2"/>
      <c r="D257" s="2"/>
      <c r="E257" s="2"/>
      <c r="F257" s="2"/>
      <c r="G257" s="2"/>
      <c r="H257" s="2"/>
      <c r="I257" s="2"/>
      <c r="J257" s="2"/>
      <c r="K257" s="2"/>
    </row>
    <row r="258" spans="2:11" ht="12.75" customHeight="1">
      <c r="B258" s="482" t="s">
        <v>1125</v>
      </c>
      <c r="C258" s="482"/>
      <c r="D258" s="482"/>
      <c r="E258" s="482"/>
      <c r="F258" s="482"/>
      <c r="G258" s="482"/>
      <c r="H258" s="482"/>
      <c r="I258" s="482"/>
      <c r="J258" s="482"/>
      <c r="K258" s="482"/>
    </row>
    <row r="259" spans="2:11" ht="12.75" customHeight="1">
      <c r="B259" s="482"/>
      <c r="C259" s="482"/>
      <c r="D259" s="482"/>
      <c r="E259" s="482"/>
      <c r="F259" s="482"/>
      <c r="G259" s="482"/>
      <c r="H259" s="482"/>
      <c r="I259" s="482"/>
      <c r="J259" s="482"/>
      <c r="K259" s="482"/>
    </row>
    <row r="260" spans="2:11" ht="12.75" customHeight="1">
      <c r="B260" s="482"/>
      <c r="C260" s="482"/>
      <c r="D260" s="482"/>
      <c r="E260" s="482"/>
      <c r="F260" s="482"/>
      <c r="G260" s="482"/>
      <c r="H260" s="482"/>
      <c r="I260" s="482"/>
      <c r="J260" s="482"/>
      <c r="K260" s="482"/>
    </row>
    <row r="261" spans="2:11" ht="15" customHeight="1">
      <c r="B261" s="482"/>
      <c r="C261" s="482"/>
      <c r="D261" s="482"/>
      <c r="E261" s="482"/>
      <c r="F261" s="482"/>
      <c r="G261" s="482"/>
      <c r="H261" s="482"/>
      <c r="I261" s="482"/>
      <c r="J261" s="482"/>
      <c r="K261" s="482"/>
    </row>
    <row r="262" spans="2:11" ht="12" customHeight="1">
      <c r="B262" s="482"/>
      <c r="C262" s="482"/>
      <c r="D262" s="482"/>
      <c r="E262" s="482"/>
      <c r="F262" s="482"/>
      <c r="G262" s="482"/>
      <c r="H262" s="482"/>
      <c r="I262" s="482"/>
      <c r="J262" s="482"/>
      <c r="K262" s="482"/>
    </row>
    <row r="263" spans="2:11">
      <c r="B263" s="4"/>
      <c r="C263" s="43"/>
      <c r="D263" s="1"/>
      <c r="E263" s="43" t="s">
        <v>804</v>
      </c>
      <c r="F263" s="1"/>
      <c r="G263" s="43" t="s">
        <v>805</v>
      </c>
      <c r="H263" s="1"/>
      <c r="I263" s="1"/>
      <c r="J263" s="1"/>
      <c r="K263" s="1"/>
    </row>
    <row r="264" spans="2:11">
      <c r="B264" s="43"/>
      <c r="C264" s="43" t="s">
        <v>802</v>
      </c>
      <c r="D264" s="43" t="s">
        <v>803</v>
      </c>
      <c r="E264" s="43" t="s">
        <v>574</v>
      </c>
      <c r="F264" s="43" t="s">
        <v>804</v>
      </c>
      <c r="G264" s="43" t="str">
        <f>'Fund Cover Sheets'!$L$1</f>
        <v>Adopted</v>
      </c>
      <c r="H264" s="43" t="s">
        <v>806</v>
      </c>
      <c r="I264" s="43" t="s">
        <v>807</v>
      </c>
      <c r="J264" s="43" t="s">
        <v>808</v>
      </c>
      <c r="K264" s="43" t="s">
        <v>809</v>
      </c>
    </row>
    <row r="265" spans="2:11" ht="14.4" thickBot="1">
      <c r="B265" s="44"/>
      <c r="C265" s="45" t="s">
        <v>1</v>
      </c>
      <c r="D265" s="45" t="s">
        <v>1</v>
      </c>
      <c r="E265" s="45" t="s">
        <v>544</v>
      </c>
      <c r="F265" s="45" t="s">
        <v>19</v>
      </c>
      <c r="G265" s="45" t="s">
        <v>544</v>
      </c>
      <c r="H265" s="45" t="s">
        <v>19</v>
      </c>
      <c r="I265" s="45" t="s">
        <v>19</v>
      </c>
      <c r="J265" s="45" t="s">
        <v>19</v>
      </c>
      <c r="K265" s="45" t="s">
        <v>19</v>
      </c>
    </row>
    <row r="266" spans="2:11" ht="7.5" customHeight="1">
      <c r="B266" s="1"/>
      <c r="C266" s="52"/>
      <c r="D266" s="2"/>
      <c r="E266" s="2"/>
      <c r="F266" s="2"/>
      <c r="G266" s="2"/>
      <c r="H266" s="2"/>
      <c r="I266" s="2"/>
      <c r="J266" s="2"/>
      <c r="K266" s="2"/>
    </row>
    <row r="267" spans="2:11">
      <c r="B267" s="79" t="s">
        <v>676</v>
      </c>
      <c r="C267" s="2"/>
      <c r="D267" s="2"/>
      <c r="E267" s="2"/>
      <c r="F267" s="2"/>
      <c r="G267" s="2"/>
      <c r="H267" s="2"/>
      <c r="I267" s="2"/>
      <c r="J267" s="2"/>
      <c r="K267" s="2"/>
    </row>
    <row r="268" spans="2:11" ht="20.100000000000001" customHeight="1">
      <c r="B268" s="126" t="s">
        <v>576</v>
      </c>
      <c r="C268" s="49">
        <f>'Budget Detail FY 2021-28'!M504</f>
        <v>9490</v>
      </c>
      <c r="D268" s="49">
        <f>'Budget Detail FY 2021-28'!N504</f>
        <v>9590</v>
      </c>
      <c r="E268" s="49">
        <f>'Budget Detail FY 2021-28'!O504</f>
        <v>0</v>
      </c>
      <c r="F268" s="49">
        <f>'Budget Detail FY 2021-28'!P504</f>
        <v>28500</v>
      </c>
      <c r="G268" s="49">
        <f>'Budget Detail FY 2021-28'!Q504</f>
        <v>0</v>
      </c>
      <c r="H268" s="49">
        <f>'Budget Detail FY 2021-28'!R504</f>
        <v>0</v>
      </c>
      <c r="I268" s="49">
        <f>'Budget Detail FY 2021-28'!S504</f>
        <v>0</v>
      </c>
      <c r="J268" s="49">
        <f>'Budget Detail FY 2021-28'!T504</f>
        <v>0</v>
      </c>
      <c r="K268" s="49">
        <f>'Budget Detail FY 2021-28'!U504</f>
        <v>0</v>
      </c>
    </row>
    <row r="269" spans="2:11" ht="20.100000000000001" customHeight="1">
      <c r="B269" s="126" t="s">
        <v>577</v>
      </c>
      <c r="C269" s="2">
        <f>SUM('Budget Detail FY 2021-28'!M505:M509)</f>
        <v>268641</v>
      </c>
      <c r="D269" s="2">
        <f>SUM('Budget Detail FY 2021-28'!N505:N509)</f>
        <v>112511</v>
      </c>
      <c r="E269" s="2">
        <f>SUM('Budget Detail FY 2021-28'!O505:O509)</f>
        <v>110500</v>
      </c>
      <c r="F269" s="2">
        <f>SUM('Budget Detail FY 2021-28'!P505:P509)</f>
        <v>130500</v>
      </c>
      <c r="G269" s="2">
        <f>SUM('Budget Detail FY 2021-28'!Q505:Q509)</f>
        <v>110000</v>
      </c>
      <c r="H269" s="2">
        <f>SUM('Budget Detail FY 2021-28'!R505:R509)</f>
        <v>110000</v>
      </c>
      <c r="I269" s="2">
        <f>SUM('Budget Detail FY 2021-28'!S505:S509)</f>
        <v>110000</v>
      </c>
      <c r="J269" s="2">
        <f>SUM('Budget Detail FY 2021-28'!T505:T509)</f>
        <v>110000</v>
      </c>
      <c r="K269" s="2">
        <f>SUM('Budget Detail FY 2021-28'!U505:U509)</f>
        <v>110000</v>
      </c>
    </row>
    <row r="270" spans="2:11" ht="20.100000000000001" customHeight="1">
      <c r="B270" s="126" t="s">
        <v>578</v>
      </c>
      <c r="C270" s="2">
        <f>SUM('Budget Detail FY 2021-28'!M510:M511)</f>
        <v>3998</v>
      </c>
      <c r="D270" s="2">
        <f>SUM('Budget Detail FY 2021-28'!N510:N511)</f>
        <v>7529</v>
      </c>
      <c r="E270" s="2">
        <f>SUM('Budget Detail FY 2021-28'!O510:O511)</f>
        <v>6800</v>
      </c>
      <c r="F270" s="2">
        <f>SUM('Budget Detail FY 2021-28'!P510:P511)</f>
        <v>9050</v>
      </c>
      <c r="G270" s="2">
        <f>SUM('Budget Detail FY 2021-28'!Q510:Q511)</f>
        <v>7300</v>
      </c>
      <c r="H270" s="2">
        <f>SUM('Budget Detail FY 2021-28'!R510:R511)</f>
        <v>7300</v>
      </c>
      <c r="I270" s="2">
        <f>SUM('Budget Detail FY 2021-28'!S510:S511)</f>
        <v>7300</v>
      </c>
      <c r="J270" s="2">
        <f>SUM('Budget Detail FY 2021-28'!T510:T511)</f>
        <v>7300</v>
      </c>
      <c r="K270" s="2">
        <f>SUM('Budget Detail FY 2021-28'!U510:U511)</f>
        <v>7300</v>
      </c>
    </row>
    <row r="271" spans="2:11" ht="20.100000000000001" customHeight="1">
      <c r="B271" s="126" t="s">
        <v>579</v>
      </c>
      <c r="C271" s="2">
        <f>SUM('Budget Detail FY 2021-28'!M512:M519)</f>
        <v>1231404</v>
      </c>
      <c r="D271" s="2">
        <f>SUM('Budget Detail FY 2021-28'!N512:N519)</f>
        <v>423071</v>
      </c>
      <c r="E271" s="2">
        <f>SUM('Budget Detail FY 2021-28'!O512:O519)</f>
        <v>896070</v>
      </c>
      <c r="F271" s="2">
        <f>SUM('Budget Detail FY 2021-28'!P512:P519)</f>
        <v>932985</v>
      </c>
      <c r="G271" s="2">
        <f>SUM('Budget Detail FY 2021-28'!Q512:Q519)</f>
        <v>1567477</v>
      </c>
      <c r="H271" s="2">
        <f>SUM('Budget Detail FY 2021-28'!R512:R519)</f>
        <v>988074</v>
      </c>
      <c r="I271" s="2">
        <f>SUM('Budget Detail FY 2021-28'!S512:S519)</f>
        <v>1232406</v>
      </c>
      <c r="J271" s="2">
        <f>SUM('Budget Detail FY 2021-28'!T512:T519)</f>
        <v>1307011</v>
      </c>
      <c r="K271" s="2">
        <f>SUM('Budget Detail FY 2021-28'!U512:U519)</f>
        <v>1219553</v>
      </c>
    </row>
    <row r="272" spans="2:11" ht="20.100000000000001" customHeight="1">
      <c r="B272" s="126" t="s">
        <v>580</v>
      </c>
      <c r="C272" s="2">
        <f>SUM('Budget Detail FY 2021-28'!M520:M520)</f>
        <v>150</v>
      </c>
      <c r="D272" s="2">
        <f>SUM('Budget Detail FY 2021-28'!N520:N520)</f>
        <v>105</v>
      </c>
      <c r="E272" s="2">
        <f>SUM('Budget Detail FY 2021-28'!O520:O520)</f>
        <v>0</v>
      </c>
      <c r="F272" s="2">
        <f>SUM('Budget Detail FY 2021-28'!P520:P520)</f>
        <v>0</v>
      </c>
      <c r="G272" s="2">
        <f>SUM('Budget Detail FY 2021-28'!Q520:Q520)</f>
        <v>0</v>
      </c>
      <c r="H272" s="2">
        <f>SUM('Budget Detail FY 2021-28'!R520:R520)</f>
        <v>0</v>
      </c>
      <c r="I272" s="2">
        <f>SUM('Budget Detail FY 2021-28'!S520:S520)</f>
        <v>0</v>
      </c>
      <c r="J272" s="2">
        <f>SUM('Budget Detail FY 2021-28'!T520:T520)</f>
        <v>0</v>
      </c>
      <c r="K272" s="2">
        <f>SUM('Budget Detail FY 2021-28'!U520:U520)</f>
        <v>0</v>
      </c>
    </row>
    <row r="273" spans="2:11" ht="20.100000000000001" customHeight="1">
      <c r="B273" s="126" t="s">
        <v>581</v>
      </c>
      <c r="C273" s="2">
        <f>'Budget Detail FY 2021-28'!M522+'Budget Detail FY 2021-28'!M521</f>
        <v>9190</v>
      </c>
      <c r="D273" s="2">
        <f>'Budget Detail FY 2021-28'!N522+'Budget Detail FY 2021-28'!N521</f>
        <v>22860</v>
      </c>
      <c r="E273" s="2">
        <f>'Budget Detail FY 2021-28'!O522+'Budget Detail FY 2021-28'!O521</f>
        <v>40000</v>
      </c>
      <c r="F273" s="2">
        <f>'Budget Detail FY 2021-28'!P522+'Budget Detail FY 2021-28'!P521</f>
        <v>102096</v>
      </c>
      <c r="G273" s="2">
        <f>'Budget Detail FY 2021-28'!Q522+'Budget Detail FY 2021-28'!Q521</f>
        <v>0</v>
      </c>
      <c r="H273" s="2">
        <f>'Budget Detail FY 2021-28'!R522+'Budget Detail FY 2021-28'!R521</f>
        <v>558920</v>
      </c>
      <c r="I273" s="2">
        <f>'Budget Detail FY 2021-28'!S522+'Budget Detail FY 2021-28'!S521</f>
        <v>50000</v>
      </c>
      <c r="J273" s="2">
        <f>'Budget Detail FY 2021-28'!T522+'Budget Detail FY 2021-28'!T521</f>
        <v>350000</v>
      </c>
      <c r="K273" s="2">
        <f>'Budget Detail FY 2021-28'!U522+'Budget Detail FY 2021-28'!U521</f>
        <v>0</v>
      </c>
    </row>
    <row r="274" spans="2:11" ht="20.100000000000001" customHeight="1">
      <c r="B274" s="126" t="s">
        <v>582</v>
      </c>
      <c r="C274" s="2">
        <f>SUM('Budget Detail FY 2021-28'!M523:M526)</f>
        <v>1920</v>
      </c>
      <c r="D274" s="2">
        <f>SUM('Budget Detail FY 2021-28'!N523:N526)</f>
        <v>323</v>
      </c>
      <c r="E274" s="2">
        <f>SUM('Budget Detail FY 2021-28'!O523:O526)</f>
        <v>500</v>
      </c>
      <c r="F274" s="2">
        <f>SUM('Budget Detail FY 2021-28'!P523:P526)</f>
        <v>1594</v>
      </c>
      <c r="G274" s="2">
        <f>SUM('Budget Detail FY 2021-28'!Q523:Q526)</f>
        <v>500</v>
      </c>
      <c r="H274" s="2">
        <f>SUM('Budget Detail FY 2021-28'!R523:R526)</f>
        <v>500</v>
      </c>
      <c r="I274" s="2">
        <f>SUM('Budget Detail FY 2021-28'!S523:S526)</f>
        <v>500</v>
      </c>
      <c r="J274" s="2">
        <f>SUM('Budget Detail FY 2021-28'!T523:T526)</f>
        <v>500</v>
      </c>
      <c r="K274" s="2">
        <f>SUM('Budget Detail FY 2021-28'!U523:U526)</f>
        <v>500</v>
      </c>
    </row>
    <row r="275" spans="2:11" ht="20.100000000000001" customHeight="1">
      <c r="B275" s="385" t="s">
        <v>1188</v>
      </c>
      <c r="C275" s="384">
        <f t="shared" ref="C275:K275" si="27">SUM(C268:C274)</f>
        <v>1524793</v>
      </c>
      <c r="D275" s="384">
        <f t="shared" si="27"/>
        <v>575989</v>
      </c>
      <c r="E275" s="384">
        <f t="shared" si="27"/>
        <v>1053870</v>
      </c>
      <c r="F275" s="384">
        <f t="shared" si="27"/>
        <v>1204725</v>
      </c>
      <c r="G275" s="384">
        <f t="shared" si="27"/>
        <v>1685277</v>
      </c>
      <c r="H275" s="384">
        <f t="shared" si="27"/>
        <v>1664794</v>
      </c>
      <c r="I275" s="384">
        <f t="shared" si="27"/>
        <v>1400206</v>
      </c>
      <c r="J275" s="384">
        <f t="shared" si="27"/>
        <v>1774811</v>
      </c>
      <c r="K275" s="384">
        <f t="shared" si="27"/>
        <v>1337353</v>
      </c>
    </row>
    <row r="276" spans="2:11" ht="6.9" customHeight="1">
      <c r="B276" s="126"/>
      <c r="C276" s="2"/>
      <c r="D276" s="2"/>
      <c r="E276" s="2"/>
      <c r="F276" s="2"/>
      <c r="G276" s="2"/>
      <c r="H276" s="2"/>
      <c r="I276" s="2"/>
      <c r="J276" s="2"/>
      <c r="K276" s="2"/>
    </row>
    <row r="277" spans="2:11" ht="20.100000000000001" customHeight="1">
      <c r="B277" s="126" t="s">
        <v>583</v>
      </c>
      <c r="C277" s="2">
        <f>SUM('Budget Detail FY 2021-28'!M529:M532)</f>
        <v>13927</v>
      </c>
      <c r="D277" s="2">
        <f>SUM('Budget Detail FY 2021-28'!N529:N532)</f>
        <v>35598</v>
      </c>
      <c r="E277" s="2">
        <f>SUM('Budget Detail FY 2021-28'!O529:O532)</f>
        <v>52000</v>
      </c>
      <c r="F277" s="2">
        <f>SUM('Budget Detail FY 2021-28'!P529:P532)</f>
        <v>111494</v>
      </c>
      <c r="G277" s="2">
        <f>SUM('Budget Detail FY 2021-28'!Q529:Q532)</f>
        <v>126000</v>
      </c>
      <c r="H277" s="2">
        <f>SUM('Budget Detail FY 2021-28'!R529:R532)</f>
        <v>102000</v>
      </c>
      <c r="I277" s="2">
        <f>SUM('Budget Detail FY 2021-28'!S529:S532)</f>
        <v>108000</v>
      </c>
      <c r="J277" s="2">
        <f>SUM('Budget Detail FY 2021-28'!T529:T532)</f>
        <v>52000</v>
      </c>
      <c r="K277" s="2">
        <f>SUM('Budget Detail FY 2021-28'!U529:U532)</f>
        <v>87000</v>
      </c>
    </row>
    <row r="278" spans="2:11" ht="20.100000000000001" customHeight="1" thickBot="1">
      <c r="B278" s="78" t="s">
        <v>1190</v>
      </c>
      <c r="C278" s="319">
        <f t="shared" ref="C278:K278" si="28">C275+C277</f>
        <v>1538720</v>
      </c>
      <c r="D278" s="319">
        <f t="shared" si="28"/>
        <v>611587</v>
      </c>
      <c r="E278" s="319">
        <f t="shared" si="28"/>
        <v>1105870</v>
      </c>
      <c r="F278" s="319">
        <f t="shared" si="28"/>
        <v>1316219</v>
      </c>
      <c r="G278" s="319">
        <f t="shared" si="28"/>
        <v>1811277</v>
      </c>
      <c r="H278" s="319">
        <f t="shared" si="28"/>
        <v>1766794</v>
      </c>
      <c r="I278" s="319">
        <f t="shared" si="28"/>
        <v>1508206</v>
      </c>
      <c r="J278" s="319">
        <f t="shared" si="28"/>
        <v>1826811</v>
      </c>
      <c r="K278" s="319">
        <f t="shared" si="28"/>
        <v>1424353</v>
      </c>
    </row>
    <row r="279" spans="2:11" ht="7.5" customHeight="1">
      <c r="B279" s="1"/>
      <c r="C279" s="2"/>
      <c r="D279" s="2"/>
      <c r="E279" s="2"/>
      <c r="F279" s="2"/>
      <c r="G279" s="2"/>
      <c r="H279" s="2"/>
      <c r="I279" s="2"/>
      <c r="J279" s="2"/>
      <c r="K279" s="2"/>
    </row>
    <row r="280" spans="2:11">
      <c r="B280" s="79" t="s">
        <v>1476</v>
      </c>
      <c r="C280" s="2"/>
      <c r="D280" s="2"/>
      <c r="E280" s="2"/>
      <c r="F280" s="2"/>
      <c r="G280" s="2"/>
      <c r="H280" s="2"/>
      <c r="I280" s="2"/>
      <c r="J280" s="2"/>
      <c r="K280" s="2"/>
    </row>
    <row r="281" spans="2:11" ht="20.100000000000001" customHeight="1">
      <c r="B281" s="126" t="s">
        <v>585</v>
      </c>
      <c r="C281" s="49">
        <f>'Budget Detail FY 2021-28'!M538</f>
        <v>0</v>
      </c>
      <c r="D281" s="49">
        <f>'Budget Detail FY 2021-28'!N538</f>
        <v>0</v>
      </c>
      <c r="E281" s="49">
        <f>'Budget Detail FY 2021-28'!O538</f>
        <v>0</v>
      </c>
      <c r="F281" s="49">
        <f>'Budget Detail FY 2021-28'!P538</f>
        <v>0</v>
      </c>
      <c r="G281" s="49">
        <f>'Budget Detail FY 2021-28'!Q538</f>
        <v>0</v>
      </c>
      <c r="H281" s="49">
        <f>'Budget Detail FY 2021-28'!R538</f>
        <v>0</v>
      </c>
      <c r="I281" s="49">
        <f>'Budget Detail FY 2021-28'!S538</f>
        <v>0</v>
      </c>
      <c r="J281" s="49">
        <f>'Budget Detail FY 2021-28'!T538</f>
        <v>110000</v>
      </c>
      <c r="K281" s="49">
        <f>'Budget Detail FY 2021-28'!U538</f>
        <v>113300</v>
      </c>
    </row>
    <row r="282" spans="2:11" ht="20.100000000000001" customHeight="1">
      <c r="B282" s="126" t="s">
        <v>586</v>
      </c>
      <c r="C282" s="2">
        <f>SUM('Budget Detail FY 2021-28'!M539:M544)</f>
        <v>0</v>
      </c>
      <c r="D282" s="2">
        <f>SUM('Budget Detail FY 2021-28'!N539:N544)</f>
        <v>0</v>
      </c>
      <c r="E282" s="2">
        <f>SUM('Budget Detail FY 2021-28'!O539:O544)</f>
        <v>0</v>
      </c>
      <c r="F282" s="2">
        <f>SUM('Budget Detail FY 2021-28'!P539:P544)</f>
        <v>0</v>
      </c>
      <c r="G282" s="2">
        <f>SUM('Budget Detail FY 2021-28'!Q539:Q544)</f>
        <v>0</v>
      </c>
      <c r="H282" s="2">
        <f>SUM('Budget Detail FY 2021-28'!R539:R544)</f>
        <v>0</v>
      </c>
      <c r="I282" s="2">
        <f>SUM('Budget Detail FY 2021-28'!S539:S544)</f>
        <v>0</v>
      </c>
      <c r="J282" s="2">
        <f>SUM('Budget Detail FY 2021-28'!T539:T544)</f>
        <v>53584</v>
      </c>
      <c r="K282" s="2">
        <f>SUM('Budget Detail FY 2021-28'!U539:U544)</f>
        <v>56679</v>
      </c>
    </row>
    <row r="283" spans="2:11" ht="20.100000000000001" customHeight="1" thickBot="1">
      <c r="B283" s="78" t="s">
        <v>742</v>
      </c>
      <c r="C283" s="319">
        <f t="shared" ref="C283:D283" si="29">SUM(C281:C282)</f>
        <v>0</v>
      </c>
      <c r="D283" s="319">
        <f t="shared" si="29"/>
        <v>0</v>
      </c>
      <c r="E283" s="319">
        <f t="shared" ref="E283:F283" si="30">SUM(E281:E282)</f>
        <v>0</v>
      </c>
      <c r="F283" s="319">
        <f t="shared" si="30"/>
        <v>0</v>
      </c>
      <c r="G283" s="319">
        <f t="shared" ref="G283" si="31">SUM(G281:G282)</f>
        <v>0</v>
      </c>
      <c r="H283" s="319">
        <f t="shared" ref="H283:K283" si="32">SUM(H281:H282)</f>
        <v>0</v>
      </c>
      <c r="I283" s="319">
        <f t="shared" si="32"/>
        <v>0</v>
      </c>
      <c r="J283" s="319">
        <f t="shared" si="32"/>
        <v>163584</v>
      </c>
      <c r="K283" s="319">
        <f t="shared" si="32"/>
        <v>169979</v>
      </c>
    </row>
    <row r="284" spans="2:11" ht="7.5" customHeight="1">
      <c r="B284" s="79"/>
      <c r="C284" s="3"/>
      <c r="D284" s="3"/>
      <c r="E284" s="3"/>
      <c r="F284" s="3"/>
      <c r="G284" s="3"/>
      <c r="H284" s="3"/>
      <c r="I284" s="3"/>
      <c r="J284" s="3"/>
      <c r="K284" s="3"/>
    </row>
    <row r="285" spans="2:11">
      <c r="B285" s="79" t="s">
        <v>737</v>
      </c>
      <c r="C285" s="2"/>
      <c r="D285" s="2"/>
      <c r="E285" s="2"/>
      <c r="F285" s="2"/>
      <c r="G285" s="2"/>
      <c r="H285" s="2"/>
      <c r="I285" s="2"/>
      <c r="J285" s="2"/>
      <c r="K285" s="2"/>
    </row>
    <row r="286" spans="2:11" ht="20.100000000000001" customHeight="1">
      <c r="B286" s="126" t="s">
        <v>587</v>
      </c>
      <c r="C286" s="49">
        <f>SUM('Budget Detail FY 2021-28'!M548:M549)</f>
        <v>457</v>
      </c>
      <c r="D286" s="49">
        <f>SUM('Budget Detail FY 2021-28'!N548:N549)</f>
        <v>466</v>
      </c>
      <c r="E286" s="49">
        <f>SUM('Budget Detail FY 2021-28'!O548:O549)</f>
        <v>53750</v>
      </c>
      <c r="F286" s="49">
        <f>SUM('Budget Detail FY 2021-28'!P548:P549)</f>
        <v>46366</v>
      </c>
      <c r="G286" s="49">
        <f>SUM('Budget Detail FY 2021-28'!Q548:Q549)</f>
        <v>35750</v>
      </c>
      <c r="H286" s="49">
        <f>SUM('Budget Detail FY 2021-28'!R548:R549)</f>
        <v>35750</v>
      </c>
      <c r="I286" s="49">
        <f>SUM('Budget Detail FY 2021-28'!S548:S549)</f>
        <v>35750</v>
      </c>
      <c r="J286" s="49">
        <f>SUM('Budget Detail FY 2021-28'!T548:T549)</f>
        <v>35750</v>
      </c>
      <c r="K286" s="49">
        <f>SUM('Budget Detail FY 2021-28'!U548:U549)</f>
        <v>58750</v>
      </c>
    </row>
    <row r="287" spans="2:11" ht="20.100000000000001" customHeight="1">
      <c r="B287" s="126" t="s">
        <v>589</v>
      </c>
      <c r="C287" s="2">
        <f>SUM('Budget Detail FY 2021-28'!M550:M551)</f>
        <v>158102</v>
      </c>
      <c r="D287" s="2">
        <f>SUM('Budget Detail FY 2021-28'!N550:N551)</f>
        <v>120259</v>
      </c>
      <c r="E287" s="2">
        <f>SUM('Budget Detail FY 2021-28'!O550:O551)</f>
        <v>200000</v>
      </c>
      <c r="F287" s="2">
        <f>SUM('Budget Detail FY 2021-28'!P550:P551)</f>
        <v>199748</v>
      </c>
      <c r="G287" s="2">
        <f>SUM('Budget Detail FY 2021-28'!Q550:Q551)</f>
        <v>211000</v>
      </c>
      <c r="H287" s="2">
        <f>SUM('Budget Detail FY 2021-28'!R550:R551)</f>
        <v>223400</v>
      </c>
      <c r="I287" s="2">
        <f>SUM('Budget Detail FY 2021-28'!S550:S551)</f>
        <v>235956</v>
      </c>
      <c r="J287" s="2">
        <f>SUM('Budget Detail FY 2021-28'!T550:T551)</f>
        <v>166742</v>
      </c>
      <c r="K287" s="2">
        <f>SUM('Budget Detail FY 2021-28'!U550:U551)</f>
        <v>201747</v>
      </c>
    </row>
    <row r="288" spans="2:11" ht="20.100000000000001" customHeight="1" thickBot="1">
      <c r="B288" s="78" t="s">
        <v>742</v>
      </c>
      <c r="C288" s="319">
        <f t="shared" ref="C288:K288" si="33">SUM(C286:C287)</f>
        <v>158559</v>
      </c>
      <c r="D288" s="319">
        <f t="shared" si="33"/>
        <v>120725</v>
      </c>
      <c r="E288" s="319">
        <f t="shared" si="33"/>
        <v>253750</v>
      </c>
      <c r="F288" s="319">
        <f t="shared" si="33"/>
        <v>246114</v>
      </c>
      <c r="G288" s="319">
        <f t="shared" si="33"/>
        <v>246750</v>
      </c>
      <c r="H288" s="319">
        <f t="shared" si="33"/>
        <v>259150</v>
      </c>
      <c r="I288" s="319">
        <f t="shared" si="33"/>
        <v>271706</v>
      </c>
      <c r="J288" s="319">
        <f t="shared" si="33"/>
        <v>202492</v>
      </c>
      <c r="K288" s="319">
        <f t="shared" si="33"/>
        <v>260497</v>
      </c>
    </row>
    <row r="289" spans="2:11" ht="7.5" customHeight="1">
      <c r="B289" s="79"/>
      <c r="C289" s="3"/>
      <c r="D289" s="3"/>
      <c r="E289" s="3"/>
      <c r="F289" s="3"/>
      <c r="G289" s="3"/>
      <c r="H289" s="3"/>
      <c r="I289" s="3"/>
      <c r="J289" s="3"/>
      <c r="K289" s="3"/>
    </row>
    <row r="290" spans="2:11">
      <c r="B290" s="79" t="s">
        <v>1044</v>
      </c>
      <c r="C290" s="2"/>
      <c r="D290" s="2"/>
      <c r="E290" s="2"/>
      <c r="F290" s="2"/>
      <c r="G290" s="2"/>
      <c r="H290" s="2"/>
      <c r="I290" s="2"/>
      <c r="J290" s="2"/>
      <c r="K290" s="2"/>
    </row>
    <row r="291" spans="2:11" ht="20.100000000000001" customHeight="1">
      <c r="B291" s="126" t="s">
        <v>588</v>
      </c>
      <c r="C291" s="49">
        <f>'Budget Detail FY 2021-28'!M555</f>
        <v>3643</v>
      </c>
      <c r="D291" s="49">
        <f>'Budget Detail FY 2021-28'!N555</f>
        <v>24088</v>
      </c>
      <c r="E291" s="49">
        <f>'Budget Detail FY 2021-28'!O555</f>
        <v>86983</v>
      </c>
      <c r="F291" s="49">
        <f>'Budget Detail FY 2021-28'!P555</f>
        <v>74898</v>
      </c>
      <c r="G291" s="49">
        <f>'Budget Detail FY 2021-28'!Q555</f>
        <v>18118</v>
      </c>
      <c r="H291" s="49">
        <f>'Budget Detail FY 2021-28'!R555</f>
        <v>17804</v>
      </c>
      <c r="I291" s="49">
        <f>'Budget Detail FY 2021-28'!S555</f>
        <v>88080</v>
      </c>
      <c r="J291" s="49">
        <f>'Budget Detail FY 2021-28'!T555</f>
        <v>20815</v>
      </c>
      <c r="K291" s="49">
        <f>'Budget Detail FY 2021-28'!U555</f>
        <v>19457</v>
      </c>
    </row>
    <row r="292" spans="2:11" ht="20.100000000000001" customHeight="1">
      <c r="B292" s="126" t="s">
        <v>589</v>
      </c>
      <c r="C292" s="2">
        <f>'Budget Detail FY 2021-28'!M556</f>
        <v>0</v>
      </c>
      <c r="D292" s="2">
        <f>'Budget Detail FY 2021-28'!N556</f>
        <v>110395</v>
      </c>
      <c r="E292" s="2">
        <f>'Budget Detail FY 2021-28'!O556</f>
        <v>0</v>
      </c>
      <c r="F292" s="2">
        <f>'Budget Detail FY 2021-28'!P556</f>
        <v>0</v>
      </c>
      <c r="G292" s="2">
        <f>'Budget Detail FY 2021-28'!Q556</f>
        <v>0</v>
      </c>
      <c r="H292" s="2">
        <f>'Budget Detail FY 2021-28'!R556</f>
        <v>0</v>
      </c>
      <c r="I292" s="2">
        <f>'Budget Detail FY 2021-28'!S556</f>
        <v>0</v>
      </c>
      <c r="J292" s="2">
        <f>'Budget Detail FY 2021-28'!T556</f>
        <v>0</v>
      </c>
      <c r="K292" s="2">
        <f>'Budget Detail FY 2021-28'!U556</f>
        <v>0</v>
      </c>
    </row>
    <row r="293" spans="2:11" ht="20.100000000000001" customHeight="1" thickBot="1">
      <c r="B293" s="78" t="s">
        <v>742</v>
      </c>
      <c r="C293" s="319">
        <f>SUM(C291:C292)</f>
        <v>3643</v>
      </c>
      <c r="D293" s="319">
        <f t="shared" ref="D293:K293" si="34">SUM(D291:D292)</f>
        <v>134483</v>
      </c>
      <c r="E293" s="319">
        <f t="shared" si="34"/>
        <v>86983</v>
      </c>
      <c r="F293" s="319">
        <f t="shared" si="34"/>
        <v>74898</v>
      </c>
      <c r="G293" s="319">
        <f t="shared" si="34"/>
        <v>18118</v>
      </c>
      <c r="H293" s="319">
        <f t="shared" si="34"/>
        <v>17804</v>
      </c>
      <c r="I293" s="319">
        <f t="shared" si="34"/>
        <v>88080</v>
      </c>
      <c r="J293" s="319">
        <f t="shared" si="34"/>
        <v>20815</v>
      </c>
      <c r="K293" s="319">
        <f t="shared" si="34"/>
        <v>19457</v>
      </c>
    </row>
    <row r="294" spans="2:11" ht="7.5" customHeight="1">
      <c r="B294" s="79"/>
      <c r="C294" s="3"/>
      <c r="D294" s="3"/>
      <c r="E294" s="3"/>
      <c r="F294" s="3"/>
      <c r="G294" s="3"/>
      <c r="H294" s="3"/>
      <c r="I294" s="3"/>
      <c r="J294" s="3"/>
      <c r="K294" s="3"/>
    </row>
    <row r="295" spans="2:11">
      <c r="B295" s="79" t="s">
        <v>738</v>
      </c>
      <c r="C295" s="2"/>
      <c r="D295" s="2"/>
      <c r="E295" s="2"/>
      <c r="F295" s="2"/>
      <c r="G295" s="2"/>
      <c r="H295" s="2"/>
      <c r="I295" s="2"/>
      <c r="J295" s="2"/>
      <c r="K295" s="2"/>
    </row>
    <row r="296" spans="2:11" ht="20.100000000000001" customHeight="1">
      <c r="B296" s="126" t="s">
        <v>587</v>
      </c>
      <c r="C296" s="49">
        <f>SUM('Budget Detail FY 2021-28'!M560:M560)</f>
        <v>469</v>
      </c>
      <c r="D296" s="49">
        <f>SUM('Budget Detail FY 2021-28'!N560:N560)</f>
        <v>67</v>
      </c>
      <c r="E296" s="49">
        <f>SUM('Budget Detail FY 2021-28'!O560:O560)</f>
        <v>750</v>
      </c>
      <c r="F296" s="49">
        <f>SUM('Budget Detail FY 2021-28'!P560:P560)</f>
        <v>250</v>
      </c>
      <c r="G296" s="49">
        <f>SUM('Budget Detail FY 2021-28'!Q560:Q560)</f>
        <v>750</v>
      </c>
      <c r="H296" s="49">
        <f>SUM('Budget Detail FY 2021-28'!R560:R560)</f>
        <v>750</v>
      </c>
      <c r="I296" s="49">
        <f>SUM('Budget Detail FY 2021-28'!S560:S560)</f>
        <v>750</v>
      </c>
      <c r="J296" s="49">
        <f>SUM('Budget Detail FY 2021-28'!T560:T560)</f>
        <v>750</v>
      </c>
      <c r="K296" s="49">
        <f>SUM('Budget Detail FY 2021-28'!U560:U560)</f>
        <v>750</v>
      </c>
    </row>
    <row r="297" spans="2:11" ht="20.100000000000001" customHeight="1">
      <c r="B297" s="126" t="s">
        <v>588</v>
      </c>
      <c r="C297" s="2">
        <f>'Budget Detail FY 2021-28'!M561</f>
        <v>0</v>
      </c>
      <c r="D297" s="2">
        <f>'Budget Detail FY 2021-28'!N561</f>
        <v>0</v>
      </c>
      <c r="E297" s="2">
        <f>'Budget Detail FY 2021-28'!O561</f>
        <v>500</v>
      </c>
      <c r="F297" s="2">
        <f>'Budget Detail FY 2021-28'!P561</f>
        <v>1594</v>
      </c>
      <c r="G297" s="2">
        <f>'Budget Detail FY 2021-28'!Q561</f>
        <v>500</v>
      </c>
      <c r="H297" s="2">
        <f>'Budget Detail FY 2021-28'!R561</f>
        <v>500</v>
      </c>
      <c r="I297" s="2">
        <f>'Budget Detail FY 2021-28'!S561</f>
        <v>500</v>
      </c>
      <c r="J297" s="2">
        <f>'Budget Detail FY 2021-28'!T561</f>
        <v>500</v>
      </c>
      <c r="K297" s="2">
        <f>'Budget Detail FY 2021-28'!U561</f>
        <v>500</v>
      </c>
    </row>
    <row r="298" spans="2:11" ht="20.100000000000001" customHeight="1">
      <c r="B298" s="126" t="s">
        <v>589</v>
      </c>
      <c r="C298" s="2">
        <f>SUM('Budget Detail FY 2021-28'!M562:M563)</f>
        <v>163355</v>
      </c>
      <c r="D298" s="2">
        <f>SUM('Budget Detail FY 2021-28'!N562:N563)</f>
        <v>239288</v>
      </c>
      <c r="E298" s="2">
        <f>SUM('Budget Detail FY 2021-28'!O562:O563)</f>
        <v>1226414</v>
      </c>
      <c r="F298" s="2">
        <f>SUM('Budget Detail FY 2021-28'!P562:P563)</f>
        <v>606316</v>
      </c>
      <c r="G298" s="2">
        <f>SUM('Budget Detail FY 2021-28'!Q562:Q563)</f>
        <v>1909500</v>
      </c>
      <c r="H298" s="2">
        <f>SUM('Budget Detail FY 2021-28'!R562:R563)</f>
        <v>520500</v>
      </c>
      <c r="I298" s="2">
        <f>SUM('Budget Detail FY 2021-28'!S562:S563)</f>
        <v>658000</v>
      </c>
      <c r="J298" s="2">
        <f>SUM('Budget Detail FY 2021-28'!T562:T563)</f>
        <v>707500</v>
      </c>
      <c r="K298" s="2">
        <f>SUM('Budget Detail FY 2021-28'!U562:U563)</f>
        <v>535000</v>
      </c>
    </row>
    <row r="299" spans="2:11" ht="20.100000000000001" customHeight="1">
      <c r="B299" s="126" t="s">
        <v>534</v>
      </c>
      <c r="C299" s="2">
        <f>SUM('Budget Detail FY 2021-28'!M565:M566)</f>
        <v>69396</v>
      </c>
      <c r="D299" s="2">
        <f>SUM('Budget Detail FY 2021-28'!N565:N566)</f>
        <v>69396</v>
      </c>
      <c r="E299" s="2">
        <f>SUM('Budget Detail FY 2021-28'!O565:O566)</f>
        <v>69396</v>
      </c>
      <c r="F299" s="2">
        <f>SUM('Budget Detail FY 2021-28'!P565:P566)</f>
        <v>69396</v>
      </c>
      <c r="G299" s="2">
        <f>SUM('Budget Detail FY 2021-28'!Q565:Q566)</f>
        <v>69396</v>
      </c>
      <c r="H299" s="2">
        <f>SUM('Budget Detail FY 2021-28'!R565:R566)</f>
        <v>69396</v>
      </c>
      <c r="I299" s="2">
        <f>SUM('Budget Detail FY 2021-28'!S565:S566)</f>
        <v>69396</v>
      </c>
      <c r="J299" s="2">
        <f>SUM('Budget Detail FY 2021-28'!T565:T566)</f>
        <v>69396</v>
      </c>
      <c r="K299" s="2">
        <f>SUM('Budget Detail FY 2021-28'!U565:U566)</f>
        <v>69396</v>
      </c>
    </row>
    <row r="300" spans="2:11" ht="20.100000000000001" customHeight="1" thickBot="1">
      <c r="B300" s="78" t="s">
        <v>742</v>
      </c>
      <c r="C300" s="384">
        <f t="shared" ref="C300:K300" si="35">SUM(C296:C299)</f>
        <v>233220</v>
      </c>
      <c r="D300" s="384">
        <f t="shared" si="35"/>
        <v>308751</v>
      </c>
      <c r="E300" s="384">
        <f t="shared" si="35"/>
        <v>1297060</v>
      </c>
      <c r="F300" s="384">
        <f t="shared" si="35"/>
        <v>677556</v>
      </c>
      <c r="G300" s="384">
        <f t="shared" si="35"/>
        <v>1980146</v>
      </c>
      <c r="H300" s="384">
        <f t="shared" si="35"/>
        <v>591146</v>
      </c>
      <c r="I300" s="384">
        <f t="shared" si="35"/>
        <v>728646</v>
      </c>
      <c r="J300" s="384">
        <f t="shared" si="35"/>
        <v>778146</v>
      </c>
      <c r="K300" s="384">
        <f t="shared" si="35"/>
        <v>605646</v>
      </c>
    </row>
    <row r="301" spans="2:11" ht="6.9" customHeight="1">
      <c r="B301" s="126"/>
      <c r="C301" s="2"/>
      <c r="D301" s="2"/>
      <c r="E301" s="2"/>
      <c r="F301" s="2"/>
      <c r="G301" s="2"/>
      <c r="H301" s="2"/>
      <c r="I301" s="2"/>
      <c r="J301" s="2"/>
      <c r="K301" s="2"/>
    </row>
    <row r="302" spans="2:11" ht="7.5" customHeight="1">
      <c r="B302" s="79"/>
      <c r="C302" s="3"/>
      <c r="D302" s="3"/>
      <c r="E302" s="3"/>
      <c r="F302" s="3"/>
      <c r="G302" s="3"/>
      <c r="H302" s="3"/>
      <c r="I302" s="3"/>
      <c r="J302" s="3"/>
      <c r="K302" s="3"/>
    </row>
    <row r="303" spans="2:11">
      <c r="B303" s="79" t="s">
        <v>855</v>
      </c>
      <c r="C303" s="2"/>
      <c r="D303" s="2"/>
      <c r="E303" s="2"/>
      <c r="F303" s="2"/>
      <c r="G303" s="2"/>
      <c r="H303" s="2"/>
      <c r="I303" s="2"/>
      <c r="J303" s="2"/>
      <c r="K303" s="2"/>
    </row>
    <row r="304" spans="2:11" ht="20.100000000000001" customHeight="1">
      <c r="B304" s="126" t="s">
        <v>587</v>
      </c>
      <c r="C304" s="49">
        <f>'Budget Detail FY 2021-28'!M572</f>
        <v>0</v>
      </c>
      <c r="D304" s="49">
        <f>'Budget Detail FY 2021-28'!N572</f>
        <v>0</v>
      </c>
      <c r="E304" s="49">
        <f>'Budget Detail FY 2021-28'!O572</f>
        <v>1600</v>
      </c>
      <c r="F304" s="49">
        <f>'Budget Detail FY 2021-28'!P572</f>
        <v>0</v>
      </c>
      <c r="G304" s="49">
        <f>'Budget Detail FY 2021-28'!Q572</f>
        <v>1600</v>
      </c>
      <c r="H304" s="49">
        <f>'Budget Detail FY 2021-28'!R572</f>
        <v>1600</v>
      </c>
      <c r="I304" s="49">
        <f>'Budget Detail FY 2021-28'!S572</f>
        <v>1600</v>
      </c>
      <c r="J304" s="49">
        <f>'Budget Detail FY 2021-28'!T572</f>
        <v>1600</v>
      </c>
      <c r="K304" s="49">
        <f>'Budget Detail FY 2021-28'!U572</f>
        <v>1600</v>
      </c>
    </row>
    <row r="305" spans="2:12" ht="20.100000000000001" customHeight="1">
      <c r="B305" s="126" t="s">
        <v>589</v>
      </c>
      <c r="C305" s="2">
        <f>SUM('Budget Detail FY 2021-28'!M573:M576)</f>
        <v>167024</v>
      </c>
      <c r="D305" s="2">
        <f>SUM('Budget Detail FY 2021-28'!N573:N576)</f>
        <v>139622</v>
      </c>
      <c r="E305" s="2">
        <f>SUM('Budget Detail FY 2021-28'!O573:O576)</f>
        <v>593656</v>
      </c>
      <c r="F305" s="2">
        <f>SUM('Budget Detail FY 2021-28'!P573:P576)</f>
        <v>538615</v>
      </c>
      <c r="G305" s="2">
        <f>SUM('Budget Detail FY 2021-28'!Q573:Q576)</f>
        <v>430000</v>
      </c>
      <c r="H305" s="2">
        <f>SUM('Budget Detail FY 2021-28'!R573:R576)</f>
        <v>1124920</v>
      </c>
      <c r="I305" s="2">
        <f>SUM('Budget Detail FY 2021-28'!S573:S576)</f>
        <v>416000</v>
      </c>
      <c r="J305" s="2">
        <f>SUM('Budget Detail FY 2021-28'!T573:T576)</f>
        <v>658000</v>
      </c>
      <c r="K305" s="2">
        <f>SUM('Budget Detail FY 2021-28'!U573:U576)</f>
        <v>365000</v>
      </c>
    </row>
    <row r="306" spans="2:12" ht="20.100000000000001" customHeight="1">
      <c r="B306" s="126" t="s">
        <v>534</v>
      </c>
      <c r="C306" s="2">
        <f>SUM('Budget Detail FY 2021-28'!M578:M579)</f>
        <v>2175</v>
      </c>
      <c r="D306" s="2">
        <f>SUM('Budget Detail FY 2021-28'!N578:N579)</f>
        <v>2174</v>
      </c>
      <c r="E306" s="2">
        <f>SUM('Budget Detail FY 2021-28'!O578:O579)</f>
        <v>2174</v>
      </c>
      <c r="F306" s="2">
        <f>SUM('Budget Detail FY 2021-28'!P578:P579)</f>
        <v>2174</v>
      </c>
      <c r="G306" s="2">
        <f>SUM('Budget Detail FY 2021-28'!Q578:Q579)</f>
        <v>2174</v>
      </c>
      <c r="H306" s="2">
        <f>SUM('Budget Detail FY 2021-28'!R578:R579)</f>
        <v>2174</v>
      </c>
      <c r="I306" s="2">
        <f>SUM('Budget Detail FY 2021-28'!S578:S579)</f>
        <v>2174</v>
      </c>
      <c r="J306" s="2">
        <f>SUM('Budget Detail FY 2021-28'!T578:T579)</f>
        <v>2174</v>
      </c>
      <c r="K306" s="2">
        <f>SUM('Budget Detail FY 2021-28'!U578:U579)</f>
        <v>2174</v>
      </c>
    </row>
    <row r="307" spans="2:12" ht="20.100000000000001" customHeight="1" thickBot="1">
      <c r="B307" s="78" t="s">
        <v>742</v>
      </c>
      <c r="C307" s="384">
        <f t="shared" ref="C307:K307" si="36">SUM(C304:C306)</f>
        <v>169199</v>
      </c>
      <c r="D307" s="384">
        <f t="shared" si="36"/>
        <v>141796</v>
      </c>
      <c r="E307" s="384">
        <f t="shared" si="36"/>
        <v>597430</v>
      </c>
      <c r="F307" s="384">
        <f t="shared" si="36"/>
        <v>540789</v>
      </c>
      <c r="G307" s="384">
        <f t="shared" si="36"/>
        <v>433774</v>
      </c>
      <c r="H307" s="384">
        <f t="shared" si="36"/>
        <v>1128694</v>
      </c>
      <c r="I307" s="384">
        <f t="shared" si="36"/>
        <v>419774</v>
      </c>
      <c r="J307" s="384">
        <f t="shared" si="36"/>
        <v>661774</v>
      </c>
      <c r="K307" s="384">
        <f t="shared" si="36"/>
        <v>368774</v>
      </c>
    </row>
    <row r="308" spans="2:12" ht="7.5" customHeight="1">
      <c r="B308" s="79"/>
      <c r="C308" s="3"/>
      <c r="D308" s="3"/>
      <c r="E308" s="3"/>
      <c r="F308" s="3"/>
      <c r="G308" s="3"/>
      <c r="H308" s="3"/>
      <c r="I308" s="3"/>
      <c r="J308" s="3"/>
      <c r="K308" s="3"/>
    </row>
    <row r="309" spans="2:12" ht="20.100000000000001" customHeight="1" thickBot="1">
      <c r="B309" s="78" t="s">
        <v>591</v>
      </c>
      <c r="C309" s="319">
        <f t="shared" ref="C309:K309" si="37">C288+C293+C300+C307+C283</f>
        <v>564621</v>
      </c>
      <c r="D309" s="319">
        <f t="shared" si="37"/>
        <v>705755</v>
      </c>
      <c r="E309" s="319">
        <f t="shared" si="37"/>
        <v>2235223</v>
      </c>
      <c r="F309" s="319">
        <f t="shared" si="37"/>
        <v>1539357</v>
      </c>
      <c r="G309" s="319">
        <f t="shared" si="37"/>
        <v>2678788</v>
      </c>
      <c r="H309" s="319">
        <f t="shared" si="37"/>
        <v>1996794</v>
      </c>
      <c r="I309" s="319">
        <f t="shared" si="37"/>
        <v>1508206</v>
      </c>
      <c r="J309" s="319">
        <f t="shared" si="37"/>
        <v>1826811</v>
      </c>
      <c r="K309" s="319">
        <f t="shared" si="37"/>
        <v>1424353</v>
      </c>
      <c r="L309" s="475"/>
    </row>
    <row r="310" spans="2:12" ht="7.5" customHeight="1">
      <c r="B310" s="79"/>
      <c r="C310" s="3"/>
      <c r="D310" s="3"/>
      <c r="E310" s="3"/>
      <c r="F310" s="3"/>
      <c r="G310" s="3"/>
      <c r="H310" s="3"/>
      <c r="I310" s="3"/>
      <c r="J310" s="3"/>
      <c r="K310" s="3"/>
    </row>
    <row r="311" spans="2:12" ht="20.100000000000001" customHeight="1">
      <c r="B311" s="125" t="s">
        <v>592</v>
      </c>
      <c r="C311" s="49">
        <f t="shared" ref="C311:K311" si="38">C278-C309</f>
        <v>974099</v>
      </c>
      <c r="D311" s="49">
        <f t="shared" si="38"/>
        <v>-94168</v>
      </c>
      <c r="E311" s="49">
        <f t="shared" si="38"/>
        <v>-1129353</v>
      </c>
      <c r="F311" s="49">
        <f t="shared" si="38"/>
        <v>-223138</v>
      </c>
      <c r="G311" s="49">
        <f t="shared" si="38"/>
        <v>-867511</v>
      </c>
      <c r="H311" s="49">
        <f t="shared" si="38"/>
        <v>-230000</v>
      </c>
      <c r="I311" s="49">
        <f t="shared" si="38"/>
        <v>0</v>
      </c>
      <c r="J311" s="49">
        <f t="shared" si="38"/>
        <v>0</v>
      </c>
      <c r="K311" s="49">
        <f t="shared" si="38"/>
        <v>0</v>
      </c>
    </row>
    <row r="312" spans="2:12" ht="7.5" customHeight="1">
      <c r="B312" s="82"/>
      <c r="C312" s="65"/>
      <c r="D312" s="65"/>
      <c r="E312" s="65"/>
      <c r="F312" s="65"/>
      <c r="G312" s="65"/>
      <c r="H312" s="65"/>
      <c r="I312" s="65"/>
      <c r="J312" s="65"/>
      <c r="K312" s="65"/>
    </row>
    <row r="313" spans="2:12">
      <c r="B313" s="83" t="s">
        <v>739</v>
      </c>
      <c r="C313" s="320">
        <v>227811</v>
      </c>
      <c r="D313" s="320">
        <v>264360</v>
      </c>
      <c r="E313" s="320">
        <v>76494</v>
      </c>
      <c r="F313" s="320">
        <f>'Budget Detail FY 2021-28'!P591</f>
        <v>143777</v>
      </c>
      <c r="G313" s="320">
        <f>'Budget Detail FY 2021-28'!Q591</f>
        <v>70000</v>
      </c>
      <c r="H313" s="320">
        <f>'Budget Detail FY 2021-28'!R591</f>
        <v>70000</v>
      </c>
      <c r="I313" s="320">
        <f>'Budget Detail FY 2021-28'!S591</f>
        <v>70000</v>
      </c>
      <c r="J313" s="320">
        <f>'Budget Detail FY 2021-28'!T591</f>
        <v>70000</v>
      </c>
      <c r="K313" s="320">
        <f>'Budget Detail FY 2021-28'!U591</f>
        <v>70000</v>
      </c>
    </row>
    <row r="314" spans="2:12" ht="7.5" customHeight="1">
      <c r="B314" s="83"/>
      <c r="C314" s="57"/>
      <c r="D314" s="57"/>
      <c r="E314" s="57"/>
      <c r="F314" s="57"/>
      <c r="G314" s="57"/>
      <c r="H314" s="57"/>
      <c r="I314" s="57"/>
      <c r="J314" s="57"/>
      <c r="K314" s="57"/>
    </row>
    <row r="315" spans="2:12">
      <c r="B315" s="83" t="s">
        <v>1477</v>
      </c>
      <c r="C315" s="57">
        <v>0</v>
      </c>
      <c r="D315" s="57">
        <v>0</v>
      </c>
      <c r="E315" s="57">
        <f>'Budget Detail FY 2021-28'!O593</f>
        <v>0</v>
      </c>
      <c r="F315" s="57">
        <f>'Budget Detail FY 2021-28'!P593</f>
        <v>0</v>
      </c>
      <c r="G315" s="57">
        <f>'Budget Detail FY 2021-28'!Q593</f>
        <v>0</v>
      </c>
      <c r="H315" s="57">
        <f>'Budget Detail FY 2021-28'!R593</f>
        <v>0</v>
      </c>
      <c r="I315" s="57">
        <f>'Budget Detail FY 2021-28'!S593</f>
        <v>0</v>
      </c>
      <c r="J315" s="57">
        <f>'Budget Detail FY 2021-28'!T593</f>
        <v>0</v>
      </c>
      <c r="K315" s="57">
        <f>'Budget Detail FY 2021-28'!U593</f>
        <v>0</v>
      </c>
    </row>
    <row r="316" spans="2:12" ht="7.5" customHeight="1">
      <c r="B316" s="83"/>
      <c r="C316" s="57"/>
      <c r="D316" s="57"/>
      <c r="E316" s="57"/>
      <c r="F316" s="57"/>
      <c r="G316" s="57"/>
      <c r="H316" s="57"/>
      <c r="I316" s="57"/>
      <c r="J316" s="57"/>
      <c r="K316" s="57"/>
    </row>
    <row r="317" spans="2:12">
      <c r="B317" s="83" t="s">
        <v>1043</v>
      </c>
      <c r="C317" s="57">
        <v>941</v>
      </c>
      <c r="D317" s="57">
        <v>973</v>
      </c>
      <c r="E317" s="57">
        <f>'Budget Detail FY 2021-28'!O595</f>
        <v>0</v>
      </c>
      <c r="F317" s="57">
        <f>'Budget Detail FY 2021-28'!P595</f>
        <v>973</v>
      </c>
      <c r="G317" s="57">
        <f>'Budget Detail FY 2021-28'!Q595</f>
        <v>973</v>
      </c>
      <c r="H317" s="57">
        <f>'Budget Detail FY 2021-28'!R595</f>
        <v>973</v>
      </c>
      <c r="I317" s="57">
        <f>'Budget Detail FY 2021-28'!S595</f>
        <v>973</v>
      </c>
      <c r="J317" s="57">
        <f>'Budget Detail FY 2021-28'!T595</f>
        <v>973</v>
      </c>
      <c r="K317" s="57">
        <f>'Budget Detail FY 2021-28'!U595</f>
        <v>973</v>
      </c>
    </row>
    <row r="318" spans="2:12" ht="7.5" customHeight="1">
      <c r="B318" s="83"/>
      <c r="C318" s="57"/>
      <c r="D318" s="57"/>
      <c r="E318" s="57"/>
      <c r="F318" s="57"/>
      <c r="G318" s="57"/>
      <c r="H318" s="57"/>
      <c r="I318" s="57"/>
      <c r="J318" s="57"/>
      <c r="K318" s="57"/>
    </row>
    <row r="319" spans="2:12">
      <c r="B319" s="83" t="s">
        <v>740</v>
      </c>
      <c r="C319" s="57">
        <v>679034</v>
      </c>
      <c r="D319" s="57">
        <v>586136</v>
      </c>
      <c r="E319" s="57">
        <v>30149</v>
      </c>
      <c r="F319" s="57">
        <f>'Budget Detail FY 2021-28'!P597</f>
        <v>645077</v>
      </c>
      <c r="G319" s="57">
        <f>'Budget Detail FY 2021-28'!Q597</f>
        <v>0</v>
      </c>
      <c r="H319" s="57">
        <f>'Budget Detail FY 2021-28'!R597</f>
        <v>0</v>
      </c>
      <c r="I319" s="57">
        <f>'Budget Detail FY 2021-28'!S597</f>
        <v>0</v>
      </c>
      <c r="J319" s="57">
        <f>'Budget Detail FY 2021-28'!T597</f>
        <v>0</v>
      </c>
      <c r="K319" s="57">
        <f>'Budget Detail FY 2021-28'!U597</f>
        <v>0</v>
      </c>
    </row>
    <row r="320" spans="2:12" ht="7.5" customHeight="1">
      <c r="B320" s="83"/>
      <c r="C320" s="57"/>
      <c r="D320" s="57"/>
      <c r="E320" s="57"/>
      <c r="F320" s="57"/>
      <c r="G320" s="57"/>
      <c r="H320" s="57"/>
      <c r="I320" s="57"/>
      <c r="J320" s="57"/>
      <c r="K320" s="57"/>
    </row>
    <row r="321" spans="2:11">
      <c r="B321" s="83" t="s">
        <v>856</v>
      </c>
      <c r="C321" s="57">
        <v>578005</v>
      </c>
      <c r="D321" s="57">
        <v>540153</v>
      </c>
      <c r="E321" s="57">
        <v>253000</v>
      </c>
      <c r="F321" s="57">
        <f>'Budget Detail FY 2021-28'!P599</f>
        <v>378657</v>
      </c>
      <c r="G321" s="57">
        <f>'Budget Detail FY 2021-28'!Q599</f>
        <v>230000</v>
      </c>
      <c r="H321" s="57">
        <f>'Budget Detail FY 2021-28'!R599</f>
        <v>0</v>
      </c>
      <c r="I321" s="57">
        <f>'Budget Detail FY 2021-28'!S599</f>
        <v>0</v>
      </c>
      <c r="J321" s="57">
        <f>'Budget Detail FY 2021-28'!T599</f>
        <v>0</v>
      </c>
      <c r="K321" s="57">
        <f>'Budget Detail FY 2021-28'!U599</f>
        <v>0</v>
      </c>
    </row>
    <row r="322" spans="2:11" ht="7.5" customHeight="1">
      <c r="B322" s="83"/>
      <c r="C322" s="57"/>
      <c r="D322" s="57"/>
      <c r="E322" s="57"/>
      <c r="F322" s="57"/>
      <c r="G322" s="57"/>
      <c r="H322" s="57"/>
      <c r="I322" s="57"/>
      <c r="J322" s="57"/>
      <c r="K322" s="57"/>
    </row>
    <row r="323" spans="2:11" ht="15.75" customHeight="1" thickBot="1">
      <c r="B323" s="77" t="s">
        <v>593</v>
      </c>
      <c r="C323" s="317">
        <v>1485791</v>
      </c>
      <c r="D323" s="317">
        <v>1391622</v>
      </c>
      <c r="E323" s="317">
        <v>359643</v>
      </c>
      <c r="F323" s="317">
        <f>D323+F311</f>
        <v>1168484</v>
      </c>
      <c r="G323" s="317">
        <f>F323+G311</f>
        <v>300973</v>
      </c>
      <c r="H323" s="317">
        <f>G323+H311</f>
        <v>70973</v>
      </c>
      <c r="I323" s="317">
        <f>H323+I311</f>
        <v>70973</v>
      </c>
      <c r="J323" s="317">
        <f>I323+J311</f>
        <v>70973</v>
      </c>
      <c r="K323" s="317">
        <f>J323+K311</f>
        <v>70973</v>
      </c>
    </row>
    <row r="324" spans="2:11" ht="7.5" customHeight="1" thickTop="1">
      <c r="B324" s="4"/>
      <c r="C324" s="2"/>
      <c r="D324" s="2"/>
      <c r="E324" s="2"/>
      <c r="F324" s="2"/>
      <c r="G324" s="2"/>
      <c r="H324" s="2"/>
      <c r="I324" s="2"/>
      <c r="J324" s="2"/>
      <c r="K324" s="2"/>
    </row>
    <row r="325" spans="2:11">
      <c r="B325" s="4"/>
      <c r="C325" s="2"/>
      <c r="D325" s="2"/>
      <c r="E325" s="2"/>
      <c r="F325" s="2"/>
      <c r="G325" s="2"/>
      <c r="H325" s="2"/>
      <c r="I325" s="2"/>
      <c r="J325" s="2"/>
      <c r="K325" s="2"/>
    </row>
    <row r="326" spans="2:11">
      <c r="B326" s="1"/>
      <c r="C326" s="2"/>
      <c r="D326" s="2"/>
      <c r="E326" s="2"/>
      <c r="F326" s="2"/>
      <c r="G326" s="2"/>
      <c r="H326" s="2"/>
      <c r="I326" s="2"/>
      <c r="J326" s="2"/>
      <c r="K326" s="2"/>
    </row>
    <row r="327" spans="2:11">
      <c r="B327" s="1"/>
      <c r="C327" s="2"/>
      <c r="D327" s="2"/>
      <c r="E327" s="2"/>
      <c r="F327" s="2"/>
      <c r="G327" s="2"/>
      <c r="H327" s="2"/>
      <c r="I327" s="2"/>
      <c r="J327" s="2"/>
      <c r="K327" s="2"/>
    </row>
    <row r="328" spans="2:11">
      <c r="B328" s="1"/>
      <c r="C328" s="2"/>
      <c r="D328" s="2"/>
      <c r="E328" s="2"/>
      <c r="F328" s="2"/>
      <c r="G328" s="2"/>
      <c r="H328" s="2"/>
      <c r="I328" s="2"/>
      <c r="J328" s="2"/>
      <c r="K328" s="2"/>
    </row>
    <row r="329" spans="2:11">
      <c r="B329" s="1"/>
      <c r="C329" s="2"/>
      <c r="D329" s="2"/>
      <c r="E329" s="2"/>
      <c r="F329" s="2"/>
      <c r="G329" s="2"/>
      <c r="H329" s="2"/>
      <c r="I329" s="2"/>
      <c r="J329" s="2"/>
      <c r="K329" s="2"/>
    </row>
    <row r="330" spans="2:11">
      <c r="B330" s="1"/>
      <c r="C330" s="2"/>
      <c r="D330" s="2"/>
      <c r="E330" s="2"/>
      <c r="F330" s="2"/>
      <c r="G330" s="2"/>
      <c r="H330" s="2"/>
      <c r="I330" s="2"/>
      <c r="J330" s="2"/>
      <c r="K330" s="2"/>
    </row>
    <row r="331" spans="2:11">
      <c r="B331" s="1"/>
      <c r="C331" s="2"/>
      <c r="D331" s="2"/>
      <c r="E331" s="2"/>
      <c r="F331" s="2"/>
      <c r="G331" s="2"/>
      <c r="H331" s="2"/>
      <c r="I331" s="2"/>
      <c r="J331" s="2"/>
      <c r="K331" s="2"/>
    </row>
    <row r="332" spans="2:11">
      <c r="B332" s="1"/>
      <c r="C332" s="2"/>
      <c r="D332" s="2"/>
      <c r="E332" s="2"/>
      <c r="F332" s="2"/>
      <c r="G332" s="2"/>
      <c r="H332" s="2"/>
      <c r="I332" s="2"/>
      <c r="J332" s="2"/>
      <c r="K332" s="2"/>
    </row>
    <row r="333" spans="2:11">
      <c r="B333" s="1"/>
      <c r="C333" s="2"/>
      <c r="D333" s="2"/>
      <c r="E333" s="2"/>
      <c r="F333" s="2"/>
      <c r="G333" s="2"/>
      <c r="H333" s="2"/>
      <c r="I333" s="2"/>
      <c r="J333" s="2"/>
      <c r="K333" s="2"/>
    </row>
    <row r="334" spans="2:11">
      <c r="B334" s="1"/>
      <c r="C334" s="2"/>
      <c r="D334" s="2"/>
      <c r="E334" s="2"/>
      <c r="F334" s="2"/>
      <c r="G334" s="2"/>
      <c r="H334" s="2"/>
      <c r="I334" s="2"/>
      <c r="J334" s="2"/>
      <c r="K334" s="2"/>
    </row>
    <row r="335" spans="2:11">
      <c r="B335" s="1"/>
      <c r="C335" s="2"/>
      <c r="D335" s="2"/>
      <c r="E335" s="2"/>
      <c r="F335" s="2"/>
      <c r="G335" s="2"/>
      <c r="H335" s="2"/>
      <c r="I335" s="2"/>
      <c r="J335" s="2"/>
      <c r="K335" s="2"/>
    </row>
    <row r="337" spans="2:11" ht="17.399999999999999">
      <c r="B337" s="480" t="s">
        <v>600</v>
      </c>
      <c r="C337" s="480"/>
      <c r="D337" s="480"/>
      <c r="E337" s="480"/>
      <c r="F337" s="480"/>
      <c r="G337" s="480"/>
      <c r="H337" s="480"/>
      <c r="I337" s="480"/>
      <c r="J337" s="480"/>
      <c r="K337" s="480"/>
    </row>
    <row r="338" spans="2:11">
      <c r="B338" s="43"/>
      <c r="C338" s="2"/>
      <c r="D338" s="2"/>
      <c r="E338" s="2"/>
      <c r="F338" s="2"/>
      <c r="G338" s="2"/>
      <c r="H338" s="2"/>
      <c r="I338" s="2"/>
      <c r="J338" s="2"/>
      <c r="K338" s="2"/>
    </row>
    <row r="339" spans="2:11" ht="12.75" customHeight="1">
      <c r="B339" s="482" t="s">
        <v>911</v>
      </c>
      <c r="C339" s="482"/>
      <c r="D339" s="482"/>
      <c r="E339" s="482"/>
      <c r="F339" s="482"/>
      <c r="G339" s="482"/>
      <c r="H339" s="482"/>
      <c r="I339" s="482"/>
      <c r="J339" s="482"/>
      <c r="K339" s="482"/>
    </row>
    <row r="340" spans="2:11" ht="20.25" customHeight="1">
      <c r="B340" s="482"/>
      <c r="C340" s="482"/>
      <c r="D340" s="482"/>
      <c r="E340" s="482"/>
      <c r="F340" s="482"/>
      <c r="G340" s="482"/>
      <c r="H340" s="482"/>
      <c r="I340" s="482"/>
      <c r="J340" s="482"/>
      <c r="K340" s="482"/>
    </row>
    <row r="341" spans="2:11">
      <c r="B341" s="19"/>
      <c r="C341" s="16"/>
      <c r="D341" s="16"/>
      <c r="E341" s="16"/>
      <c r="F341" s="16"/>
      <c r="G341" s="16"/>
      <c r="H341" s="16"/>
      <c r="I341" s="16"/>
      <c r="J341" s="16"/>
      <c r="K341" s="16"/>
    </row>
    <row r="342" spans="2:11">
      <c r="B342" s="4"/>
      <c r="C342" s="43"/>
      <c r="D342" s="1"/>
      <c r="E342" s="43" t="s">
        <v>804</v>
      </c>
      <c r="F342" s="1"/>
      <c r="G342" s="43" t="s">
        <v>805</v>
      </c>
      <c r="H342" s="1"/>
      <c r="I342" s="1"/>
      <c r="J342" s="1"/>
      <c r="K342" s="1"/>
    </row>
    <row r="343" spans="2:11">
      <c r="B343" s="43"/>
      <c r="C343" s="43" t="s">
        <v>802</v>
      </c>
      <c r="D343" s="43" t="s">
        <v>803</v>
      </c>
      <c r="E343" s="43" t="s">
        <v>574</v>
      </c>
      <c r="F343" s="43" t="s">
        <v>804</v>
      </c>
      <c r="G343" s="43" t="str">
        <f>'Fund Cover Sheets'!$L$1</f>
        <v>Adopted</v>
      </c>
      <c r="H343" s="43" t="s">
        <v>806</v>
      </c>
      <c r="I343" s="43" t="s">
        <v>807</v>
      </c>
      <c r="J343" s="43" t="s">
        <v>808</v>
      </c>
      <c r="K343" s="43" t="s">
        <v>809</v>
      </c>
    </row>
    <row r="344" spans="2:11" ht="14.4" thickBot="1">
      <c r="B344" s="44"/>
      <c r="C344" s="45" t="s">
        <v>1</v>
      </c>
      <c r="D344" s="45" t="s">
        <v>1</v>
      </c>
      <c r="E344" s="45" t="s">
        <v>544</v>
      </c>
      <c r="F344" s="45" t="s">
        <v>19</v>
      </c>
      <c r="G344" s="45" t="s">
        <v>544</v>
      </c>
      <c r="H344" s="45" t="s">
        <v>19</v>
      </c>
      <c r="I344" s="45" t="s">
        <v>19</v>
      </c>
      <c r="J344" s="45" t="s">
        <v>19</v>
      </c>
      <c r="K344" s="45" t="s">
        <v>19</v>
      </c>
    </row>
    <row r="345" spans="2:11">
      <c r="B345" s="1"/>
      <c r="C345" s="52"/>
      <c r="D345" s="2"/>
      <c r="E345" s="2"/>
      <c r="F345" s="2"/>
      <c r="G345" s="2"/>
      <c r="H345" s="2"/>
      <c r="I345" s="2"/>
      <c r="J345" s="2"/>
      <c r="K345" s="2"/>
    </row>
    <row r="346" spans="2:11">
      <c r="B346" s="79" t="s">
        <v>676</v>
      </c>
      <c r="C346" s="2"/>
      <c r="D346" s="2"/>
      <c r="E346" s="2"/>
      <c r="F346" s="2"/>
      <c r="G346" s="2"/>
      <c r="H346" s="2"/>
      <c r="I346" s="2"/>
      <c r="J346" s="2"/>
      <c r="K346" s="2"/>
    </row>
    <row r="347" spans="2:11" ht="20.100000000000001" customHeight="1">
      <c r="B347" s="125" t="s">
        <v>577</v>
      </c>
      <c r="C347" s="49">
        <f>'Budget Detail FY 2021-28'!M606</f>
        <v>12994</v>
      </c>
      <c r="D347" s="49">
        <f>'Budget Detail FY 2021-28'!N606</f>
        <v>8950</v>
      </c>
      <c r="E347" s="49">
        <f>'Budget Detail FY 2021-28'!O606</f>
        <v>8000</v>
      </c>
      <c r="F347" s="49">
        <f>'Budget Detail FY 2021-28'!P606</f>
        <v>7600</v>
      </c>
      <c r="G347" s="49">
        <f>'Budget Detail FY 2021-28'!Q606</f>
        <v>0</v>
      </c>
      <c r="H347" s="49">
        <f>'Budget Detail FY 2021-28'!R606</f>
        <v>0</v>
      </c>
      <c r="I347" s="49">
        <f>'Budget Detail FY 2021-28'!S606</f>
        <v>0</v>
      </c>
      <c r="J347" s="49">
        <f>'Budget Detail FY 2021-28'!T606</f>
        <v>0</v>
      </c>
      <c r="K347" s="49">
        <f>'Budget Detail FY 2021-28'!U606</f>
        <v>0</v>
      </c>
    </row>
    <row r="348" spans="2:11" ht="20.100000000000001" customHeight="1">
      <c r="B348" s="387" t="s">
        <v>1188</v>
      </c>
      <c r="C348" s="384">
        <f t="shared" ref="C348:K348" si="39">SUM(C347)</f>
        <v>12994</v>
      </c>
      <c r="D348" s="384">
        <f t="shared" si="39"/>
        <v>8950</v>
      </c>
      <c r="E348" s="384">
        <f t="shared" si="39"/>
        <v>8000</v>
      </c>
      <c r="F348" s="384">
        <f t="shared" si="39"/>
        <v>7600</v>
      </c>
      <c r="G348" s="384">
        <f t="shared" si="39"/>
        <v>0</v>
      </c>
      <c r="H348" s="384">
        <f t="shared" si="39"/>
        <v>0</v>
      </c>
      <c r="I348" s="384">
        <f t="shared" si="39"/>
        <v>0</v>
      </c>
      <c r="J348" s="384">
        <f t="shared" si="39"/>
        <v>0</v>
      </c>
      <c r="K348" s="384">
        <f t="shared" si="39"/>
        <v>0</v>
      </c>
    </row>
    <row r="349" spans="2:11" ht="6.9" customHeight="1">
      <c r="B349" s="125"/>
      <c r="C349" s="49"/>
      <c r="D349" s="49"/>
      <c r="E349" s="49"/>
      <c r="F349" s="49"/>
      <c r="G349" s="49"/>
      <c r="H349" s="49"/>
      <c r="I349" s="49"/>
      <c r="J349" s="49"/>
      <c r="K349" s="49"/>
    </row>
    <row r="350" spans="2:11" ht="20.100000000000001" customHeight="1">
      <c r="B350" s="126" t="s">
        <v>583</v>
      </c>
      <c r="C350" s="2">
        <f>SUM('Budget Detail FY 2021-28'!M609:M609)</f>
        <v>310231</v>
      </c>
      <c r="D350" s="2">
        <f>SUM('Budget Detail FY 2021-28'!N609:N609)</f>
        <v>320425</v>
      </c>
      <c r="E350" s="2">
        <f>SUM('Budget Detail FY 2021-28'!O609:O609)</f>
        <v>322075</v>
      </c>
      <c r="F350" s="2">
        <f>SUM('Budget Detail FY 2021-28'!P609:P609)</f>
        <v>322198</v>
      </c>
      <c r="G350" s="2">
        <f>SUM('Budget Detail FY 2021-28'!Q609:Q609)</f>
        <v>0</v>
      </c>
      <c r="H350" s="2">
        <f>SUM('Budget Detail FY 2021-28'!R609:R609)</f>
        <v>0</v>
      </c>
      <c r="I350" s="2">
        <f>SUM('Budget Detail FY 2021-28'!S609:S609)</f>
        <v>0</v>
      </c>
      <c r="J350" s="2">
        <f>SUM('Budget Detail FY 2021-28'!T609:T609)</f>
        <v>0</v>
      </c>
      <c r="K350" s="2">
        <f>SUM('Budget Detail FY 2021-28'!U609:U609)</f>
        <v>0</v>
      </c>
    </row>
    <row r="351" spans="2:11" ht="20.100000000000001" customHeight="1" thickBot="1">
      <c r="B351" s="78" t="s">
        <v>584</v>
      </c>
      <c r="C351" s="319">
        <f t="shared" ref="C351:K351" si="40">C350+C348</f>
        <v>323225</v>
      </c>
      <c r="D351" s="319">
        <f t="shared" si="40"/>
        <v>329375</v>
      </c>
      <c r="E351" s="319">
        <f t="shared" si="40"/>
        <v>330075</v>
      </c>
      <c r="F351" s="319">
        <f t="shared" si="40"/>
        <v>329798</v>
      </c>
      <c r="G351" s="319">
        <f t="shared" si="40"/>
        <v>0</v>
      </c>
      <c r="H351" s="319">
        <f t="shared" si="40"/>
        <v>0</v>
      </c>
      <c r="I351" s="319">
        <f t="shared" si="40"/>
        <v>0</v>
      </c>
      <c r="J351" s="319">
        <f t="shared" si="40"/>
        <v>0</v>
      </c>
      <c r="K351" s="319">
        <f t="shared" si="40"/>
        <v>0</v>
      </c>
    </row>
    <row r="352" spans="2:11">
      <c r="B352" s="1"/>
      <c r="C352" s="2"/>
      <c r="D352" s="2"/>
      <c r="E352" s="2"/>
      <c r="F352" s="2"/>
      <c r="G352" s="2"/>
      <c r="H352" s="2"/>
      <c r="I352" s="2"/>
      <c r="J352" s="2"/>
      <c r="K352" s="2"/>
    </row>
    <row r="353" spans="2:12">
      <c r="B353" s="79" t="s">
        <v>415</v>
      </c>
      <c r="C353" s="2"/>
      <c r="D353" s="2"/>
      <c r="E353" s="2"/>
      <c r="F353" s="2"/>
      <c r="G353" s="2"/>
      <c r="H353" s="2"/>
      <c r="I353" s="2"/>
      <c r="J353" s="2"/>
      <c r="K353" s="2"/>
    </row>
    <row r="354" spans="2:12" ht="20.100000000000001" customHeight="1">
      <c r="B354" s="126" t="s">
        <v>587</v>
      </c>
      <c r="C354" s="49">
        <f>'Budget Detail FY 2021-28'!M614</f>
        <v>475</v>
      </c>
      <c r="D354" s="49">
        <f>'Budget Detail FY 2021-28'!N614</f>
        <v>475</v>
      </c>
      <c r="E354" s="49">
        <f>'Budget Detail FY 2021-28'!O614</f>
        <v>475</v>
      </c>
      <c r="F354" s="49">
        <f>'Budget Detail FY 2021-28'!P614</f>
        <v>198</v>
      </c>
      <c r="G354" s="49">
        <f>'Budget Detail FY 2021-28'!Q614</f>
        <v>0</v>
      </c>
      <c r="H354" s="49">
        <f>'Budget Detail FY 2021-28'!R614</f>
        <v>0</v>
      </c>
      <c r="I354" s="49">
        <f>'Budget Detail FY 2021-28'!S614</f>
        <v>0</v>
      </c>
      <c r="J354" s="49">
        <f>'Budget Detail FY 2021-28'!T614</f>
        <v>0</v>
      </c>
      <c r="K354" s="49">
        <f>'Budget Detail FY 2021-28'!U614</f>
        <v>0</v>
      </c>
    </row>
    <row r="355" spans="2:12" ht="20.100000000000001" customHeight="1">
      <c r="B355" s="126" t="s">
        <v>534</v>
      </c>
      <c r="C355" s="2">
        <f>SUM('Budget Detail FY 2021-28'!M616:M617)</f>
        <v>322750</v>
      </c>
      <c r="D355" s="2">
        <f>SUM('Budget Detail FY 2021-28'!N616:N617)</f>
        <v>328900</v>
      </c>
      <c r="E355" s="2">
        <f>SUM('Budget Detail FY 2021-28'!O616:O617)</f>
        <v>329600</v>
      </c>
      <c r="F355" s="2">
        <f>SUM('Budget Detail FY 2021-28'!P616:P617)</f>
        <v>329600</v>
      </c>
      <c r="G355" s="2">
        <f>SUM('Budget Detail FY 2021-28'!Q616:Q617)</f>
        <v>0</v>
      </c>
      <c r="H355" s="2">
        <f>SUM('Budget Detail FY 2021-28'!R616:R617)</f>
        <v>0</v>
      </c>
      <c r="I355" s="2">
        <f>SUM('Budget Detail FY 2021-28'!S616:S617)</f>
        <v>0</v>
      </c>
      <c r="J355" s="2">
        <f>SUM('Budget Detail FY 2021-28'!T616:T617)</f>
        <v>0</v>
      </c>
      <c r="K355" s="2">
        <f>SUM('Budget Detail FY 2021-28'!U616:U617)</f>
        <v>0</v>
      </c>
    </row>
    <row r="356" spans="2:12" ht="20.100000000000001" customHeight="1" thickBot="1">
      <c r="B356" s="78" t="s">
        <v>591</v>
      </c>
      <c r="C356" s="319">
        <f t="shared" ref="C356:K356" si="41">SUM(C354:C355)</f>
        <v>323225</v>
      </c>
      <c r="D356" s="319">
        <f t="shared" si="41"/>
        <v>329375</v>
      </c>
      <c r="E356" s="319">
        <f t="shared" si="41"/>
        <v>330075</v>
      </c>
      <c r="F356" s="319">
        <f t="shared" si="41"/>
        <v>329798</v>
      </c>
      <c r="G356" s="319">
        <f t="shared" si="41"/>
        <v>0</v>
      </c>
      <c r="H356" s="319">
        <f t="shared" si="41"/>
        <v>0</v>
      </c>
      <c r="I356" s="319">
        <f t="shared" si="41"/>
        <v>0</v>
      </c>
      <c r="J356" s="319">
        <f t="shared" si="41"/>
        <v>0</v>
      </c>
      <c r="K356" s="319">
        <f t="shared" si="41"/>
        <v>0</v>
      </c>
      <c r="L356" s="475"/>
    </row>
    <row r="357" spans="2:12">
      <c r="B357" s="79"/>
      <c r="C357" s="2"/>
      <c r="D357" s="2"/>
      <c r="E357" s="2"/>
      <c r="F357" s="2"/>
      <c r="G357" s="2"/>
      <c r="H357" s="2"/>
      <c r="I357" s="2"/>
      <c r="J357" s="2"/>
      <c r="K357" s="2"/>
    </row>
    <row r="358" spans="2:12" ht="20.100000000000001" customHeight="1">
      <c r="B358" s="125" t="s">
        <v>592</v>
      </c>
      <c r="C358" s="49">
        <f t="shared" ref="C358:K358" si="42">+C351-C356</f>
        <v>0</v>
      </c>
      <c r="D358" s="49">
        <f t="shared" si="42"/>
        <v>0</v>
      </c>
      <c r="E358" s="49">
        <f t="shared" si="42"/>
        <v>0</v>
      </c>
      <c r="F358" s="49">
        <f t="shared" si="42"/>
        <v>0</v>
      </c>
      <c r="G358" s="49">
        <f t="shared" si="42"/>
        <v>0</v>
      </c>
      <c r="H358" s="49">
        <f t="shared" si="42"/>
        <v>0</v>
      </c>
      <c r="I358" s="49">
        <f t="shared" si="42"/>
        <v>0</v>
      </c>
      <c r="J358" s="49">
        <f t="shared" si="42"/>
        <v>0</v>
      </c>
      <c r="K358" s="49">
        <f t="shared" si="42"/>
        <v>0</v>
      </c>
    </row>
    <row r="359" spans="2:12">
      <c r="B359" s="80"/>
      <c r="C359" s="2"/>
      <c r="D359" s="2"/>
      <c r="E359" s="2"/>
      <c r="F359" s="2"/>
      <c r="G359" s="2"/>
      <c r="H359" s="2"/>
      <c r="I359" s="2"/>
      <c r="J359" s="2"/>
      <c r="K359" s="2"/>
    </row>
    <row r="360" spans="2:12" ht="20.100000000000001" customHeight="1" thickBot="1">
      <c r="B360" s="77" t="s">
        <v>593</v>
      </c>
      <c r="C360" s="317">
        <v>0</v>
      </c>
      <c r="D360" s="317">
        <v>0</v>
      </c>
      <c r="E360" s="317">
        <v>0</v>
      </c>
      <c r="F360" s="317">
        <f>D360+F358</f>
        <v>0</v>
      </c>
      <c r="G360" s="317">
        <f>F360+G358</f>
        <v>0</v>
      </c>
      <c r="H360" s="317">
        <f>G360+H358</f>
        <v>0</v>
      </c>
      <c r="I360" s="317">
        <f>H360+I358</f>
        <v>0</v>
      </c>
      <c r="J360" s="317">
        <f>I360+J358</f>
        <v>0</v>
      </c>
      <c r="K360" s="317">
        <f>J360+K358</f>
        <v>0</v>
      </c>
    </row>
    <row r="361" spans="2:12" ht="14.4" thickTop="1">
      <c r="B361" s="4"/>
      <c r="C361" s="2"/>
      <c r="D361" s="2"/>
      <c r="E361" s="2"/>
      <c r="F361" s="2"/>
      <c r="G361" s="2"/>
      <c r="H361" s="2"/>
      <c r="I361" s="2"/>
      <c r="J361" s="2"/>
      <c r="K361" s="2"/>
    </row>
    <row r="362" spans="2:12">
      <c r="B362" s="4"/>
      <c r="C362" s="2"/>
      <c r="D362" s="2"/>
      <c r="E362" s="2"/>
      <c r="F362" s="2"/>
      <c r="G362" s="2"/>
      <c r="H362" s="2"/>
      <c r="I362" s="2"/>
      <c r="J362" s="2"/>
      <c r="K362" s="2"/>
    </row>
    <row r="363" spans="2:12">
      <c r="B363" s="1"/>
      <c r="C363" s="2"/>
      <c r="D363" s="2"/>
      <c r="E363" s="2"/>
      <c r="F363" s="2"/>
      <c r="G363" s="2"/>
      <c r="H363" s="2"/>
      <c r="I363" s="2"/>
      <c r="J363" s="2"/>
      <c r="K363" s="2"/>
    </row>
    <row r="364" spans="2:12">
      <c r="B364" s="1"/>
      <c r="C364" s="2"/>
      <c r="D364" s="2"/>
      <c r="E364" s="2"/>
      <c r="F364" s="2"/>
      <c r="G364" s="2"/>
      <c r="H364" s="2"/>
      <c r="I364" s="2"/>
      <c r="J364" s="2"/>
      <c r="K364" s="2"/>
    </row>
    <row r="365" spans="2:12">
      <c r="B365" s="1"/>
      <c r="C365" s="2"/>
      <c r="D365" s="2"/>
      <c r="E365" s="2"/>
      <c r="F365" s="2"/>
      <c r="G365" s="2"/>
      <c r="H365" s="2"/>
      <c r="I365" s="2"/>
      <c r="J365" s="2"/>
      <c r="K365" s="2"/>
    </row>
    <row r="366" spans="2:12">
      <c r="B366" s="1"/>
      <c r="C366" s="2"/>
      <c r="D366" s="2"/>
      <c r="E366" s="2"/>
      <c r="F366" s="2"/>
      <c r="G366" s="2"/>
      <c r="H366" s="2"/>
      <c r="I366" s="2"/>
      <c r="J366" s="2"/>
      <c r="K366" s="2"/>
    </row>
    <row r="367" spans="2:12">
      <c r="B367" s="1"/>
      <c r="C367" s="2"/>
      <c r="D367" s="2"/>
      <c r="E367" s="2"/>
      <c r="F367" s="2"/>
      <c r="G367" s="2"/>
      <c r="H367" s="2"/>
      <c r="I367" s="2"/>
      <c r="J367" s="2"/>
      <c r="K367" s="2"/>
    </row>
    <row r="368" spans="2:12">
      <c r="B368" s="1"/>
      <c r="C368" s="2"/>
      <c r="D368" s="2"/>
      <c r="E368" s="2"/>
      <c r="F368" s="2"/>
      <c r="G368" s="2"/>
      <c r="H368" s="2"/>
      <c r="I368" s="2"/>
      <c r="J368" s="2"/>
      <c r="K368" s="2"/>
    </row>
    <row r="369" spans="2:13">
      <c r="B369" s="1"/>
      <c r="C369" s="2"/>
      <c r="D369" s="2"/>
      <c r="E369" s="2"/>
      <c r="F369" s="2"/>
      <c r="G369" s="2"/>
      <c r="H369" s="2"/>
      <c r="I369" s="2"/>
      <c r="J369" s="2"/>
      <c r="K369" s="2"/>
    </row>
    <row r="370" spans="2:13">
      <c r="B370" s="1"/>
      <c r="C370" s="2"/>
      <c r="D370" s="2"/>
      <c r="E370" s="2"/>
      <c r="F370" s="2"/>
      <c r="G370" s="2"/>
      <c r="H370" s="2"/>
      <c r="I370" s="2"/>
      <c r="J370" s="2"/>
      <c r="K370" s="2"/>
    </row>
    <row r="371" spans="2:13">
      <c r="B371" s="1"/>
      <c r="C371" s="2"/>
      <c r="D371" s="2"/>
      <c r="E371" s="2"/>
      <c r="F371" s="2"/>
      <c r="G371" s="2"/>
      <c r="H371" s="2"/>
      <c r="I371" s="2"/>
      <c r="J371" s="2"/>
      <c r="K371" s="2"/>
    </row>
    <row r="372" spans="2:13">
      <c r="B372" s="1"/>
      <c r="C372" s="2"/>
      <c r="D372" s="2"/>
      <c r="E372" s="2"/>
      <c r="F372" s="2"/>
      <c r="G372" s="2"/>
      <c r="H372" s="2"/>
      <c r="I372" s="2"/>
      <c r="J372" s="2"/>
      <c r="K372" s="2"/>
    </row>
    <row r="374" spans="2:13" ht="17.399999999999999">
      <c r="B374" s="480" t="s">
        <v>601</v>
      </c>
      <c r="C374" s="480"/>
      <c r="D374" s="480"/>
      <c r="E374" s="480"/>
      <c r="F374" s="480"/>
      <c r="G374" s="480"/>
      <c r="H374" s="480"/>
      <c r="I374" s="480"/>
      <c r="J374" s="480"/>
      <c r="K374" s="480"/>
    </row>
    <row r="375" spans="2:13">
      <c r="B375" s="43"/>
      <c r="C375" s="2"/>
      <c r="D375" s="2"/>
      <c r="E375" s="2"/>
      <c r="F375" s="2"/>
      <c r="G375" s="2"/>
      <c r="H375" s="2"/>
      <c r="I375" s="2"/>
      <c r="J375" s="2"/>
      <c r="K375" s="2"/>
    </row>
    <row r="376" spans="2:13" ht="12.75" customHeight="1">
      <c r="B376" s="482" t="s">
        <v>602</v>
      </c>
      <c r="C376" s="482"/>
      <c r="D376" s="482"/>
      <c r="E376" s="482"/>
      <c r="F376" s="482"/>
      <c r="G376" s="482"/>
      <c r="H376" s="482"/>
      <c r="I376" s="482"/>
      <c r="J376" s="482"/>
      <c r="K376" s="482"/>
    </row>
    <row r="377" spans="2:13" ht="18" customHeight="1">
      <c r="B377" s="482"/>
      <c r="C377" s="482"/>
      <c r="D377" s="482"/>
      <c r="E377" s="482"/>
      <c r="F377" s="482"/>
      <c r="G377" s="482"/>
      <c r="H377" s="482"/>
      <c r="I377" s="482"/>
      <c r="J377" s="482"/>
      <c r="K377" s="482"/>
    </row>
    <row r="378" spans="2:13" ht="7.5" customHeight="1">
      <c r="B378" s="19"/>
      <c r="C378" s="16"/>
      <c r="D378" s="16"/>
      <c r="E378" s="16"/>
      <c r="F378" s="2"/>
      <c r="G378" s="2"/>
      <c r="H378" s="2"/>
      <c r="I378" s="2"/>
      <c r="J378" s="2"/>
      <c r="K378" s="2"/>
    </row>
    <row r="379" spans="2:13">
      <c r="B379" s="4"/>
      <c r="C379" s="43"/>
      <c r="D379" s="1"/>
      <c r="E379" s="43" t="s">
        <v>804</v>
      </c>
      <c r="F379" s="1"/>
      <c r="G379" s="43" t="s">
        <v>805</v>
      </c>
      <c r="H379" s="1"/>
      <c r="I379" s="1"/>
      <c r="J379" s="1"/>
      <c r="K379" s="1"/>
    </row>
    <row r="380" spans="2:13">
      <c r="B380" s="43"/>
      <c r="C380" s="43" t="s">
        <v>802</v>
      </c>
      <c r="D380" s="43" t="s">
        <v>803</v>
      </c>
      <c r="E380" s="43" t="s">
        <v>574</v>
      </c>
      <c r="F380" s="43" t="s">
        <v>804</v>
      </c>
      <c r="G380" s="43" t="str">
        <f>'Fund Cover Sheets'!$L$1</f>
        <v>Adopted</v>
      </c>
      <c r="H380" s="43" t="s">
        <v>806</v>
      </c>
      <c r="I380" s="43" t="s">
        <v>807</v>
      </c>
      <c r="J380" s="43" t="s">
        <v>808</v>
      </c>
      <c r="K380" s="43" t="s">
        <v>809</v>
      </c>
    </row>
    <row r="381" spans="2:13" ht="14.4" thickBot="1">
      <c r="B381" s="44"/>
      <c r="C381" s="45" t="s">
        <v>1</v>
      </c>
      <c r="D381" s="45" t="s">
        <v>1</v>
      </c>
      <c r="E381" s="45" t="s">
        <v>544</v>
      </c>
      <c r="F381" s="45" t="s">
        <v>19</v>
      </c>
      <c r="G381" s="45" t="s">
        <v>544</v>
      </c>
      <c r="H381" s="45" t="s">
        <v>19</v>
      </c>
      <c r="I381" s="45" t="s">
        <v>19</v>
      </c>
      <c r="J381" s="45" t="s">
        <v>19</v>
      </c>
      <c r="K381" s="45" t="s">
        <v>19</v>
      </c>
    </row>
    <row r="382" spans="2:13">
      <c r="B382" s="1"/>
      <c r="C382" s="52"/>
      <c r="D382" s="2"/>
      <c r="E382" s="2"/>
      <c r="F382" s="2"/>
      <c r="G382" s="2"/>
      <c r="H382" s="2"/>
      <c r="I382" s="2"/>
      <c r="J382" s="2"/>
      <c r="K382" s="2"/>
    </row>
    <row r="383" spans="2:13">
      <c r="B383" s="79" t="s">
        <v>676</v>
      </c>
      <c r="C383" s="2"/>
      <c r="D383" s="2"/>
      <c r="E383" s="2"/>
      <c r="F383" s="2"/>
      <c r="G383" s="2"/>
      <c r="H383" s="2"/>
      <c r="I383" s="2"/>
      <c r="J383" s="2"/>
      <c r="K383" s="2"/>
    </row>
    <row r="384" spans="2:13" ht="20.100000000000001" customHeight="1">
      <c r="B384" s="126" t="s">
        <v>575</v>
      </c>
      <c r="C384" s="49">
        <f>'Budget Detail FY 2021-28'!M626</f>
        <v>0</v>
      </c>
      <c r="D384" s="49">
        <f>'Budget Detail FY 2021-28'!N626</f>
        <v>0</v>
      </c>
      <c r="E384" s="49">
        <f>'Budget Detail FY 2021-28'!O626</f>
        <v>0</v>
      </c>
      <c r="F384" s="49">
        <f>'Budget Detail FY 2021-28'!P626</f>
        <v>0</v>
      </c>
      <c r="G384" s="49">
        <f>'Budget Detail FY 2021-28'!Q626</f>
        <v>350000</v>
      </c>
      <c r="H384" s="49">
        <f>'Budget Detail FY 2021-28'!R626</f>
        <v>714000</v>
      </c>
      <c r="I384" s="49">
        <f>'Budget Detail FY 2021-28'!S626</f>
        <v>728280</v>
      </c>
      <c r="J384" s="49">
        <f>'Budget Detail FY 2021-28'!T626</f>
        <v>742846</v>
      </c>
      <c r="K384" s="49">
        <f>'Budget Detail FY 2021-28'!U626</f>
        <v>757703</v>
      </c>
      <c r="L384" s="126"/>
      <c r="M384" s="466"/>
    </row>
    <row r="385" spans="2:14" ht="20.100000000000001" customHeight="1">
      <c r="B385" s="126" t="s">
        <v>576</v>
      </c>
      <c r="C385" s="2">
        <f>'Budget Detail FY 2021-28'!M627</f>
        <v>0</v>
      </c>
      <c r="D385" s="2">
        <f>'Budget Detail FY 2021-28'!N627</f>
        <v>0</v>
      </c>
      <c r="E385" s="2">
        <f>'Budget Detail FY 2021-28'!O627</f>
        <v>100000</v>
      </c>
      <c r="F385" s="2">
        <f>'Budget Detail FY 2021-28'!P627</f>
        <v>100000</v>
      </c>
      <c r="G385" s="2">
        <f>'Budget Detail FY 2021-28'!Q627</f>
        <v>0</v>
      </c>
      <c r="H385" s="2">
        <f>'Budget Detail FY 2021-28'!R627</f>
        <v>0</v>
      </c>
      <c r="I385" s="2">
        <f>'Budget Detail FY 2021-28'!S627</f>
        <v>0</v>
      </c>
      <c r="J385" s="2">
        <f>'Budget Detail FY 2021-28'!T627</f>
        <v>0</v>
      </c>
      <c r="K385" s="2">
        <f>'Budget Detail FY 2021-28'!U627</f>
        <v>0</v>
      </c>
      <c r="L385" s="126"/>
      <c r="M385" s="466"/>
    </row>
    <row r="386" spans="2:14" ht="20.100000000000001" customHeight="1">
      <c r="B386" s="126" t="s">
        <v>579</v>
      </c>
      <c r="C386" s="2">
        <f>SUM('Budget Detail FY 2021-28'!M628:M633)</f>
        <v>5062645</v>
      </c>
      <c r="D386" s="2">
        <f>SUM('Budget Detail FY 2021-28'!N628:N633)</f>
        <v>4944694</v>
      </c>
      <c r="E386" s="2">
        <f>SUM('Budget Detail FY 2021-28'!O628:O633)</f>
        <v>5393543</v>
      </c>
      <c r="F386" s="2">
        <f>SUM('Budget Detail FY 2021-28'!P628:P633)</f>
        <v>5587000</v>
      </c>
      <c r="G386" s="2">
        <f>SUM('Budget Detail FY 2021-28'!Q628:Q633)</f>
        <v>5459210</v>
      </c>
      <c r="H386" s="2">
        <f>SUM('Budget Detail FY 2021-28'!R628:R633)</f>
        <v>6204084</v>
      </c>
      <c r="I386" s="2">
        <f>SUM('Budget Detail FY 2021-28'!S628:S633)</f>
        <v>7415944</v>
      </c>
      <c r="J386" s="2">
        <f>SUM('Budget Detail FY 2021-28'!T628:T633)</f>
        <v>8925661</v>
      </c>
      <c r="K386" s="2">
        <f>SUM('Budget Detail FY 2021-28'!U628:U633)</f>
        <v>10807596</v>
      </c>
      <c r="L386" s="126"/>
      <c r="M386" s="466"/>
    </row>
    <row r="387" spans="2:14" ht="20.100000000000001" customHeight="1">
      <c r="B387" s="126" t="s">
        <v>580</v>
      </c>
      <c r="C387" s="2">
        <f>'Budget Detail FY 2021-28'!M634+'Budget Detail FY 2021-28'!M635</f>
        <v>1302</v>
      </c>
      <c r="D387" s="2">
        <f>'Budget Detail FY 2021-28'!N634+'Budget Detail FY 2021-28'!N635</f>
        <v>-27633</v>
      </c>
      <c r="E387" s="2">
        <f>'Budget Detail FY 2021-28'!O634+'Budget Detail FY 2021-28'!O635</f>
        <v>2000</v>
      </c>
      <c r="F387" s="2">
        <f>'Budget Detail FY 2021-28'!P634+'Budget Detail FY 2021-28'!P635</f>
        <v>30000</v>
      </c>
      <c r="G387" s="2">
        <f>'Budget Detail FY 2021-28'!Q634+'Budget Detail FY 2021-28'!Q635</f>
        <v>35000</v>
      </c>
      <c r="H387" s="2">
        <f>'Budget Detail FY 2021-28'!R634+'Budget Detail FY 2021-28'!R635</f>
        <v>55000</v>
      </c>
      <c r="I387" s="2">
        <f>'Budget Detail FY 2021-28'!S634+'Budget Detail FY 2021-28'!S635</f>
        <v>10000</v>
      </c>
      <c r="J387" s="2">
        <f>'Budget Detail FY 2021-28'!T634+'Budget Detail FY 2021-28'!T635</f>
        <v>15000</v>
      </c>
      <c r="K387" s="2">
        <f>'Budget Detail FY 2021-28'!U634+'Budget Detail FY 2021-28'!U635</f>
        <v>10000</v>
      </c>
      <c r="L387" s="126"/>
      <c r="M387" s="466"/>
    </row>
    <row r="388" spans="2:14" ht="20.100000000000001" customHeight="1">
      <c r="B388" s="126" t="s">
        <v>581</v>
      </c>
      <c r="C388" s="2">
        <f>SUM('Budget Detail FY 2021-28'!M636:M636)</f>
        <v>2524</v>
      </c>
      <c r="D388" s="2">
        <f>SUM('Budget Detail FY 2021-28'!N636:N636)</f>
        <v>2920</v>
      </c>
      <c r="E388" s="2">
        <f>SUM('Budget Detail FY 2021-28'!O636:O636)</f>
        <v>0</v>
      </c>
      <c r="F388" s="2">
        <f>SUM('Budget Detail FY 2021-28'!P636:P636)</f>
        <v>2021</v>
      </c>
      <c r="G388" s="2">
        <f>SUM('Budget Detail FY 2021-28'!Q636:Q636)</f>
        <v>48500</v>
      </c>
      <c r="H388" s="2">
        <f>SUM('Budget Detail FY 2021-28'!R636:R636)</f>
        <v>503500</v>
      </c>
      <c r="I388" s="2">
        <f>SUM('Budget Detail FY 2021-28'!S636:S636)</f>
        <v>0</v>
      </c>
      <c r="J388" s="2">
        <f>SUM('Budget Detail FY 2021-28'!T636:T636)</f>
        <v>0</v>
      </c>
      <c r="K388" s="2">
        <f>SUM('Budget Detail FY 2021-28'!U636:U636)</f>
        <v>0</v>
      </c>
      <c r="L388" s="126"/>
      <c r="M388" s="466"/>
    </row>
    <row r="389" spans="2:14" ht="20.100000000000001" customHeight="1">
      <c r="B389" s="126" t="s">
        <v>582</v>
      </c>
      <c r="C389" s="2">
        <f>SUM('Budget Detail FY 2021-28'!M637:M638)</f>
        <v>100469</v>
      </c>
      <c r="D389" s="2">
        <f>SUM('Budget Detail FY 2021-28'!N637:N638)</f>
        <v>105950</v>
      </c>
      <c r="E389" s="2">
        <f>SUM('Budget Detail FY 2021-28'!O637:O638)</f>
        <v>105601</v>
      </c>
      <c r="F389" s="2">
        <f>SUM('Budget Detail FY 2021-28'!P637:P638)</f>
        <v>107351</v>
      </c>
      <c r="G389" s="2">
        <f>SUM('Budget Detail FY 2021-28'!Q637:Q638)</f>
        <v>109134</v>
      </c>
      <c r="H389" s="2">
        <f>SUM('Budget Detail FY 2021-28'!R637:R638)</f>
        <v>111996</v>
      </c>
      <c r="I389" s="2">
        <f>SUM('Budget Detail FY 2021-28'!S637:S638)</f>
        <v>114937</v>
      </c>
      <c r="J389" s="2">
        <f>SUM('Budget Detail FY 2021-28'!T637:T638)</f>
        <v>117399</v>
      </c>
      <c r="K389" s="2">
        <f>SUM('Budget Detail FY 2021-28'!U637:U638)</f>
        <v>119934</v>
      </c>
      <c r="L389" s="126"/>
      <c r="M389" s="466"/>
    </row>
    <row r="390" spans="2:14" ht="20.100000000000001" customHeight="1">
      <c r="B390" s="385" t="s">
        <v>1188</v>
      </c>
      <c r="C390" s="384">
        <f>SUM(C384:C389)</f>
        <v>5166940</v>
      </c>
      <c r="D390" s="384">
        <f>SUM(D384:D389)</f>
        <v>5025931</v>
      </c>
      <c r="E390" s="384">
        <f t="shared" ref="E390:F390" si="43">SUM(E384:E389)</f>
        <v>5601144</v>
      </c>
      <c r="F390" s="384">
        <f t="shared" si="43"/>
        <v>5826372</v>
      </c>
      <c r="G390" s="384">
        <f>SUM(G384:G389)</f>
        <v>6001844</v>
      </c>
      <c r="H390" s="384">
        <f t="shared" ref="H390:K390" si="44">SUM(H384:H389)</f>
        <v>7588580</v>
      </c>
      <c r="I390" s="384">
        <f t="shared" si="44"/>
        <v>8269161</v>
      </c>
      <c r="J390" s="384">
        <f t="shared" si="44"/>
        <v>9800906</v>
      </c>
      <c r="K390" s="384">
        <f t="shared" si="44"/>
        <v>11695233</v>
      </c>
      <c r="L390" s="126"/>
      <c r="M390" s="472"/>
    </row>
    <row r="391" spans="2:14" ht="6.9" customHeight="1">
      <c r="B391" s="126"/>
      <c r="C391" s="2"/>
      <c r="D391" s="2"/>
      <c r="E391" s="2"/>
      <c r="F391" s="2"/>
      <c r="G391" s="2"/>
      <c r="H391" s="2"/>
      <c r="I391" s="2"/>
      <c r="J391" s="2"/>
      <c r="K391" s="2"/>
      <c r="L391" s="126"/>
      <c r="M391" s="472"/>
    </row>
    <row r="392" spans="2:14" ht="20.100000000000001" customHeight="1">
      <c r="B392" s="126" t="s">
        <v>583</v>
      </c>
      <c r="C392" s="2">
        <f>SUM('Budget Detail FY 2021-28'!M641:M647)</f>
        <v>179020</v>
      </c>
      <c r="D392" s="2">
        <f>SUM('Budget Detail FY 2021-28'!N641:N647)</f>
        <v>180233</v>
      </c>
      <c r="E392" s="2">
        <f>SUM('Budget Detail FY 2021-28'!O641:O647)</f>
        <v>177859</v>
      </c>
      <c r="F392" s="2">
        <f>SUM('Budget Detail FY 2021-28'!P641:P647)</f>
        <v>177859</v>
      </c>
      <c r="G392" s="2">
        <f>SUM('Budget Detail FY 2021-28'!Q641:Q647)</f>
        <v>10262457</v>
      </c>
      <c r="H392" s="2">
        <f>SUM('Budget Detail FY 2021-28'!R641:R647)</f>
        <v>124729559</v>
      </c>
      <c r="I392" s="2">
        <f>SUM('Budget Detail FY 2021-28'!S641:S647)</f>
        <v>3493866</v>
      </c>
      <c r="J392" s="2">
        <f>SUM('Budget Detail FY 2021-28'!T641:T647)</f>
        <v>12366238</v>
      </c>
      <c r="K392" s="2">
        <f>SUM('Budget Detail FY 2021-28'!U641:U647)</f>
        <v>2862448</v>
      </c>
      <c r="M392" s="473"/>
      <c r="N392" s="468"/>
    </row>
    <row r="393" spans="2:14" ht="20.100000000000001" customHeight="1" thickBot="1">
      <c r="B393" s="78" t="s">
        <v>1190</v>
      </c>
      <c r="C393" s="319">
        <f t="shared" ref="C393:K393" si="45">C390+C392</f>
        <v>5345960</v>
      </c>
      <c r="D393" s="319">
        <f t="shared" si="45"/>
        <v>5206164</v>
      </c>
      <c r="E393" s="319">
        <f t="shared" si="45"/>
        <v>5779003</v>
      </c>
      <c r="F393" s="319">
        <f t="shared" si="45"/>
        <v>6004231</v>
      </c>
      <c r="G393" s="319">
        <f t="shared" si="45"/>
        <v>16264301</v>
      </c>
      <c r="H393" s="319">
        <f t="shared" si="45"/>
        <v>132318139</v>
      </c>
      <c r="I393" s="319">
        <f t="shared" si="45"/>
        <v>11763027</v>
      </c>
      <c r="J393" s="319">
        <f t="shared" si="45"/>
        <v>22167144</v>
      </c>
      <c r="K393" s="319">
        <f t="shared" si="45"/>
        <v>14557681</v>
      </c>
    </row>
    <row r="394" spans="2:14" ht="7.5" customHeight="1">
      <c r="B394" s="1"/>
      <c r="C394" s="2"/>
      <c r="D394" s="2"/>
      <c r="E394" s="2"/>
      <c r="F394" s="2"/>
      <c r="G394" s="2"/>
      <c r="H394" s="2"/>
      <c r="I394" s="2"/>
      <c r="J394" s="2"/>
      <c r="K394" s="2"/>
    </row>
    <row r="395" spans="2:14">
      <c r="B395" s="79" t="s">
        <v>417</v>
      </c>
      <c r="C395" s="2"/>
      <c r="D395" s="2"/>
      <c r="E395" s="2"/>
      <c r="F395" s="2"/>
      <c r="G395" s="2"/>
      <c r="H395" s="2"/>
      <c r="I395" s="2"/>
      <c r="J395" s="2"/>
      <c r="K395" s="2"/>
    </row>
    <row r="396" spans="2:14" ht="20.100000000000001" customHeight="1">
      <c r="B396" s="126" t="s">
        <v>585</v>
      </c>
      <c r="C396" s="49">
        <f>SUM('Budget Detail FY 2021-28'!M653:M655)</f>
        <v>453904</v>
      </c>
      <c r="D396" s="49">
        <f>SUM('Budget Detail FY 2021-28'!N653:N655)</f>
        <v>488536</v>
      </c>
      <c r="E396" s="49">
        <f>SUM('Budget Detail FY 2021-28'!O653:O655)</f>
        <v>562785</v>
      </c>
      <c r="F396" s="49">
        <f>SUM('Budget Detail FY 2021-28'!P653:P655)</f>
        <v>521785</v>
      </c>
      <c r="G396" s="49">
        <f>SUM('Budget Detail FY 2021-28'!Q653:Q655)</f>
        <v>613000</v>
      </c>
      <c r="H396" s="49">
        <f>SUM('Budget Detail FY 2021-28'!R653:R655)</f>
        <v>630280</v>
      </c>
      <c r="I396" s="49">
        <f>SUM('Budget Detail FY 2021-28'!S653:S655)</f>
        <v>638078</v>
      </c>
      <c r="J396" s="49">
        <f>SUM('Budget Detail FY 2021-28'!T653:T655)</f>
        <v>656410</v>
      </c>
      <c r="K396" s="49">
        <f>SUM('Budget Detail FY 2021-28'!U653:U655)</f>
        <v>675292</v>
      </c>
      <c r="L396" s="126"/>
      <c r="M396" s="466"/>
    </row>
    <row r="397" spans="2:14" ht="20.100000000000001" customHeight="1">
      <c r="B397" s="126" t="s">
        <v>586</v>
      </c>
      <c r="C397" s="2">
        <f>SUM('Budget Detail FY 2021-28'!M656:M663)</f>
        <v>235333</v>
      </c>
      <c r="D397" s="2">
        <f>SUM('Budget Detail FY 2021-28'!N656:N663)</f>
        <v>234464</v>
      </c>
      <c r="E397" s="2">
        <f>SUM('Budget Detail FY 2021-28'!O656:O663)</f>
        <v>270666</v>
      </c>
      <c r="F397" s="2">
        <f>SUM('Budget Detail FY 2021-28'!P656:P663)</f>
        <v>282245</v>
      </c>
      <c r="G397" s="2">
        <f>SUM('Budget Detail FY 2021-28'!Q656:Q663)</f>
        <v>315829</v>
      </c>
      <c r="H397" s="2">
        <f>SUM('Budget Detail FY 2021-28'!R656:R663)</f>
        <v>338254</v>
      </c>
      <c r="I397" s="2">
        <f>SUM('Budget Detail FY 2021-28'!S656:S663)</f>
        <v>359848</v>
      </c>
      <c r="J397" s="2">
        <f>SUM('Budget Detail FY 2021-28'!T656:T663)</f>
        <v>383712</v>
      </c>
      <c r="K397" s="2">
        <f>SUM('Budget Detail FY 2021-28'!U656:U663)</f>
        <v>409305</v>
      </c>
      <c r="L397" s="126"/>
      <c r="M397" s="466"/>
    </row>
    <row r="398" spans="2:14" ht="20.100000000000001" customHeight="1">
      <c r="B398" s="126" t="s">
        <v>587</v>
      </c>
      <c r="C398" s="2">
        <f>SUM('Budget Detail FY 2021-28'!M664:M689)</f>
        <v>896256</v>
      </c>
      <c r="D398" s="2">
        <f>SUM('Budget Detail FY 2021-28'!N664:N689)</f>
        <v>1160985</v>
      </c>
      <c r="E398" s="2">
        <f>SUM('Budget Detail FY 2021-28'!O664:O689)</f>
        <v>1421529</v>
      </c>
      <c r="F398" s="2">
        <f>SUM('Budget Detail FY 2021-28'!P664:P689)</f>
        <v>1060774</v>
      </c>
      <c r="G398" s="2">
        <f>SUM('Budget Detail FY 2021-28'!Q664:Q689)</f>
        <v>2732234</v>
      </c>
      <c r="H398" s="2">
        <f>SUM('Budget Detail FY 2021-28'!R664:R689)</f>
        <v>1629793</v>
      </c>
      <c r="I398" s="2">
        <f>SUM('Budget Detail FY 2021-28'!S664:S689)</f>
        <v>1622031</v>
      </c>
      <c r="J398" s="2">
        <f>SUM('Budget Detail FY 2021-28'!T664:T689)</f>
        <v>1597934</v>
      </c>
      <c r="K398" s="2">
        <f>SUM('Budget Detail FY 2021-28'!U664:U689)</f>
        <v>1235532</v>
      </c>
      <c r="L398" s="126"/>
      <c r="M398" s="466"/>
    </row>
    <row r="399" spans="2:14" ht="20.100000000000001" customHeight="1">
      <c r="B399" s="126" t="s">
        <v>588</v>
      </c>
      <c r="C399" s="2">
        <f>SUM('Budget Detail FY 2021-28'!M690:M698)</f>
        <v>414134</v>
      </c>
      <c r="D399" s="2">
        <f>SUM('Budget Detail FY 2021-28'!N690:N698)</f>
        <v>480005</v>
      </c>
      <c r="E399" s="2">
        <f>SUM('Budget Detail FY 2021-28'!O690:O698)</f>
        <v>470418</v>
      </c>
      <c r="F399" s="2">
        <f>SUM('Budget Detail FY 2021-28'!P690:P698)</f>
        <v>462000</v>
      </c>
      <c r="G399" s="2">
        <f>SUM('Budget Detail FY 2021-28'!Q690:Q698)</f>
        <v>469600</v>
      </c>
      <c r="H399" s="2">
        <f>SUM('Budget Detail FY 2021-28'!R690:R698)</f>
        <v>455822</v>
      </c>
      <c r="I399" s="2">
        <f>SUM('Budget Detail FY 2021-28'!S690:S698)</f>
        <v>468700</v>
      </c>
      <c r="J399" s="2">
        <f>SUM('Budget Detail FY 2021-28'!T690:T698)</f>
        <v>482270</v>
      </c>
      <c r="K399" s="2">
        <f>SUM('Budget Detail FY 2021-28'!U690:U698)</f>
        <v>496570</v>
      </c>
      <c r="L399" s="126"/>
      <c r="M399" s="466"/>
    </row>
    <row r="400" spans="2:14" ht="20.100000000000001" customHeight="1">
      <c r="B400" s="126" t="s">
        <v>589</v>
      </c>
      <c r="C400" s="2">
        <f>SUM('Budget Detail FY 2021-28'!M699:M712)</f>
        <v>407285</v>
      </c>
      <c r="D400" s="2">
        <f>SUM('Budget Detail FY 2021-28'!N699:N712)</f>
        <v>1136503</v>
      </c>
      <c r="E400" s="2">
        <f>SUM('Budget Detail FY 2021-28'!O699:O712)</f>
        <v>3183316</v>
      </c>
      <c r="F400" s="2">
        <f>SUM('Budget Detail FY 2021-28'!P699:P712)</f>
        <v>2619031</v>
      </c>
      <c r="G400" s="2">
        <f>SUM('Budget Detail FY 2021-28'!Q699:Q712)</f>
        <v>10034025</v>
      </c>
      <c r="H400" s="2">
        <f>SUM('Budget Detail FY 2021-28'!R699:R712)</f>
        <v>123024500</v>
      </c>
      <c r="I400" s="2">
        <f>SUM('Budget Detail FY 2021-28'!S699:S712)</f>
        <v>8404500</v>
      </c>
      <c r="J400" s="2">
        <f>SUM('Budget Detail FY 2021-28'!T699:T712)</f>
        <v>9697500</v>
      </c>
      <c r="K400" s="2">
        <f>SUM('Budget Detail FY 2021-28'!U699:U712)</f>
        <v>7391700</v>
      </c>
      <c r="L400" s="126"/>
      <c r="M400" s="466"/>
    </row>
    <row r="401" spans="2:14" ht="20.100000000000001" customHeight="1">
      <c r="B401" s="126" t="s">
        <v>603</v>
      </c>
      <c r="C401" s="2">
        <f>'Budget Detail FY 2021-28'!M713</f>
        <v>0</v>
      </c>
      <c r="D401" s="2">
        <f>'Budget Detail FY 2021-28'!N713</f>
        <v>0</v>
      </c>
      <c r="E401" s="2">
        <f>'Budget Detail FY 2021-28'!O713</f>
        <v>130281</v>
      </c>
      <c r="F401" s="2">
        <f>'Budget Detail FY 2021-28'!P713</f>
        <v>0</v>
      </c>
      <c r="G401" s="2">
        <f>'Budget Detail FY 2021-28'!Q713</f>
        <v>136795</v>
      </c>
      <c r="H401" s="2">
        <f>'Budget Detail FY 2021-28'!R713</f>
        <v>547180</v>
      </c>
      <c r="I401" s="2">
        <f>'Budget Detail FY 2021-28'!S713</f>
        <v>683974</v>
      </c>
      <c r="J401" s="2">
        <f>'Budget Detail FY 2021-28'!T713</f>
        <v>0</v>
      </c>
      <c r="K401" s="2">
        <f>'Budget Detail FY 2021-28'!U713</f>
        <v>0</v>
      </c>
      <c r="L401" s="126"/>
      <c r="M401" s="466"/>
    </row>
    <row r="402" spans="2:14" ht="20.100000000000001" customHeight="1">
      <c r="B402" s="126" t="s">
        <v>534</v>
      </c>
      <c r="C402" s="2">
        <f>SUM('Budget Detail FY 2021-28'!M715:M740)</f>
        <v>2305935</v>
      </c>
      <c r="D402" s="2">
        <f>SUM('Budget Detail FY 2021-28'!N715:N740)</f>
        <v>1815830</v>
      </c>
      <c r="E402" s="2">
        <f>SUM('Budget Detail FY 2021-28'!O715:O740)</f>
        <v>1654108</v>
      </c>
      <c r="F402" s="2">
        <f>SUM('Budget Detail FY 2021-28'!P715:P740)</f>
        <v>1654108</v>
      </c>
      <c r="G402" s="2">
        <f>SUM('Budget Detail FY 2021-28'!Q715:Q740)</f>
        <v>975291</v>
      </c>
      <c r="H402" s="2">
        <f>SUM('Budget Detail FY 2021-28'!R715:R740)</f>
        <v>2847448</v>
      </c>
      <c r="I402" s="2">
        <f>SUM('Budget Detail FY 2021-28'!S715:S740)</f>
        <v>6281114</v>
      </c>
      <c r="J402" s="2">
        <f>SUM('Budget Detail FY 2021-28'!T715:T740)</f>
        <v>6321167</v>
      </c>
      <c r="K402" s="2">
        <f>SUM('Budget Detail FY 2021-28'!U715:U740)</f>
        <v>7012363</v>
      </c>
      <c r="L402" s="126"/>
      <c r="M402" s="476"/>
    </row>
    <row r="403" spans="2:14" ht="20.100000000000001" customHeight="1" thickBot="1">
      <c r="B403" s="78" t="s">
        <v>604</v>
      </c>
      <c r="C403" s="319">
        <f t="shared" ref="C403:K403" si="46">SUM(C396:C402)</f>
        <v>4712847</v>
      </c>
      <c r="D403" s="319">
        <f t="shared" si="46"/>
        <v>5316323</v>
      </c>
      <c r="E403" s="319">
        <f t="shared" si="46"/>
        <v>7693103</v>
      </c>
      <c r="F403" s="319">
        <f t="shared" si="46"/>
        <v>6599943</v>
      </c>
      <c r="G403" s="319">
        <f t="shared" si="46"/>
        <v>15276774</v>
      </c>
      <c r="H403" s="319">
        <f t="shared" si="46"/>
        <v>129473277</v>
      </c>
      <c r="I403" s="319">
        <f t="shared" si="46"/>
        <v>18458245</v>
      </c>
      <c r="J403" s="319">
        <f t="shared" si="46"/>
        <v>19138993</v>
      </c>
      <c r="K403" s="319">
        <f t="shared" si="46"/>
        <v>17220762</v>
      </c>
    </row>
    <row r="404" spans="2:14" ht="6.9" customHeight="1">
      <c r="B404" s="79"/>
      <c r="C404" s="296"/>
      <c r="D404" s="296"/>
      <c r="E404" s="296"/>
      <c r="F404" s="296"/>
      <c r="G404" s="296"/>
      <c r="H404" s="296"/>
      <c r="I404" s="296"/>
      <c r="J404" s="296"/>
      <c r="K404" s="296"/>
      <c r="M404" s="466"/>
      <c r="N404" s="468"/>
    </row>
    <row r="405" spans="2:14" ht="20.100000000000001" customHeight="1">
      <c r="B405" s="126" t="s">
        <v>590</v>
      </c>
      <c r="C405" s="261">
        <f>'Budget Detail FY 2021-28'!M744</f>
        <v>0</v>
      </c>
      <c r="D405" s="261">
        <f>'Budget Detail FY 2021-28'!N744</f>
        <v>0</v>
      </c>
      <c r="E405" s="261">
        <f>'Budget Detail FY 2021-28'!O744</f>
        <v>0</v>
      </c>
      <c r="F405" s="261">
        <f>'Budget Detail FY 2021-28'!P744</f>
        <v>0</v>
      </c>
      <c r="G405" s="261">
        <f>'Budget Detail FY 2021-28'!Q744</f>
        <v>97224</v>
      </c>
      <c r="H405" s="261">
        <f>'Budget Detail FY 2021-28'!R744</f>
        <v>697283</v>
      </c>
      <c r="I405" s="261">
        <f>'Budget Detail FY 2021-28'!S744</f>
        <v>697389</v>
      </c>
      <c r="J405" s="261">
        <f>'Budget Detail FY 2021-28'!T744</f>
        <v>696729</v>
      </c>
      <c r="K405" s="261">
        <f>'Budget Detail FY 2021-28'!U744</f>
        <v>697224</v>
      </c>
      <c r="M405" s="466"/>
      <c r="N405" s="468"/>
    </row>
    <row r="406" spans="2:14" ht="20.100000000000001" customHeight="1" thickBot="1">
      <c r="B406" s="78" t="s">
        <v>1200</v>
      </c>
      <c r="C406" s="404">
        <f>C403+C405</f>
        <v>4712847</v>
      </c>
      <c r="D406" s="404">
        <f t="shared" ref="D406:K406" si="47">D403+D405</f>
        <v>5316323</v>
      </c>
      <c r="E406" s="404">
        <f t="shared" si="47"/>
        <v>7693103</v>
      </c>
      <c r="F406" s="404">
        <f t="shared" si="47"/>
        <v>6599943</v>
      </c>
      <c r="G406" s="404">
        <f t="shared" si="47"/>
        <v>15373998</v>
      </c>
      <c r="H406" s="404">
        <f t="shared" si="47"/>
        <v>130170560</v>
      </c>
      <c r="I406" s="404">
        <f t="shared" si="47"/>
        <v>19155634</v>
      </c>
      <c r="J406" s="404">
        <f t="shared" si="47"/>
        <v>19835722</v>
      </c>
      <c r="K406" s="404">
        <f t="shared" si="47"/>
        <v>17917986</v>
      </c>
      <c r="L406" s="475"/>
      <c r="M406" s="466"/>
      <c r="N406" s="468"/>
    </row>
    <row r="407" spans="2:14" ht="7.5" customHeight="1">
      <c r="B407" s="79"/>
      <c r="C407" s="2"/>
      <c r="D407" s="2"/>
      <c r="E407" s="2"/>
      <c r="F407" s="2"/>
      <c r="G407" s="2"/>
      <c r="H407" s="2"/>
      <c r="I407" s="2"/>
      <c r="J407" s="2"/>
      <c r="K407" s="2"/>
    </row>
    <row r="408" spans="2:14" ht="20.100000000000001" customHeight="1">
      <c r="B408" s="125" t="s">
        <v>592</v>
      </c>
      <c r="C408" s="49">
        <f t="shared" ref="C408:K408" si="48">+C393-C406</f>
        <v>633113</v>
      </c>
      <c r="D408" s="49">
        <f t="shared" si="48"/>
        <v>-110159</v>
      </c>
      <c r="E408" s="49">
        <f t="shared" si="48"/>
        <v>-1914100</v>
      </c>
      <c r="F408" s="49">
        <f t="shared" si="48"/>
        <v>-595712</v>
      </c>
      <c r="G408" s="49">
        <f t="shared" si="48"/>
        <v>890303</v>
      </c>
      <c r="H408" s="49">
        <f t="shared" si="48"/>
        <v>2147579</v>
      </c>
      <c r="I408" s="49">
        <f t="shared" si="48"/>
        <v>-7392607</v>
      </c>
      <c r="J408" s="49">
        <f t="shared" si="48"/>
        <v>2331422</v>
      </c>
      <c r="K408" s="49">
        <f t="shared" si="48"/>
        <v>-3360305</v>
      </c>
    </row>
    <row r="409" spans="2:14" ht="7.5" customHeight="1">
      <c r="B409" s="80"/>
      <c r="C409" s="2"/>
      <c r="D409" s="2"/>
      <c r="E409" s="2"/>
      <c r="F409" s="2"/>
      <c r="G409" s="2"/>
      <c r="H409" s="2"/>
      <c r="I409" s="2"/>
      <c r="J409" s="2"/>
      <c r="K409" s="2"/>
    </row>
    <row r="410" spans="2:14" ht="20.100000000000001" customHeight="1" thickBot="1">
      <c r="B410" s="77" t="s">
        <v>605</v>
      </c>
      <c r="C410" s="317">
        <v>3901358</v>
      </c>
      <c r="D410" s="317">
        <v>3791199</v>
      </c>
      <c r="E410" s="317">
        <v>1880869</v>
      </c>
      <c r="F410" s="317">
        <f>D410+F408</f>
        <v>3195487</v>
      </c>
      <c r="G410" s="317">
        <f>F410+G408</f>
        <v>4085790</v>
      </c>
      <c r="H410" s="317">
        <f>G410+H408</f>
        <v>6233369</v>
      </c>
      <c r="I410" s="317">
        <f>H410+I408</f>
        <v>-1159238</v>
      </c>
      <c r="J410" s="317">
        <f>I410+J408</f>
        <v>1172184</v>
      </c>
      <c r="K410" s="317">
        <f>J410+K408</f>
        <v>-2188121</v>
      </c>
    </row>
    <row r="411" spans="2:14" ht="14.4" thickTop="1">
      <c r="B411" s="4"/>
      <c r="C411" s="81">
        <f t="shared" ref="C411:K411" si="49">+C410/C406</f>
        <v>0.8278134214838716</v>
      </c>
      <c r="D411" s="81">
        <f t="shared" si="49"/>
        <v>0.71312427781381982</v>
      </c>
      <c r="E411" s="81">
        <f t="shared" si="49"/>
        <v>0.24448769241748095</v>
      </c>
      <c r="F411" s="81">
        <f t="shared" si="49"/>
        <v>0.48416887842819251</v>
      </c>
      <c r="G411" s="81">
        <f t="shared" si="49"/>
        <v>0.26575975878232844</v>
      </c>
      <c r="H411" s="81">
        <f t="shared" si="49"/>
        <v>4.7886165658348558E-2</v>
      </c>
      <c r="I411" s="81">
        <f t="shared" si="49"/>
        <v>-6.0516817141108459E-2</v>
      </c>
      <c r="J411" s="81">
        <f t="shared" si="49"/>
        <v>5.9094597111211782E-2</v>
      </c>
      <c r="K411" s="81">
        <f t="shared" si="49"/>
        <v>-0.12211869124130358</v>
      </c>
    </row>
    <row r="412" spans="2:14">
      <c r="B412" s="4"/>
      <c r="C412" s="81"/>
      <c r="D412" s="81"/>
      <c r="E412" s="81"/>
      <c r="F412" s="81"/>
      <c r="G412" s="81"/>
      <c r="H412" s="81"/>
      <c r="I412" s="81"/>
      <c r="J412" s="81"/>
      <c r="K412" s="81"/>
    </row>
    <row r="413" spans="2:14" ht="7.5" customHeight="1">
      <c r="B413" s="4"/>
      <c r="C413" s="2"/>
      <c r="D413" s="2"/>
      <c r="E413" s="2"/>
      <c r="F413" s="2"/>
      <c r="G413" s="2"/>
      <c r="H413" s="2"/>
      <c r="I413" s="2"/>
      <c r="J413" s="2"/>
      <c r="K413" s="2"/>
    </row>
    <row r="414" spans="2:14">
      <c r="B414" s="1"/>
      <c r="C414" s="2"/>
      <c r="D414" s="2"/>
      <c r="E414" s="2"/>
      <c r="F414" s="2"/>
      <c r="G414" s="2"/>
      <c r="H414" s="2"/>
      <c r="I414" s="2"/>
      <c r="J414" s="2"/>
      <c r="K414" s="2"/>
    </row>
    <row r="415" spans="2:14">
      <c r="B415" s="1"/>
      <c r="C415" s="2"/>
      <c r="D415" s="2"/>
      <c r="E415" s="2"/>
      <c r="F415" s="2"/>
      <c r="G415" s="2"/>
      <c r="H415" s="2"/>
      <c r="I415" s="2"/>
      <c r="J415" s="2"/>
      <c r="K415" s="2"/>
    </row>
    <row r="416" spans="2:14">
      <c r="B416" s="1"/>
      <c r="C416" s="2"/>
      <c r="D416" s="2"/>
      <c r="E416" s="2"/>
      <c r="F416" s="2"/>
      <c r="G416" s="2"/>
      <c r="H416" s="2"/>
      <c r="I416" s="2"/>
      <c r="J416" s="2"/>
      <c r="K416" s="2"/>
    </row>
    <row r="417" spans="2:11">
      <c r="B417" s="1"/>
      <c r="C417" s="2"/>
      <c r="D417" s="2"/>
      <c r="E417" s="2"/>
      <c r="F417" s="2"/>
      <c r="G417" s="2"/>
      <c r="H417" s="2"/>
      <c r="I417" s="2"/>
      <c r="J417" s="2"/>
      <c r="K417" s="2"/>
    </row>
    <row r="418" spans="2:11">
      <c r="B418" s="1"/>
      <c r="C418" s="2"/>
      <c r="D418" s="2"/>
      <c r="E418" s="2"/>
      <c r="F418" s="2"/>
      <c r="G418" s="2"/>
      <c r="H418" s="2"/>
      <c r="I418" s="2"/>
      <c r="J418" s="2"/>
      <c r="K418" s="2"/>
    </row>
    <row r="419" spans="2:11">
      <c r="B419" s="1"/>
      <c r="C419" s="2"/>
      <c r="D419" s="2"/>
      <c r="E419" s="2"/>
      <c r="F419" s="2"/>
      <c r="G419" s="2"/>
      <c r="H419" s="2"/>
      <c r="I419" s="2"/>
      <c r="J419" s="2"/>
      <c r="K419" s="2"/>
    </row>
    <row r="420" spans="2:11">
      <c r="B420" s="1"/>
      <c r="C420" s="2"/>
      <c r="D420" s="2"/>
      <c r="E420" s="2"/>
      <c r="F420" s="2"/>
      <c r="G420" s="2"/>
      <c r="H420" s="2"/>
      <c r="I420" s="2"/>
      <c r="J420" s="2"/>
      <c r="K420" s="2"/>
    </row>
    <row r="421" spans="2:11">
      <c r="B421" s="1"/>
      <c r="C421" s="2"/>
      <c r="D421" s="2"/>
      <c r="E421" s="2"/>
      <c r="F421" s="2"/>
      <c r="G421" s="2"/>
      <c r="H421" s="2"/>
      <c r="I421" s="2"/>
      <c r="J421" s="2"/>
      <c r="K421" s="2"/>
    </row>
    <row r="422" spans="2:11">
      <c r="B422" s="1"/>
      <c r="C422" s="2"/>
      <c r="D422" s="2"/>
      <c r="E422" s="2"/>
      <c r="F422" s="2"/>
      <c r="G422" s="2"/>
      <c r="H422" s="2"/>
      <c r="I422" s="2"/>
      <c r="J422" s="2"/>
      <c r="K422" s="2"/>
    </row>
    <row r="423" spans="2:11">
      <c r="B423" s="1"/>
      <c r="C423" s="2"/>
      <c r="D423" s="2"/>
      <c r="E423" s="2"/>
      <c r="F423" s="2"/>
      <c r="G423" s="2"/>
      <c r="H423" s="2"/>
      <c r="I423" s="2"/>
      <c r="J423" s="2"/>
      <c r="K423" s="2"/>
    </row>
    <row r="424" spans="2:11">
      <c r="B424" s="1"/>
      <c r="C424" s="2"/>
      <c r="D424" s="2"/>
      <c r="E424" s="2"/>
      <c r="F424" s="2"/>
      <c r="G424" s="2"/>
      <c r="H424" s="2"/>
      <c r="I424" s="2"/>
      <c r="J424" s="2"/>
      <c r="K424" s="2"/>
    </row>
    <row r="426" spans="2:11" ht="17.399999999999999">
      <c r="B426" s="480" t="s">
        <v>606</v>
      </c>
      <c r="C426" s="480"/>
      <c r="D426" s="480"/>
      <c r="E426" s="480"/>
      <c r="F426" s="480"/>
      <c r="G426" s="480"/>
      <c r="H426" s="480"/>
      <c r="I426" s="480"/>
      <c r="J426" s="480"/>
      <c r="K426" s="480"/>
    </row>
    <row r="427" spans="2:11">
      <c r="B427" s="43"/>
      <c r="C427" s="2"/>
      <c r="D427" s="2"/>
      <c r="E427" s="2"/>
      <c r="F427" s="2"/>
      <c r="G427" s="2"/>
      <c r="H427" s="2"/>
      <c r="I427" s="2"/>
      <c r="J427" s="2"/>
      <c r="K427" s="2"/>
    </row>
    <row r="428" spans="2:11" ht="12.75" customHeight="1">
      <c r="B428" s="482" t="s">
        <v>607</v>
      </c>
      <c r="C428" s="482"/>
      <c r="D428" s="482"/>
      <c r="E428" s="482"/>
      <c r="F428" s="482"/>
      <c r="G428" s="482"/>
      <c r="H428" s="482"/>
      <c r="I428" s="482"/>
      <c r="J428" s="482"/>
      <c r="K428" s="482"/>
    </row>
    <row r="429" spans="2:11" ht="18" customHeight="1">
      <c r="B429" s="482"/>
      <c r="C429" s="482"/>
      <c r="D429" s="482"/>
      <c r="E429" s="482"/>
      <c r="F429" s="482"/>
      <c r="G429" s="482"/>
      <c r="H429" s="482"/>
      <c r="I429" s="482"/>
      <c r="J429" s="482"/>
      <c r="K429" s="482"/>
    </row>
    <row r="430" spans="2:11" ht="7.5" customHeight="1">
      <c r="B430" s="19"/>
      <c r="C430" s="16"/>
      <c r="D430" s="16"/>
      <c r="E430" s="16"/>
      <c r="F430" s="2"/>
      <c r="G430" s="2"/>
      <c r="H430" s="2"/>
      <c r="I430" s="2"/>
      <c r="J430" s="2"/>
      <c r="K430" s="2"/>
    </row>
    <row r="431" spans="2:11">
      <c r="B431" s="4"/>
      <c r="C431" s="43"/>
      <c r="D431" s="1"/>
      <c r="E431" s="43" t="s">
        <v>804</v>
      </c>
      <c r="F431" s="1"/>
      <c r="G431" s="43" t="s">
        <v>805</v>
      </c>
      <c r="H431" s="1"/>
      <c r="I431" s="1"/>
      <c r="J431" s="1"/>
      <c r="K431" s="1"/>
    </row>
    <row r="432" spans="2:11">
      <c r="B432" s="43"/>
      <c r="C432" s="43" t="s">
        <v>802</v>
      </c>
      <c r="D432" s="43" t="s">
        <v>803</v>
      </c>
      <c r="E432" s="43" t="s">
        <v>574</v>
      </c>
      <c r="F432" s="43" t="s">
        <v>804</v>
      </c>
      <c r="G432" s="43" t="str">
        <f>'Fund Cover Sheets'!$L$1</f>
        <v>Adopted</v>
      </c>
      <c r="H432" s="43" t="s">
        <v>806</v>
      </c>
      <c r="I432" s="43" t="s">
        <v>807</v>
      </c>
      <c r="J432" s="43" t="s">
        <v>808</v>
      </c>
      <c r="K432" s="43" t="s">
        <v>809</v>
      </c>
    </row>
    <row r="433" spans="2:14" ht="14.4" thickBot="1">
      <c r="B433" s="44"/>
      <c r="C433" s="45" t="s">
        <v>1</v>
      </c>
      <c r="D433" s="45" t="s">
        <v>1</v>
      </c>
      <c r="E433" s="45" t="s">
        <v>544</v>
      </c>
      <c r="F433" s="45" t="s">
        <v>19</v>
      </c>
      <c r="G433" s="45" t="s">
        <v>544</v>
      </c>
      <c r="H433" s="45" t="s">
        <v>19</v>
      </c>
      <c r="I433" s="45" t="s">
        <v>19</v>
      </c>
      <c r="J433" s="45" t="s">
        <v>19</v>
      </c>
      <c r="K433" s="45" t="s">
        <v>19</v>
      </c>
    </row>
    <row r="434" spans="2:14" ht="7.5" customHeight="1">
      <c r="B434" s="1"/>
      <c r="C434" s="52"/>
      <c r="D434" s="2"/>
      <c r="E434" s="2"/>
      <c r="F434" s="2"/>
      <c r="G434" s="2"/>
      <c r="H434" s="2"/>
      <c r="I434" s="2"/>
      <c r="J434" s="2"/>
      <c r="K434" s="2"/>
    </row>
    <row r="435" spans="2:14">
      <c r="B435" s="79" t="s">
        <v>1217</v>
      </c>
      <c r="C435" s="2"/>
      <c r="D435" s="2"/>
      <c r="E435" s="2"/>
      <c r="F435" s="2"/>
      <c r="G435" s="2"/>
      <c r="H435" s="2"/>
      <c r="I435" s="2"/>
      <c r="J435" s="2"/>
      <c r="K435" s="2"/>
    </row>
    <row r="436" spans="2:14" ht="20.100000000000001" customHeight="1">
      <c r="B436" s="126" t="s">
        <v>576</v>
      </c>
      <c r="C436" s="49">
        <f>'Budget Detail FY 2021-28'!M759</f>
        <v>0</v>
      </c>
      <c r="D436" s="49">
        <f>'Budget Detail FY 2021-28'!N759</f>
        <v>0</v>
      </c>
      <c r="E436" s="49">
        <f>'Budget Detail FY 2021-28'!O759</f>
        <v>1000000</v>
      </c>
      <c r="F436" s="49">
        <f>'Budget Detail FY 2021-28'!P759</f>
        <v>0</v>
      </c>
      <c r="G436" s="49">
        <f>'Budget Detail FY 2021-28'!Q759</f>
        <v>0</v>
      </c>
      <c r="H436" s="49">
        <f>'Budget Detail FY 2021-28'!R759</f>
        <v>0</v>
      </c>
      <c r="I436" s="49">
        <f>'Budget Detail FY 2021-28'!S759</f>
        <v>0</v>
      </c>
      <c r="J436" s="49">
        <f>'Budget Detail FY 2021-28'!T759</f>
        <v>0</v>
      </c>
      <c r="K436" s="49">
        <f>'Budget Detail FY 2021-28'!U759</f>
        <v>0</v>
      </c>
      <c r="L436" s="126"/>
      <c r="M436" s="466"/>
    </row>
    <row r="437" spans="2:14" ht="20.100000000000001" customHeight="1">
      <c r="B437" s="126" t="s">
        <v>579</v>
      </c>
      <c r="C437" s="2">
        <f>SUM('Budget Detail FY 2021-28'!M760:M765)</f>
        <v>1731961</v>
      </c>
      <c r="D437" s="2">
        <f>SUM('Budget Detail FY 2021-28'!N760:N765)</f>
        <v>1714066</v>
      </c>
      <c r="E437" s="2">
        <f>SUM('Budget Detail FY 2021-28'!O760:O765)</f>
        <v>1776200</v>
      </c>
      <c r="F437" s="2">
        <f>SUM('Budget Detail FY 2021-28'!P760:P765)</f>
        <v>1905000</v>
      </c>
      <c r="G437" s="2">
        <f>SUM('Budget Detail FY 2021-28'!Q760:Q765)</f>
        <v>1884029</v>
      </c>
      <c r="H437" s="2">
        <f>SUM('Budget Detail FY 2021-28'!R760:R765)</f>
        <v>1959573</v>
      </c>
      <c r="I437" s="2">
        <f>SUM('Budget Detail FY 2021-28'!S760:S765)</f>
        <v>2033565</v>
      </c>
      <c r="J437" s="2">
        <f>SUM('Budget Detail FY 2021-28'!T760:T765)</f>
        <v>2111007</v>
      </c>
      <c r="K437" s="2">
        <f>SUM('Budget Detail FY 2021-28'!U760:U765)</f>
        <v>2192065</v>
      </c>
      <c r="L437" s="126"/>
      <c r="M437" s="466"/>
    </row>
    <row r="438" spans="2:14" ht="20.100000000000001" customHeight="1">
      <c r="B438" s="126" t="s">
        <v>580</v>
      </c>
      <c r="C438" s="2">
        <f>'Budget Detail FY 2021-28'!M766</f>
        <v>480</v>
      </c>
      <c r="D438" s="2">
        <f>'Budget Detail FY 2021-28'!N766</f>
        <v>3139</v>
      </c>
      <c r="E438" s="2">
        <f>'Budget Detail FY 2021-28'!O766</f>
        <v>750</v>
      </c>
      <c r="F438" s="2">
        <f>'Budget Detail FY 2021-28'!P766</f>
        <v>32500</v>
      </c>
      <c r="G438" s="2">
        <f>'Budget Detail FY 2021-28'!Q766</f>
        <v>30000</v>
      </c>
      <c r="H438" s="2">
        <f>'Budget Detail FY 2021-28'!R766</f>
        <v>15000</v>
      </c>
      <c r="I438" s="2">
        <f>'Budget Detail FY 2021-28'!S766</f>
        <v>15000</v>
      </c>
      <c r="J438" s="2">
        <f>'Budget Detail FY 2021-28'!T766</f>
        <v>15000</v>
      </c>
      <c r="K438" s="2">
        <f>'Budget Detail FY 2021-28'!U766</f>
        <v>15000</v>
      </c>
      <c r="L438" s="126"/>
      <c r="M438" s="466"/>
    </row>
    <row r="439" spans="2:14" ht="20.100000000000001" customHeight="1">
      <c r="B439" s="126" t="s">
        <v>581</v>
      </c>
      <c r="C439" s="2">
        <f>SUM('Budget Detail FY 2021-28'!M767:M768)</f>
        <v>4629</v>
      </c>
      <c r="D439" s="2">
        <f>SUM('Budget Detail FY 2021-28'!N767:N768)</f>
        <v>56198</v>
      </c>
      <c r="E439" s="2">
        <f>SUM('Budget Detail FY 2021-28'!O767:O768)</f>
        <v>2227415</v>
      </c>
      <c r="F439" s="2">
        <f>SUM('Budget Detail FY 2021-28'!P767:P768)</f>
        <v>3627520</v>
      </c>
      <c r="G439" s="2">
        <f>SUM('Budget Detail FY 2021-28'!Q767:Q768)</f>
        <v>57000</v>
      </c>
      <c r="H439" s="2">
        <f>SUM('Budget Detail FY 2021-28'!R767:R768)</f>
        <v>2000</v>
      </c>
      <c r="I439" s="2">
        <f>SUM('Budget Detail FY 2021-28'!S767:S768)</f>
        <v>2000</v>
      </c>
      <c r="J439" s="2">
        <f>SUM('Budget Detail FY 2021-28'!T767:T768)</f>
        <v>2000</v>
      </c>
      <c r="K439" s="2">
        <f>SUM('Budget Detail FY 2021-28'!U767:U768)</f>
        <v>2000</v>
      </c>
      <c r="L439" s="126"/>
      <c r="M439" s="466"/>
    </row>
    <row r="440" spans="2:14" ht="20.100000000000001" customHeight="1">
      <c r="B440" s="385" t="s">
        <v>1188</v>
      </c>
      <c r="C440" s="384">
        <f t="shared" ref="C440:K440" si="50">SUM(C436:C439)</f>
        <v>1737070</v>
      </c>
      <c r="D440" s="384">
        <f t="shared" si="50"/>
        <v>1773403</v>
      </c>
      <c r="E440" s="384">
        <f t="shared" si="50"/>
        <v>5004365</v>
      </c>
      <c r="F440" s="384">
        <f t="shared" si="50"/>
        <v>5565020</v>
      </c>
      <c r="G440" s="384">
        <f t="shared" si="50"/>
        <v>1971029</v>
      </c>
      <c r="H440" s="384">
        <f t="shared" si="50"/>
        <v>1976573</v>
      </c>
      <c r="I440" s="384">
        <f t="shared" si="50"/>
        <v>2050565</v>
      </c>
      <c r="J440" s="384">
        <f t="shared" si="50"/>
        <v>2128007</v>
      </c>
      <c r="K440" s="384">
        <f t="shared" si="50"/>
        <v>2209065</v>
      </c>
      <c r="L440" s="126"/>
      <c r="M440" s="472"/>
    </row>
    <row r="441" spans="2:14" ht="6.9" customHeight="1">
      <c r="B441" s="126"/>
      <c r="C441" s="2"/>
      <c r="D441" s="2"/>
      <c r="E441" s="2"/>
      <c r="F441" s="2"/>
      <c r="G441" s="2"/>
      <c r="H441" s="2"/>
      <c r="I441" s="2"/>
      <c r="J441" s="2"/>
      <c r="K441" s="2"/>
      <c r="L441" s="126"/>
      <c r="M441" s="466"/>
    </row>
    <row r="442" spans="2:14" ht="20.100000000000001" customHeight="1">
      <c r="B442" s="126" t="s">
        <v>583</v>
      </c>
      <c r="C442" s="2">
        <f>'Budget Detail FY 2021-28'!M771+'Budget Detail FY 2021-28'!M773+'Budget Detail FY 2021-28'!M772</f>
        <v>174744</v>
      </c>
      <c r="D442" s="2">
        <f>'Budget Detail FY 2021-28'!N771+'Budget Detail FY 2021-28'!N773+'Budget Detail FY 2021-28'!N772</f>
        <v>4679749</v>
      </c>
      <c r="E442" s="2">
        <f>'Budget Detail FY 2021-28'!O771+'Budget Detail FY 2021-28'!O773+'Budget Detail FY 2021-28'!O772</f>
        <v>1600356</v>
      </c>
      <c r="F442" s="2">
        <f>'Budget Detail FY 2021-28'!P771+'Budget Detail FY 2021-28'!P773+'Budget Detail FY 2021-28'!P772</f>
        <v>1600356</v>
      </c>
      <c r="G442" s="2">
        <f>'Budget Detail FY 2021-28'!Q771+'Budget Detail FY 2021-28'!Q773+'Budget Detail FY 2021-28'!Q772</f>
        <v>1065723</v>
      </c>
      <c r="H442" s="2">
        <f>'Budget Detail FY 2021-28'!R771+'Budget Detail FY 2021-28'!R773+'Budget Detail FY 2021-28'!R772</f>
        <v>1070054</v>
      </c>
      <c r="I442" s="2">
        <f>'Budget Detail FY 2021-28'!S771+'Budget Detail FY 2021-28'!S773+'Budget Detail FY 2021-28'!S772</f>
        <v>1324201</v>
      </c>
      <c r="J442" s="2">
        <f>'Budget Detail FY 2021-28'!T771+'Budget Detail FY 2021-28'!T773+'Budget Detail FY 2021-28'!T772</f>
        <v>20000</v>
      </c>
      <c r="K442" s="2">
        <f>'Budget Detail FY 2021-28'!U771+'Budget Detail FY 2021-28'!U773+'Budget Detail FY 2021-28'!U772</f>
        <v>0</v>
      </c>
      <c r="L442" s="126"/>
      <c r="M442" s="472"/>
    </row>
    <row r="443" spans="2:14" ht="20.100000000000001" customHeight="1" thickBot="1">
      <c r="B443" s="78" t="s">
        <v>1190</v>
      </c>
      <c r="C443" s="319">
        <f t="shared" ref="C443:K443" si="51">C440+C442</f>
        <v>1911814</v>
      </c>
      <c r="D443" s="319">
        <f t="shared" si="51"/>
        <v>6453152</v>
      </c>
      <c r="E443" s="319">
        <f t="shared" si="51"/>
        <v>6604721</v>
      </c>
      <c r="F443" s="319">
        <f t="shared" si="51"/>
        <v>7165376</v>
      </c>
      <c r="G443" s="319">
        <f t="shared" si="51"/>
        <v>3036752</v>
      </c>
      <c r="H443" s="319">
        <f t="shared" si="51"/>
        <v>3046627</v>
      </c>
      <c r="I443" s="319">
        <f t="shared" si="51"/>
        <v>3374766</v>
      </c>
      <c r="J443" s="319">
        <f t="shared" si="51"/>
        <v>2148007</v>
      </c>
      <c r="K443" s="319">
        <f t="shared" si="51"/>
        <v>2209065</v>
      </c>
      <c r="M443" s="473"/>
      <c r="N443" s="468"/>
    </row>
    <row r="444" spans="2:14" ht="7.5" customHeight="1">
      <c r="B444" s="1"/>
      <c r="C444" s="2"/>
      <c r="D444" s="2"/>
      <c r="E444" s="2"/>
      <c r="F444" s="2"/>
      <c r="G444" s="2"/>
      <c r="H444" s="2"/>
      <c r="I444" s="2"/>
      <c r="J444" s="2"/>
      <c r="K444" s="2"/>
    </row>
    <row r="445" spans="2:14">
      <c r="B445" s="79" t="s">
        <v>417</v>
      </c>
      <c r="C445" s="2"/>
      <c r="D445" s="2"/>
      <c r="E445" s="2"/>
      <c r="F445" s="2"/>
      <c r="G445" s="2"/>
      <c r="H445" s="2"/>
      <c r="I445" s="2"/>
      <c r="J445" s="2"/>
      <c r="K445" s="2"/>
    </row>
    <row r="446" spans="2:14" ht="20.100000000000001" customHeight="1">
      <c r="B446" s="126" t="s">
        <v>585</v>
      </c>
      <c r="C446" s="49">
        <f>SUM('Budget Detail FY 2021-28'!M780:M781)</f>
        <v>243940</v>
      </c>
      <c r="D446" s="49">
        <f>SUM('Budget Detail FY 2021-28'!N780:N781)</f>
        <v>260928</v>
      </c>
      <c r="E446" s="49">
        <f>SUM('Budget Detail FY 2021-28'!O780:O781)</f>
        <v>292011</v>
      </c>
      <c r="F446" s="49">
        <f>SUM('Budget Detail FY 2021-28'!P780:P781)</f>
        <v>245000</v>
      </c>
      <c r="G446" s="49">
        <f>SUM('Budget Detail FY 2021-28'!Q780:Q781)</f>
        <v>317421</v>
      </c>
      <c r="H446" s="49">
        <f>SUM('Budget Detail FY 2021-28'!R780:R781)</f>
        <v>326494</v>
      </c>
      <c r="I446" s="49">
        <f>SUM('Budget Detail FY 2021-28'!S780:S781)</f>
        <v>335839</v>
      </c>
      <c r="J446" s="49">
        <f>SUM('Budget Detail FY 2021-28'!T780:T781)</f>
        <v>345464</v>
      </c>
      <c r="K446" s="49">
        <f>SUM('Budget Detail FY 2021-28'!U780:U781)</f>
        <v>355378</v>
      </c>
      <c r="L446" s="126"/>
      <c r="M446" s="466"/>
    </row>
    <row r="447" spans="2:14" ht="20.100000000000001" customHeight="1">
      <c r="B447" s="126" t="s">
        <v>586</v>
      </c>
      <c r="C447" s="2">
        <f>SUM('Budget Detail FY 2021-28'!M782:M789)</f>
        <v>134831</v>
      </c>
      <c r="D447" s="2">
        <f>SUM('Budget Detail FY 2021-28'!N782:N789)</f>
        <v>134681</v>
      </c>
      <c r="E447" s="2">
        <f>SUM('Budget Detail FY 2021-28'!O782:O789)</f>
        <v>161122</v>
      </c>
      <c r="F447" s="2">
        <f>SUM('Budget Detail FY 2021-28'!P782:P789)</f>
        <v>112832</v>
      </c>
      <c r="G447" s="2">
        <f>SUM('Budget Detail FY 2021-28'!Q782:Q789)</f>
        <v>162278</v>
      </c>
      <c r="H447" s="2">
        <f>SUM('Budget Detail FY 2021-28'!R782:R789)</f>
        <v>173843</v>
      </c>
      <c r="I447" s="2">
        <f>SUM('Budget Detail FY 2021-28'!S782:S789)</f>
        <v>185381</v>
      </c>
      <c r="J447" s="2">
        <f>SUM('Budget Detail FY 2021-28'!T782:T789)</f>
        <v>197724</v>
      </c>
      <c r="K447" s="2">
        <f>SUM('Budget Detail FY 2021-28'!U782:U789)</f>
        <v>210966</v>
      </c>
      <c r="L447" s="126"/>
      <c r="M447" s="466"/>
    </row>
    <row r="448" spans="2:14" ht="20.100000000000001" customHeight="1">
      <c r="B448" s="126" t="s">
        <v>587</v>
      </c>
      <c r="C448" s="2">
        <f>SUM('Budget Detail FY 2021-28'!M790:M809)</f>
        <v>266720</v>
      </c>
      <c r="D448" s="2">
        <f>SUM('Budget Detail FY 2021-28'!N790:N809)</f>
        <v>250576</v>
      </c>
      <c r="E448" s="2">
        <f>SUM('Budget Detail FY 2021-28'!O790:O809)</f>
        <v>261972</v>
      </c>
      <c r="F448" s="2">
        <f>SUM('Budget Detail FY 2021-28'!P790:P809)</f>
        <v>229542</v>
      </c>
      <c r="G448" s="2">
        <f>SUM('Budget Detail FY 2021-28'!Q790:Q809)</f>
        <v>266270</v>
      </c>
      <c r="H448" s="2">
        <f>SUM('Budget Detail FY 2021-28'!R790:R809)</f>
        <v>223334</v>
      </c>
      <c r="I448" s="2">
        <f>SUM('Budget Detail FY 2021-28'!S790:S809)</f>
        <v>246277</v>
      </c>
      <c r="J448" s="2">
        <f>SUM('Budget Detail FY 2021-28'!T790:T809)</f>
        <v>245528</v>
      </c>
      <c r="K448" s="2">
        <f>SUM('Budget Detail FY 2021-28'!U790:U809)</f>
        <v>249522</v>
      </c>
      <c r="L448" s="126"/>
      <c r="M448" s="466"/>
    </row>
    <row r="449" spans="2:14" ht="20.100000000000001" customHeight="1">
      <c r="B449" s="126" t="s">
        <v>588</v>
      </c>
      <c r="C449" s="2">
        <f>SUM('Budget Detail FY 2021-28'!M810:M818)</f>
        <v>36319</v>
      </c>
      <c r="D449" s="2">
        <f>SUM('Budget Detail FY 2021-28'!N810:N818)</f>
        <v>60191</v>
      </c>
      <c r="E449" s="2">
        <f>SUM('Budget Detail FY 2021-28'!O810:O818)</f>
        <v>63363</v>
      </c>
      <c r="F449" s="2">
        <f>SUM('Budget Detail FY 2021-28'!P810:P818)</f>
        <v>75050</v>
      </c>
      <c r="G449" s="2">
        <f>SUM('Budget Detail FY 2021-28'!Q810:Q818)</f>
        <v>79120</v>
      </c>
      <c r="H449" s="2">
        <f>SUM('Budget Detail FY 2021-28'!R810:R818)</f>
        <v>80442</v>
      </c>
      <c r="I449" s="2">
        <f>SUM('Budget Detail FY 2021-28'!S810:S818)</f>
        <v>82926</v>
      </c>
      <c r="J449" s="2">
        <f>SUM('Budget Detail FY 2021-28'!T810:T818)</f>
        <v>85584</v>
      </c>
      <c r="K449" s="2">
        <f>SUM('Budget Detail FY 2021-28'!U810:U818)</f>
        <v>88428</v>
      </c>
      <c r="L449" s="126"/>
      <c r="M449" s="466"/>
    </row>
    <row r="450" spans="2:14" ht="20.100000000000001" customHeight="1">
      <c r="B450" s="126" t="s">
        <v>589</v>
      </c>
      <c r="C450" s="2">
        <f>SUM('Budget Detail FY 2021-28'!M819:M827)</f>
        <v>212077</v>
      </c>
      <c r="D450" s="2">
        <f>SUM('Budget Detail FY 2021-28'!N819:N827)</f>
        <v>120222</v>
      </c>
      <c r="E450" s="2">
        <f>SUM('Budget Detail FY 2021-28'!O819:O827)</f>
        <v>3791554</v>
      </c>
      <c r="F450" s="2">
        <f>SUM('Budget Detail FY 2021-28'!P819:P827)</f>
        <v>3826125</v>
      </c>
      <c r="G450" s="2">
        <f>SUM('Budget Detail FY 2021-28'!Q819:Q827)</f>
        <v>619100</v>
      </c>
      <c r="H450" s="2">
        <f>SUM('Budget Detail FY 2021-28'!R819:R827)</f>
        <v>493000</v>
      </c>
      <c r="I450" s="2">
        <f>SUM('Budget Detail FY 2021-28'!S819:S827)</f>
        <v>890000</v>
      </c>
      <c r="J450" s="2">
        <f>SUM('Budget Detail FY 2021-28'!T819:T827)</f>
        <v>505000</v>
      </c>
      <c r="K450" s="2">
        <f>SUM('Budget Detail FY 2021-28'!U819:U827)</f>
        <v>440000</v>
      </c>
      <c r="L450" s="126"/>
      <c r="M450" s="466"/>
    </row>
    <row r="451" spans="2:14" ht="20.100000000000001" customHeight="1">
      <c r="B451" s="126" t="s">
        <v>603</v>
      </c>
      <c r="C451" s="2">
        <f>SUM('Budget Detail FY 2021-28'!M828:M828)</f>
        <v>0</v>
      </c>
      <c r="D451" s="2">
        <f>SUM('Budget Detail FY 2021-28'!N828:N828)</f>
        <v>0</v>
      </c>
      <c r="E451" s="2">
        <f>SUM('Budget Detail FY 2021-28'!O828:O828)</f>
        <v>120259</v>
      </c>
      <c r="F451" s="2">
        <f>SUM('Budget Detail FY 2021-28'!P828:P828)</f>
        <v>0</v>
      </c>
      <c r="G451" s="2">
        <f>SUM('Budget Detail FY 2021-28'!Q828:Q828)</f>
        <v>163772</v>
      </c>
      <c r="H451" s="2">
        <f>SUM('Budget Detail FY 2021-28'!R828:R828)</f>
        <v>542589</v>
      </c>
      <c r="I451" s="2">
        <f>SUM('Budget Detail FY 2021-28'!S828:S828)</f>
        <v>668861</v>
      </c>
      <c r="J451" s="2">
        <f>SUM('Budget Detail FY 2021-28'!T828:T828)</f>
        <v>37500</v>
      </c>
      <c r="K451" s="2">
        <f>SUM('Budget Detail FY 2021-28'!U828:U828)</f>
        <v>0</v>
      </c>
      <c r="L451" s="126"/>
      <c r="M451" s="466"/>
    </row>
    <row r="452" spans="2:14" ht="20.100000000000001" customHeight="1">
      <c r="B452" s="126" t="s">
        <v>534</v>
      </c>
      <c r="C452" s="2">
        <f>SUM('Budget Detail FY 2021-28'!M829:M837)</f>
        <v>1300502</v>
      </c>
      <c r="D452" s="2">
        <f>SUM('Budget Detail FY 2021-28'!N829:N837)</f>
        <v>1300780</v>
      </c>
      <c r="E452" s="2">
        <f>SUM('Budget Detail FY 2021-28'!O829:O837)</f>
        <v>1231615</v>
      </c>
      <c r="F452" s="2">
        <f>SUM('Budget Detail FY 2021-28'!P829:P837)</f>
        <v>1231615</v>
      </c>
      <c r="G452" s="2">
        <f>SUM('Budget Detail FY 2021-28'!Q829:Q837)</f>
        <v>1065723</v>
      </c>
      <c r="H452" s="2">
        <f>SUM('Budget Detail FY 2021-28'!R829:R837)</f>
        <v>1070054</v>
      </c>
      <c r="I452" s="2">
        <f>SUM('Budget Detail FY 2021-28'!S829:S837)</f>
        <v>1074201</v>
      </c>
      <c r="J452" s="2">
        <f>SUM('Budget Detail FY 2021-28'!T829:T837)</f>
        <v>0</v>
      </c>
      <c r="K452" s="2">
        <f>SUM('Budget Detail FY 2021-28'!U829:U837)</f>
        <v>0</v>
      </c>
      <c r="L452" s="126"/>
      <c r="M452" s="466"/>
    </row>
    <row r="453" spans="2:14" ht="20.100000000000001" customHeight="1">
      <c r="B453" s="386" t="s">
        <v>604</v>
      </c>
      <c r="C453" s="384">
        <f t="shared" ref="C453:K453" si="52">SUM(C446:C452)</f>
        <v>2194389</v>
      </c>
      <c r="D453" s="384">
        <f t="shared" si="52"/>
        <v>2127378</v>
      </c>
      <c r="E453" s="384">
        <f t="shared" si="52"/>
        <v>5921896</v>
      </c>
      <c r="F453" s="384">
        <f t="shared" si="52"/>
        <v>5720164</v>
      </c>
      <c r="G453" s="384">
        <f t="shared" si="52"/>
        <v>2673684</v>
      </c>
      <c r="H453" s="384">
        <f t="shared" si="52"/>
        <v>2909756</v>
      </c>
      <c r="I453" s="384">
        <f t="shared" si="52"/>
        <v>3483485</v>
      </c>
      <c r="J453" s="384">
        <f t="shared" si="52"/>
        <v>1416800</v>
      </c>
      <c r="K453" s="384">
        <f t="shared" si="52"/>
        <v>1344294</v>
      </c>
      <c r="L453" s="126"/>
      <c r="M453" s="472"/>
    </row>
    <row r="454" spans="2:14" ht="6.9" customHeight="1">
      <c r="B454" s="126"/>
      <c r="C454" s="2"/>
      <c r="D454" s="2"/>
      <c r="E454" s="2"/>
      <c r="F454" s="2"/>
      <c r="G454" s="2"/>
      <c r="H454" s="2"/>
      <c r="I454" s="2"/>
      <c r="J454" s="2"/>
      <c r="K454" s="2"/>
      <c r="L454" s="126"/>
      <c r="M454" s="466"/>
    </row>
    <row r="455" spans="2:14" ht="20.100000000000001" customHeight="1">
      <c r="B455" s="126" t="s">
        <v>590</v>
      </c>
      <c r="C455" s="2">
        <f>SUM('Budget Detail FY 2021-28'!M840:M842)</f>
        <v>75125</v>
      </c>
      <c r="D455" s="2">
        <f>SUM('Budget Detail FY 2021-28'!N840:N842)</f>
        <v>4188972</v>
      </c>
      <c r="E455" s="2">
        <f>SUM('Budget Detail FY 2021-28'!O840:O842)</f>
        <v>73650</v>
      </c>
      <c r="F455" s="2">
        <f>SUM('Budget Detail FY 2021-28'!P840:P842)</f>
        <v>73650</v>
      </c>
      <c r="G455" s="2">
        <f>SUM('Budget Detail FY 2021-28'!Q840:Q842)</f>
        <v>171349</v>
      </c>
      <c r="H455" s="2">
        <f>SUM('Budget Detail FY 2021-28'!R840:R842)</f>
        <v>766808</v>
      </c>
      <c r="I455" s="2">
        <f>SUM('Budget Detail FY 2021-28'!S840:S842)</f>
        <v>697389</v>
      </c>
      <c r="J455" s="2">
        <f>SUM('Budget Detail FY 2021-28'!T840:T842)</f>
        <v>696729</v>
      </c>
      <c r="K455" s="2">
        <f>SUM('Budget Detail FY 2021-28'!U840:U842)</f>
        <v>697224</v>
      </c>
      <c r="M455" s="466"/>
    </row>
    <row r="456" spans="2:14" ht="20.100000000000001" customHeight="1" thickBot="1">
      <c r="B456" s="78" t="s">
        <v>1200</v>
      </c>
      <c r="C456" s="319">
        <f t="shared" ref="C456:K456" si="53">C453+C455</f>
        <v>2269514</v>
      </c>
      <c r="D456" s="319">
        <f t="shared" si="53"/>
        <v>6316350</v>
      </c>
      <c r="E456" s="319">
        <f t="shared" si="53"/>
        <v>5995546</v>
      </c>
      <c r="F456" s="319">
        <f t="shared" si="53"/>
        <v>5793814</v>
      </c>
      <c r="G456" s="319">
        <f t="shared" si="53"/>
        <v>2845033</v>
      </c>
      <c r="H456" s="319">
        <f t="shared" si="53"/>
        <v>3676564</v>
      </c>
      <c r="I456" s="319">
        <f t="shared" si="53"/>
        <v>4180874</v>
      </c>
      <c r="J456" s="319">
        <f t="shared" si="53"/>
        <v>2113529</v>
      </c>
      <c r="K456" s="319">
        <f t="shared" si="53"/>
        <v>2041518</v>
      </c>
      <c r="L456" s="475"/>
      <c r="N456" s="468"/>
    </row>
    <row r="457" spans="2:14" ht="7.5" customHeight="1">
      <c r="B457" s="79"/>
      <c r="C457" s="2"/>
      <c r="D457" s="2"/>
      <c r="E457" s="2"/>
      <c r="F457" s="2"/>
      <c r="G457" s="2"/>
      <c r="H457" s="2"/>
      <c r="I457" s="2"/>
      <c r="J457" s="2"/>
      <c r="K457" s="2"/>
    </row>
    <row r="458" spans="2:14" ht="20.100000000000001" customHeight="1">
      <c r="B458" s="125" t="s">
        <v>592</v>
      </c>
      <c r="C458" s="49">
        <f t="shared" ref="C458:K458" si="54">+C443-C456</f>
        <v>-357700</v>
      </c>
      <c r="D458" s="49">
        <f t="shared" si="54"/>
        <v>136802</v>
      </c>
      <c r="E458" s="49">
        <f t="shared" si="54"/>
        <v>609175</v>
      </c>
      <c r="F458" s="49">
        <f t="shared" si="54"/>
        <v>1371562</v>
      </c>
      <c r="G458" s="49">
        <f t="shared" si="54"/>
        <v>191719</v>
      </c>
      <c r="H458" s="49">
        <f t="shared" si="54"/>
        <v>-629937</v>
      </c>
      <c r="I458" s="49">
        <f t="shared" si="54"/>
        <v>-806108</v>
      </c>
      <c r="J458" s="49">
        <f t="shared" si="54"/>
        <v>34478</v>
      </c>
      <c r="K458" s="49">
        <f t="shared" si="54"/>
        <v>167547</v>
      </c>
    </row>
    <row r="459" spans="2:14" ht="7.5" customHeight="1">
      <c r="B459" s="80"/>
      <c r="C459" s="2"/>
      <c r="D459" s="2"/>
      <c r="E459" s="2"/>
      <c r="F459" s="2"/>
      <c r="G459" s="2"/>
      <c r="H459" s="2"/>
      <c r="I459" s="2"/>
      <c r="J459" s="2"/>
      <c r="K459" s="2"/>
    </row>
    <row r="460" spans="2:14" ht="20.100000000000001" customHeight="1" thickBot="1">
      <c r="B460" s="77" t="s">
        <v>605</v>
      </c>
      <c r="C460" s="317">
        <v>864688</v>
      </c>
      <c r="D460" s="317">
        <v>1001490</v>
      </c>
      <c r="E460" s="317">
        <v>1562682</v>
      </c>
      <c r="F460" s="317">
        <f>D460+F458</f>
        <v>2373052</v>
      </c>
      <c r="G460" s="317">
        <f>F460+G458</f>
        <v>2564771</v>
      </c>
      <c r="H460" s="317">
        <f>G460+H458</f>
        <v>1934834</v>
      </c>
      <c r="I460" s="317">
        <f>H460+I458</f>
        <v>1128726</v>
      </c>
      <c r="J460" s="317">
        <f>I460+J458</f>
        <v>1163204</v>
      </c>
      <c r="K460" s="317">
        <f>J460+K458</f>
        <v>1330751</v>
      </c>
    </row>
    <row r="461" spans="2:14" ht="14.4" thickTop="1">
      <c r="B461" s="4"/>
      <c r="C461" s="81">
        <f t="shared" ref="C461:K461" si="55">+C460/C456</f>
        <v>0.38100139501232422</v>
      </c>
      <c r="D461" s="81">
        <f t="shared" si="55"/>
        <v>0.15855517822793228</v>
      </c>
      <c r="E461" s="81">
        <f t="shared" si="55"/>
        <v>0.2606404821178922</v>
      </c>
      <c r="F461" s="81">
        <f t="shared" si="55"/>
        <v>0.40958373879451426</v>
      </c>
      <c r="G461" s="81">
        <f t="shared" si="55"/>
        <v>0.90149077356923457</v>
      </c>
      <c r="H461" s="81">
        <f t="shared" si="55"/>
        <v>0.52626147674839874</v>
      </c>
      <c r="I461" s="81">
        <f t="shared" si="55"/>
        <v>0.26997369449545716</v>
      </c>
      <c r="J461" s="81">
        <f t="shared" si="55"/>
        <v>0.55036103124206004</v>
      </c>
      <c r="K461" s="81">
        <f t="shared" si="55"/>
        <v>0.65184387303957159</v>
      </c>
    </row>
    <row r="462" spans="2:14">
      <c r="B462" s="4"/>
      <c r="C462" s="81"/>
      <c r="D462" s="81"/>
      <c r="E462" s="81"/>
      <c r="F462" s="81"/>
      <c r="G462" s="81"/>
      <c r="H462" s="81"/>
      <c r="I462" s="81"/>
      <c r="J462" s="81"/>
      <c r="K462" s="81"/>
    </row>
    <row r="463" spans="2:14" ht="7.5" customHeight="1">
      <c r="B463" s="4"/>
      <c r="C463" s="2"/>
      <c r="D463" s="2"/>
      <c r="E463" s="2"/>
      <c r="F463" s="2"/>
      <c r="G463" s="2"/>
      <c r="H463" s="2"/>
      <c r="I463" s="2"/>
      <c r="J463" s="2"/>
      <c r="K463" s="2"/>
    </row>
    <row r="464" spans="2:14">
      <c r="B464" s="1"/>
      <c r="C464" s="2"/>
      <c r="D464" s="2"/>
      <c r="E464" s="2"/>
      <c r="F464" s="2"/>
      <c r="G464" s="2"/>
      <c r="H464" s="2"/>
      <c r="I464" s="2"/>
      <c r="J464" s="2"/>
      <c r="K464" s="2"/>
    </row>
    <row r="465" spans="2:11">
      <c r="B465" s="1"/>
      <c r="C465" s="2"/>
      <c r="D465" s="2"/>
      <c r="E465" s="2"/>
      <c r="F465" s="2"/>
      <c r="G465" s="2"/>
      <c r="H465" s="2"/>
      <c r="I465" s="2"/>
      <c r="J465" s="2"/>
      <c r="K465" s="2"/>
    </row>
    <row r="466" spans="2:11">
      <c r="B466" s="1"/>
      <c r="C466" s="2"/>
      <c r="D466" s="2"/>
      <c r="E466" s="2"/>
      <c r="F466" s="2"/>
      <c r="G466" s="2"/>
      <c r="H466" s="2"/>
      <c r="I466" s="2"/>
      <c r="J466" s="2"/>
      <c r="K466" s="2"/>
    </row>
    <row r="467" spans="2:11">
      <c r="B467" s="1"/>
      <c r="C467" s="2"/>
      <c r="D467" s="2"/>
      <c r="E467" s="2"/>
      <c r="F467" s="2"/>
      <c r="G467" s="2"/>
      <c r="H467" s="2"/>
      <c r="I467" s="2"/>
      <c r="J467" s="2"/>
      <c r="K467" s="2"/>
    </row>
    <row r="468" spans="2:11">
      <c r="B468" s="1"/>
      <c r="C468" s="2"/>
      <c r="D468" s="2"/>
      <c r="E468" s="2"/>
      <c r="F468" s="2"/>
      <c r="G468" s="2"/>
      <c r="H468" s="2"/>
      <c r="I468" s="2"/>
      <c r="J468" s="2"/>
      <c r="K468" s="2"/>
    </row>
    <row r="469" spans="2:11">
      <c r="B469" s="1"/>
      <c r="C469" s="2"/>
      <c r="D469" s="2"/>
      <c r="E469" s="2"/>
      <c r="F469" s="2"/>
      <c r="G469" s="2"/>
      <c r="H469" s="2"/>
      <c r="I469" s="2"/>
      <c r="J469" s="2"/>
      <c r="K469" s="2"/>
    </row>
    <row r="470" spans="2:11">
      <c r="B470" s="1"/>
      <c r="C470" s="2"/>
      <c r="D470" s="2"/>
      <c r="E470" s="2"/>
      <c r="F470" s="2"/>
      <c r="G470" s="2"/>
      <c r="H470" s="2"/>
      <c r="I470" s="2"/>
      <c r="J470" s="2"/>
      <c r="K470" s="2"/>
    </row>
    <row r="471" spans="2:11">
      <c r="B471" s="1"/>
      <c r="C471" s="2"/>
      <c r="D471" s="2"/>
      <c r="E471" s="2"/>
      <c r="F471" s="2"/>
      <c r="G471" s="2"/>
      <c r="H471" s="2"/>
      <c r="I471" s="2"/>
      <c r="J471" s="2"/>
      <c r="K471" s="2"/>
    </row>
    <row r="472" spans="2:11">
      <c r="B472" s="1"/>
      <c r="C472" s="2"/>
      <c r="D472" s="2"/>
      <c r="E472" s="2"/>
      <c r="F472" s="2"/>
      <c r="G472" s="2"/>
      <c r="H472" s="2"/>
      <c r="I472" s="2"/>
      <c r="J472" s="2"/>
      <c r="K472" s="2"/>
    </row>
    <row r="473" spans="2:11">
      <c r="B473" s="1"/>
      <c r="C473" s="2"/>
      <c r="D473" s="2"/>
      <c r="E473" s="2"/>
      <c r="F473" s="2"/>
      <c r="G473" s="2"/>
      <c r="H473" s="2"/>
      <c r="I473" s="2"/>
      <c r="J473" s="2"/>
      <c r="K473" s="2"/>
    </row>
    <row r="474" spans="2:11">
      <c r="B474" s="1"/>
      <c r="C474" s="2"/>
      <c r="D474" s="2"/>
      <c r="E474" s="2"/>
      <c r="F474" s="2"/>
      <c r="G474" s="2"/>
      <c r="H474" s="2"/>
      <c r="I474" s="2"/>
      <c r="J474" s="2"/>
      <c r="K474" s="2"/>
    </row>
    <row r="475" spans="2:11">
      <c r="B475" s="1"/>
      <c r="C475" s="2"/>
      <c r="D475" s="2"/>
      <c r="E475" s="2"/>
      <c r="F475" s="2"/>
      <c r="G475" s="2"/>
      <c r="H475" s="2"/>
      <c r="I475" s="2"/>
      <c r="J475" s="2"/>
      <c r="K475" s="2"/>
    </row>
    <row r="478" spans="2:11" ht="17.399999999999999">
      <c r="B478" s="480" t="s">
        <v>608</v>
      </c>
      <c r="C478" s="480"/>
      <c r="D478" s="480"/>
      <c r="E478" s="480"/>
      <c r="F478" s="480"/>
      <c r="G478" s="480"/>
      <c r="H478" s="480"/>
      <c r="I478" s="480"/>
      <c r="J478" s="480"/>
      <c r="K478" s="480"/>
    </row>
    <row r="479" spans="2:11">
      <c r="B479" s="43"/>
      <c r="C479" s="2"/>
      <c r="D479" s="2"/>
      <c r="E479" s="2"/>
      <c r="F479" s="2"/>
      <c r="G479" s="2"/>
      <c r="H479" s="2"/>
      <c r="I479" s="2"/>
      <c r="J479" s="2"/>
      <c r="K479" s="2"/>
    </row>
    <row r="480" spans="2:11" ht="12.75" customHeight="1">
      <c r="B480" s="483" t="s">
        <v>609</v>
      </c>
      <c r="C480" s="483"/>
      <c r="D480" s="483"/>
      <c r="E480" s="483"/>
      <c r="F480" s="483"/>
      <c r="G480" s="483"/>
      <c r="H480" s="483"/>
      <c r="I480" s="483"/>
      <c r="J480" s="483"/>
      <c r="K480" s="483"/>
    </row>
    <row r="481" spans="2:13" ht="12.75" customHeight="1">
      <c r="B481" s="483"/>
      <c r="C481" s="483"/>
      <c r="D481" s="483"/>
      <c r="E481" s="483"/>
      <c r="F481" s="483"/>
      <c r="G481" s="483"/>
      <c r="H481" s="483"/>
      <c r="I481" s="483"/>
      <c r="J481" s="483"/>
      <c r="K481" s="483"/>
    </row>
    <row r="482" spans="2:13" ht="18.75" customHeight="1">
      <c r="B482" s="483"/>
      <c r="C482" s="483"/>
      <c r="D482" s="483"/>
      <c r="E482" s="483"/>
      <c r="F482" s="483"/>
      <c r="G482" s="483"/>
      <c r="H482" s="483"/>
      <c r="I482" s="483"/>
      <c r="J482" s="483"/>
      <c r="K482" s="483"/>
    </row>
    <row r="483" spans="2:13">
      <c r="B483" s="4"/>
      <c r="C483" s="43"/>
      <c r="D483" s="1"/>
      <c r="E483" s="43" t="s">
        <v>804</v>
      </c>
      <c r="F483" s="1"/>
      <c r="G483" s="43" t="s">
        <v>805</v>
      </c>
      <c r="H483" s="1"/>
      <c r="I483" s="1"/>
      <c r="J483" s="1"/>
      <c r="K483" s="1"/>
    </row>
    <row r="484" spans="2:13">
      <c r="B484" s="43"/>
      <c r="C484" s="43" t="s">
        <v>802</v>
      </c>
      <c r="D484" s="43" t="s">
        <v>803</v>
      </c>
      <c r="E484" s="43" t="s">
        <v>574</v>
      </c>
      <c r="F484" s="43" t="s">
        <v>804</v>
      </c>
      <c r="G484" s="43" t="str">
        <f>'Fund Cover Sheets'!$L$1</f>
        <v>Adopted</v>
      </c>
      <c r="H484" s="43" t="s">
        <v>806</v>
      </c>
      <c r="I484" s="43" t="s">
        <v>807</v>
      </c>
      <c r="J484" s="43" t="s">
        <v>808</v>
      </c>
      <c r="K484" s="43" t="s">
        <v>809</v>
      </c>
    </row>
    <row r="485" spans="2:13" ht="14.4" thickBot="1">
      <c r="B485" s="44"/>
      <c r="C485" s="45" t="s">
        <v>1</v>
      </c>
      <c r="D485" s="45" t="s">
        <v>1</v>
      </c>
      <c r="E485" s="45" t="s">
        <v>544</v>
      </c>
      <c r="F485" s="45" t="s">
        <v>19</v>
      </c>
      <c r="G485" s="45" t="s">
        <v>544</v>
      </c>
      <c r="H485" s="45" t="s">
        <v>19</v>
      </c>
      <c r="I485" s="45" t="s">
        <v>19</v>
      </c>
      <c r="J485" s="45" t="s">
        <v>19</v>
      </c>
      <c r="K485" s="45" t="s">
        <v>19</v>
      </c>
    </row>
    <row r="486" spans="2:13">
      <c r="B486" s="1"/>
      <c r="C486" s="52"/>
      <c r="D486" s="2"/>
      <c r="E486" s="2"/>
      <c r="F486" s="2"/>
      <c r="G486" s="2"/>
      <c r="H486" s="2"/>
      <c r="I486" s="2"/>
      <c r="J486" s="2"/>
      <c r="K486" s="2"/>
    </row>
    <row r="487" spans="2:13">
      <c r="B487" s="79" t="s">
        <v>1217</v>
      </c>
      <c r="C487" s="2"/>
      <c r="D487" s="2"/>
      <c r="E487" s="2"/>
      <c r="F487" s="2"/>
      <c r="G487" s="2"/>
      <c r="H487" s="2"/>
      <c r="I487" s="2"/>
      <c r="J487" s="2"/>
      <c r="K487" s="2"/>
    </row>
    <row r="488" spans="2:13" ht="20.100000000000001" customHeight="1">
      <c r="B488" s="126" t="s">
        <v>610</v>
      </c>
      <c r="C488" s="2">
        <f>SUM('Budget Detail FY 2021-28'!M858:M864)</f>
        <v>18770</v>
      </c>
      <c r="D488" s="2">
        <f>SUM('Budget Detail FY 2021-28'!N858:N864)</f>
        <v>2712</v>
      </c>
      <c r="E488" s="2">
        <f>SUM('Budget Detail FY 2021-28'!O858:O864)</f>
        <v>0</v>
      </c>
      <c r="F488" s="2">
        <f>SUM('Budget Detail FY 2021-28'!P858:P864)</f>
        <v>0</v>
      </c>
      <c r="G488" s="2">
        <f>SUM('Budget Detail FY 2021-28'!Q858:Q864)</f>
        <v>0</v>
      </c>
      <c r="H488" s="2">
        <f>SUM('Budget Detail FY 2021-28'!R858:R864)</f>
        <v>0</v>
      </c>
      <c r="I488" s="2">
        <f>SUM('Budget Detail FY 2021-28'!S858:S864)</f>
        <v>0</v>
      </c>
      <c r="J488" s="2">
        <f>SUM('Budget Detail FY 2021-28'!T858:T864)</f>
        <v>0</v>
      </c>
      <c r="K488" s="2">
        <f>SUM('Budget Detail FY 2021-28'!U858:U864)</f>
        <v>0</v>
      </c>
    </row>
    <row r="489" spans="2:13" ht="20.100000000000001" customHeight="1">
      <c r="B489" s="126" t="s">
        <v>582</v>
      </c>
      <c r="C489" s="2">
        <f>'Budget Detail FY 2021-28'!M865</f>
        <v>193</v>
      </c>
      <c r="D489" s="2">
        <f>'Budget Detail FY 2021-28'!N865</f>
        <v>0</v>
      </c>
      <c r="E489" s="2">
        <f>'Budget Detail FY 2021-28'!O865</f>
        <v>0</v>
      </c>
      <c r="F489" s="2">
        <f>'Budget Detail FY 2021-28'!P865</f>
        <v>0</v>
      </c>
      <c r="G489" s="2">
        <f>'Budget Detail FY 2021-28'!Q865</f>
        <v>0</v>
      </c>
      <c r="H489" s="2">
        <f>'Budget Detail FY 2021-28'!R865</f>
        <v>0</v>
      </c>
      <c r="I489" s="2">
        <f>'Budget Detail FY 2021-28'!S865</f>
        <v>0</v>
      </c>
      <c r="J489" s="2">
        <f>'Budget Detail FY 2021-28'!T865</f>
        <v>0</v>
      </c>
      <c r="K489" s="2">
        <f>'Budget Detail FY 2021-28'!U865</f>
        <v>0</v>
      </c>
    </row>
    <row r="490" spans="2:13" ht="20.100000000000001" customHeight="1" thickBot="1">
      <c r="B490" s="78" t="s">
        <v>1188</v>
      </c>
      <c r="C490" s="319">
        <f t="shared" ref="C490:K490" si="56">SUM(C488:C489)</f>
        <v>18963</v>
      </c>
      <c r="D490" s="319">
        <f t="shared" si="56"/>
        <v>2712</v>
      </c>
      <c r="E490" s="319">
        <f t="shared" si="56"/>
        <v>0</v>
      </c>
      <c r="F490" s="319">
        <f t="shared" si="56"/>
        <v>0</v>
      </c>
      <c r="G490" s="319">
        <f t="shared" si="56"/>
        <v>0</v>
      </c>
      <c r="H490" s="319">
        <f t="shared" si="56"/>
        <v>0</v>
      </c>
      <c r="I490" s="319">
        <f t="shared" si="56"/>
        <v>0</v>
      </c>
      <c r="J490" s="319">
        <f t="shared" si="56"/>
        <v>0</v>
      </c>
      <c r="K490" s="319">
        <f t="shared" si="56"/>
        <v>0</v>
      </c>
    </row>
    <row r="491" spans="2:13">
      <c r="B491" s="1"/>
      <c r="C491" s="2"/>
      <c r="D491" s="2"/>
      <c r="E491" s="2"/>
      <c r="F491" s="2"/>
      <c r="G491" s="2"/>
      <c r="H491" s="2"/>
      <c r="I491" s="2"/>
      <c r="J491" s="2"/>
      <c r="K491" s="2"/>
    </row>
    <row r="492" spans="2:13">
      <c r="B492" s="79" t="s">
        <v>415</v>
      </c>
      <c r="C492" s="2"/>
      <c r="D492" s="2"/>
      <c r="E492" s="2"/>
      <c r="F492" s="2"/>
      <c r="G492" s="2"/>
      <c r="H492" s="2"/>
      <c r="I492" s="2"/>
      <c r="J492" s="2"/>
      <c r="K492" s="2"/>
    </row>
    <row r="493" spans="2:13" ht="20.100000000000001" customHeight="1">
      <c r="B493" s="126" t="s">
        <v>587</v>
      </c>
      <c r="C493" s="49">
        <f>'Budget Detail FY 2021-28'!M868</f>
        <v>5290</v>
      </c>
      <c r="D493" s="49">
        <f>'Budget Detail FY 2021-28'!N868</f>
        <v>0</v>
      </c>
      <c r="E493" s="49">
        <f>'Budget Detail FY 2021-28'!O868</f>
        <v>0</v>
      </c>
      <c r="F493" s="49">
        <f>'Budget Detail FY 2021-28'!P868</f>
        <v>0</v>
      </c>
      <c r="G493" s="49">
        <f>'Budget Detail FY 2021-28'!Q868</f>
        <v>0</v>
      </c>
      <c r="H493" s="49">
        <f>'Budget Detail FY 2021-28'!R868</f>
        <v>0</v>
      </c>
      <c r="I493" s="49">
        <f>'Budget Detail FY 2021-28'!S868</f>
        <v>0</v>
      </c>
      <c r="J493" s="49">
        <f>'Budget Detail FY 2021-28'!T868</f>
        <v>0</v>
      </c>
      <c r="K493" s="49">
        <f>'Budget Detail FY 2021-28'!U868</f>
        <v>0</v>
      </c>
    </row>
    <row r="494" spans="2:13" ht="20.100000000000001" customHeight="1">
      <c r="B494" s="126" t="s">
        <v>589</v>
      </c>
      <c r="C494" s="2">
        <f>SUM('Budget Detail FY 2021-28'!M869:M873)</f>
        <v>230383</v>
      </c>
      <c r="D494" s="2">
        <f>SUM('Budget Detail FY 2021-28'!N869:N873)</f>
        <v>0</v>
      </c>
      <c r="E494" s="2">
        <f>SUM('Budget Detail FY 2021-28'!O869:O873)</f>
        <v>0</v>
      </c>
      <c r="F494" s="2">
        <f>SUM('Budget Detail FY 2021-28'!P869:P873)</f>
        <v>0</v>
      </c>
      <c r="G494" s="2">
        <f>SUM('Budget Detail FY 2021-28'!Q869:Q873)</f>
        <v>0</v>
      </c>
      <c r="H494" s="2">
        <f>SUM('Budget Detail FY 2021-28'!R869:R873)</f>
        <v>0</v>
      </c>
      <c r="I494" s="2">
        <f>SUM('Budget Detail FY 2021-28'!S869:S873)</f>
        <v>0</v>
      </c>
      <c r="J494" s="2">
        <f>SUM('Budget Detail FY 2021-28'!T869:T873)</f>
        <v>0</v>
      </c>
      <c r="K494" s="2">
        <f>SUM('Budget Detail FY 2021-28'!U869:U873)</f>
        <v>0</v>
      </c>
    </row>
    <row r="495" spans="2:13" ht="20.100000000000001" customHeight="1" thickBot="1">
      <c r="B495" s="78" t="s">
        <v>591</v>
      </c>
      <c r="C495" s="319">
        <f>SUM(C493:C494)</f>
        <v>235673</v>
      </c>
      <c r="D495" s="319">
        <f t="shared" ref="D495:K495" si="57">SUM(D493:D494)</f>
        <v>0</v>
      </c>
      <c r="E495" s="319">
        <f t="shared" si="57"/>
        <v>0</v>
      </c>
      <c r="F495" s="319">
        <f t="shared" si="57"/>
        <v>0</v>
      </c>
      <c r="G495" s="319">
        <f t="shared" si="57"/>
        <v>0</v>
      </c>
      <c r="H495" s="319">
        <f t="shared" si="57"/>
        <v>0</v>
      </c>
      <c r="I495" s="319">
        <f t="shared" si="57"/>
        <v>0</v>
      </c>
      <c r="J495" s="319">
        <f t="shared" si="57"/>
        <v>0</v>
      </c>
      <c r="K495" s="319">
        <f t="shared" si="57"/>
        <v>0</v>
      </c>
    </row>
    <row r="496" spans="2:13" ht="6.9" customHeight="1">
      <c r="B496" s="126"/>
      <c r="C496" s="2"/>
      <c r="D496" s="2"/>
      <c r="E496" s="2"/>
      <c r="F496" s="2"/>
      <c r="G496" s="2"/>
      <c r="H496" s="2"/>
      <c r="I496" s="2"/>
      <c r="J496" s="2"/>
      <c r="K496" s="2"/>
      <c r="L496" s="126"/>
      <c r="M496" s="466"/>
    </row>
    <row r="497" spans="2:14" ht="20.100000000000001" customHeight="1">
      <c r="B497" s="126" t="s">
        <v>590</v>
      </c>
      <c r="C497" s="2">
        <f>'Budget Detail FY 2021-28'!M876</f>
        <v>0</v>
      </c>
      <c r="D497" s="2">
        <f>'Budget Detail FY 2021-28'!N876</f>
        <v>0</v>
      </c>
      <c r="E497" s="2">
        <f>'Budget Detail FY 2021-28'!O876</f>
        <v>0</v>
      </c>
      <c r="F497" s="2">
        <f>'Budget Detail FY 2021-28'!P876</f>
        <v>33843</v>
      </c>
      <c r="G497" s="2">
        <f>'Budget Detail FY 2021-28'!Q876</f>
        <v>0</v>
      </c>
      <c r="H497" s="2">
        <f>'Budget Detail FY 2021-28'!R876</f>
        <v>0</v>
      </c>
      <c r="I497" s="2">
        <f>'Budget Detail FY 2021-28'!S876</f>
        <v>0</v>
      </c>
      <c r="J497" s="2">
        <f>'Budget Detail FY 2021-28'!T876</f>
        <v>0</v>
      </c>
      <c r="K497" s="2">
        <f>'Budget Detail FY 2021-28'!U876</f>
        <v>0</v>
      </c>
      <c r="M497" s="466"/>
    </row>
    <row r="498" spans="2:14" ht="20.100000000000001" customHeight="1" thickBot="1">
      <c r="B498" s="78" t="s">
        <v>1189</v>
      </c>
      <c r="C498" s="319">
        <f t="shared" ref="C498:K498" si="58">C495+C497</f>
        <v>235673</v>
      </c>
      <c r="D498" s="319">
        <f t="shared" si="58"/>
        <v>0</v>
      </c>
      <c r="E498" s="319">
        <f t="shared" si="58"/>
        <v>0</v>
      </c>
      <c r="F498" s="319">
        <f t="shared" si="58"/>
        <v>33843</v>
      </c>
      <c r="G498" s="319">
        <f t="shared" si="58"/>
        <v>0</v>
      </c>
      <c r="H498" s="319">
        <f t="shared" si="58"/>
        <v>0</v>
      </c>
      <c r="I498" s="319">
        <f t="shared" si="58"/>
        <v>0</v>
      </c>
      <c r="J498" s="319">
        <f t="shared" si="58"/>
        <v>0</v>
      </c>
      <c r="K498" s="319">
        <f t="shared" si="58"/>
        <v>0</v>
      </c>
      <c r="L498" s="475"/>
      <c r="N498" s="468"/>
    </row>
    <row r="499" spans="2:14" ht="7.5" customHeight="1">
      <c r="B499" s="79"/>
      <c r="C499" s="2"/>
      <c r="D499" s="2"/>
      <c r="E499" s="2"/>
      <c r="F499" s="2"/>
      <c r="G499" s="2"/>
      <c r="H499" s="2"/>
      <c r="I499" s="2"/>
      <c r="J499" s="2"/>
      <c r="K499" s="2"/>
    </row>
    <row r="500" spans="2:14" ht="20.100000000000001" customHeight="1">
      <c r="B500" s="125" t="s">
        <v>592</v>
      </c>
      <c r="C500" s="49">
        <f t="shared" ref="C500:K500" si="59">C490-C498</f>
        <v>-216710</v>
      </c>
      <c r="D500" s="49">
        <f t="shared" si="59"/>
        <v>2712</v>
      </c>
      <c r="E500" s="49">
        <f t="shared" si="59"/>
        <v>0</v>
      </c>
      <c r="F500" s="49">
        <f t="shared" si="59"/>
        <v>-33843</v>
      </c>
      <c r="G500" s="49">
        <f t="shared" si="59"/>
        <v>0</v>
      </c>
      <c r="H500" s="49">
        <f t="shared" si="59"/>
        <v>0</v>
      </c>
      <c r="I500" s="49">
        <f t="shared" si="59"/>
        <v>0</v>
      </c>
      <c r="J500" s="49">
        <f t="shared" si="59"/>
        <v>0</v>
      </c>
      <c r="K500" s="49">
        <f t="shared" si="59"/>
        <v>0</v>
      </c>
    </row>
    <row r="501" spans="2:14" ht="7.5" customHeight="1">
      <c r="B501" s="80"/>
      <c r="C501" s="2"/>
      <c r="D501" s="2"/>
      <c r="E501" s="2"/>
      <c r="F501" s="2"/>
      <c r="G501" s="2"/>
      <c r="H501" s="2"/>
      <c r="I501" s="2"/>
      <c r="J501" s="2"/>
      <c r="K501" s="2"/>
    </row>
    <row r="502" spans="2:14" ht="20.100000000000001" customHeight="1" thickBot="1">
      <c r="B502" s="77" t="s">
        <v>593</v>
      </c>
      <c r="C502" s="317">
        <v>31131</v>
      </c>
      <c r="D502" s="317">
        <v>33843</v>
      </c>
      <c r="E502" s="317">
        <v>0</v>
      </c>
      <c r="F502" s="317">
        <f>D502+F500</f>
        <v>0</v>
      </c>
      <c r="G502" s="317">
        <f>F502+G500</f>
        <v>0</v>
      </c>
      <c r="H502" s="317">
        <f>G502+H500</f>
        <v>0</v>
      </c>
      <c r="I502" s="317">
        <f>H502+I500</f>
        <v>0</v>
      </c>
      <c r="J502" s="317">
        <f>I502+J500</f>
        <v>0</v>
      </c>
      <c r="K502" s="317">
        <f>J502+K500</f>
        <v>0</v>
      </c>
    </row>
    <row r="503" spans="2:14" ht="14.4" thickTop="1">
      <c r="B503" s="4"/>
      <c r="C503" s="2"/>
      <c r="D503" s="2"/>
      <c r="E503" s="2"/>
      <c r="F503" s="2"/>
      <c r="G503" s="2"/>
      <c r="H503" s="2"/>
      <c r="I503" s="2"/>
      <c r="J503" s="2"/>
      <c r="K503" s="2"/>
    </row>
    <row r="504" spans="2:14">
      <c r="B504" s="4"/>
      <c r="C504" s="2"/>
      <c r="D504" s="2"/>
      <c r="E504" s="2"/>
      <c r="F504" s="2"/>
      <c r="G504" s="2"/>
      <c r="H504" s="2"/>
      <c r="I504" s="2"/>
      <c r="J504" s="2"/>
      <c r="K504" s="2"/>
    </row>
    <row r="505" spans="2:14">
      <c r="B505" s="1"/>
      <c r="C505" s="2"/>
      <c r="D505" s="2"/>
      <c r="E505" s="2"/>
      <c r="F505" s="2"/>
      <c r="G505" s="2"/>
      <c r="H505" s="2"/>
      <c r="I505" s="2"/>
      <c r="J505" s="2"/>
      <c r="K505" s="2"/>
    </row>
    <row r="506" spans="2:14">
      <c r="B506" s="1"/>
      <c r="C506" s="2"/>
      <c r="D506" s="2"/>
      <c r="E506" s="2"/>
      <c r="F506" s="2"/>
      <c r="G506" s="2"/>
      <c r="H506" s="2"/>
      <c r="I506" s="2"/>
      <c r="J506" s="2"/>
      <c r="K506" s="2"/>
    </row>
    <row r="507" spans="2:14">
      <c r="B507" s="1"/>
      <c r="C507" s="2"/>
      <c r="D507" s="2"/>
      <c r="E507" s="2"/>
      <c r="F507" s="2"/>
      <c r="G507" s="2"/>
      <c r="H507" s="2"/>
      <c r="I507" s="2"/>
      <c r="J507" s="2"/>
      <c r="K507" s="2"/>
    </row>
    <row r="508" spans="2:14">
      <c r="B508" s="1"/>
      <c r="C508" s="2"/>
      <c r="D508" s="2"/>
      <c r="E508" s="2"/>
      <c r="F508" s="2"/>
      <c r="G508" s="2"/>
      <c r="H508" s="2"/>
      <c r="I508" s="2"/>
      <c r="J508" s="2"/>
      <c r="K508" s="2"/>
    </row>
    <row r="509" spans="2:14">
      <c r="B509" s="1"/>
      <c r="C509" s="2"/>
      <c r="D509" s="2"/>
      <c r="E509" s="2"/>
      <c r="F509" s="2"/>
      <c r="G509" s="2"/>
      <c r="H509" s="2"/>
      <c r="I509" s="2"/>
      <c r="J509" s="2"/>
      <c r="K509" s="2"/>
    </row>
    <row r="510" spans="2:14">
      <c r="B510" s="1"/>
      <c r="C510" s="2"/>
      <c r="D510" s="2"/>
      <c r="E510" s="2"/>
      <c r="F510" s="2"/>
      <c r="G510" s="2"/>
      <c r="H510" s="2"/>
      <c r="I510" s="2"/>
      <c r="J510" s="2"/>
      <c r="K510" s="2"/>
    </row>
    <row r="511" spans="2:14">
      <c r="B511" s="1"/>
      <c r="C511" s="2"/>
      <c r="D511" s="2"/>
      <c r="E511" s="2"/>
      <c r="F511" s="2"/>
      <c r="G511" s="2"/>
      <c r="H511" s="2"/>
      <c r="I511" s="2"/>
      <c r="J511" s="2"/>
      <c r="K511" s="2"/>
    </row>
    <row r="512" spans="2:14">
      <c r="B512" s="1"/>
      <c r="C512" s="2"/>
      <c r="D512" s="2"/>
      <c r="E512" s="2"/>
      <c r="F512" s="2"/>
      <c r="G512" s="2"/>
      <c r="H512" s="2"/>
      <c r="I512" s="2"/>
      <c r="J512" s="2"/>
      <c r="K512" s="2"/>
    </row>
    <row r="513" spans="2:11">
      <c r="B513" s="1"/>
      <c r="C513" s="2"/>
      <c r="D513" s="2"/>
      <c r="E513" s="2"/>
      <c r="F513" s="2"/>
      <c r="G513" s="2"/>
      <c r="H513" s="2"/>
      <c r="I513" s="2"/>
      <c r="J513" s="2"/>
      <c r="K513" s="2"/>
    </row>
    <row r="514" spans="2:11">
      <c r="B514" s="1"/>
      <c r="C514" s="2"/>
      <c r="D514" s="2"/>
      <c r="E514" s="2"/>
      <c r="F514" s="2"/>
      <c r="G514" s="2"/>
      <c r="H514" s="2"/>
      <c r="I514" s="2"/>
      <c r="J514" s="2"/>
      <c r="K514" s="2"/>
    </row>
    <row r="515" spans="2:11">
      <c r="B515" s="1"/>
      <c r="C515" s="2"/>
      <c r="D515" s="2"/>
      <c r="E515" s="2"/>
      <c r="F515" s="2"/>
      <c r="G515" s="2"/>
      <c r="H515" s="2"/>
      <c r="I515" s="2"/>
      <c r="J515" s="2"/>
      <c r="K515" s="2"/>
    </row>
    <row r="518" spans="2:11" ht="18.75" customHeight="1">
      <c r="B518" s="480" t="s">
        <v>611</v>
      </c>
      <c r="C518" s="480"/>
      <c r="D518" s="480"/>
      <c r="E518" s="480"/>
      <c r="F518" s="480"/>
      <c r="G518" s="480"/>
      <c r="H518" s="480"/>
      <c r="I518" s="480"/>
      <c r="J518" s="480"/>
      <c r="K518" s="480"/>
    </row>
    <row r="519" spans="2:11">
      <c r="B519" s="43"/>
      <c r="C519" s="2"/>
      <c r="D519" s="2"/>
      <c r="E519" s="2"/>
      <c r="F519" s="2"/>
      <c r="G519" s="2"/>
      <c r="H519" s="2"/>
      <c r="I519" s="2"/>
      <c r="J519" s="2"/>
      <c r="K519" s="2"/>
    </row>
    <row r="520" spans="2:11" ht="12.75" customHeight="1">
      <c r="B520" s="482" t="s">
        <v>612</v>
      </c>
      <c r="C520" s="482"/>
      <c r="D520" s="482"/>
      <c r="E520" s="482"/>
      <c r="F520" s="482"/>
      <c r="G520" s="482"/>
      <c r="H520" s="482"/>
      <c r="I520" s="482"/>
      <c r="J520" s="482"/>
      <c r="K520" s="482"/>
    </row>
    <row r="521" spans="2:11" ht="12.75" customHeight="1">
      <c r="B521" s="482"/>
      <c r="C521" s="482"/>
      <c r="D521" s="482"/>
      <c r="E521" s="482"/>
      <c r="F521" s="482"/>
      <c r="G521" s="482"/>
      <c r="H521" s="482"/>
      <c r="I521" s="482"/>
      <c r="J521" s="482"/>
      <c r="K521" s="482"/>
    </row>
    <row r="522" spans="2:11" ht="12.75" customHeight="1">
      <c r="B522" s="482"/>
      <c r="C522" s="482"/>
      <c r="D522" s="482"/>
      <c r="E522" s="482"/>
      <c r="F522" s="482"/>
      <c r="G522" s="482"/>
      <c r="H522" s="482"/>
      <c r="I522" s="482"/>
      <c r="J522" s="482"/>
      <c r="K522" s="482"/>
    </row>
    <row r="523" spans="2:11" ht="23.25" customHeight="1">
      <c r="B523" s="482"/>
      <c r="C523" s="482"/>
      <c r="D523" s="482"/>
      <c r="E523" s="482"/>
      <c r="F523" s="482"/>
      <c r="G523" s="482"/>
      <c r="H523" s="482"/>
      <c r="I523" s="482"/>
      <c r="J523" s="482"/>
      <c r="K523" s="482"/>
    </row>
    <row r="524" spans="2:11">
      <c r="B524" s="4"/>
      <c r="C524" s="43"/>
      <c r="D524" s="1"/>
      <c r="E524" s="43" t="s">
        <v>804</v>
      </c>
      <c r="F524" s="1"/>
      <c r="G524" s="43" t="s">
        <v>805</v>
      </c>
      <c r="H524" s="1"/>
      <c r="I524" s="1"/>
      <c r="J524" s="1"/>
      <c r="K524" s="1"/>
    </row>
    <row r="525" spans="2:11">
      <c r="B525" s="43"/>
      <c r="C525" s="43" t="s">
        <v>802</v>
      </c>
      <c r="D525" s="43" t="s">
        <v>803</v>
      </c>
      <c r="E525" s="43" t="s">
        <v>574</v>
      </c>
      <c r="F525" s="43" t="s">
        <v>804</v>
      </c>
      <c r="G525" s="43" t="str">
        <f>'Fund Cover Sheets'!$L$1</f>
        <v>Adopted</v>
      </c>
      <c r="H525" s="43" t="s">
        <v>806</v>
      </c>
      <c r="I525" s="43" t="s">
        <v>807</v>
      </c>
      <c r="J525" s="43" t="s">
        <v>808</v>
      </c>
      <c r="K525" s="43" t="s">
        <v>809</v>
      </c>
    </row>
    <row r="526" spans="2:11" ht="14.4" thickBot="1">
      <c r="B526" s="44"/>
      <c r="C526" s="45" t="s">
        <v>1</v>
      </c>
      <c r="D526" s="45" t="s">
        <v>1</v>
      </c>
      <c r="E526" s="45" t="s">
        <v>544</v>
      </c>
      <c r="F526" s="45" t="s">
        <v>19</v>
      </c>
      <c r="G526" s="45" t="s">
        <v>544</v>
      </c>
      <c r="H526" s="45" t="s">
        <v>19</v>
      </c>
      <c r="I526" s="45" t="s">
        <v>19</v>
      </c>
      <c r="J526" s="45" t="s">
        <v>19</v>
      </c>
      <c r="K526" s="45" t="s">
        <v>19</v>
      </c>
    </row>
    <row r="527" spans="2:11" ht="7.5" customHeight="1">
      <c r="B527" s="1"/>
      <c r="C527" s="52"/>
      <c r="D527" s="2"/>
      <c r="E527" s="2"/>
      <c r="F527" s="2"/>
      <c r="G527" s="2"/>
      <c r="H527" s="2"/>
      <c r="I527" s="2"/>
      <c r="J527" s="2"/>
      <c r="K527" s="2"/>
    </row>
    <row r="528" spans="2:11">
      <c r="B528" s="79" t="s">
        <v>1217</v>
      </c>
      <c r="C528" s="2"/>
      <c r="D528" s="2"/>
      <c r="E528" s="2"/>
      <c r="F528" s="2"/>
      <c r="G528" s="2"/>
      <c r="H528" s="2"/>
      <c r="I528" s="2"/>
      <c r="J528" s="2"/>
      <c r="K528" s="2"/>
    </row>
    <row r="529" spans="2:13" ht="20.100000000000001" customHeight="1">
      <c r="B529" s="126" t="s">
        <v>579</v>
      </c>
      <c r="C529" s="2">
        <f>SUM('Budget Detail FY 2021-28'!M890:M894)</f>
        <v>357208</v>
      </c>
      <c r="D529" s="2">
        <f>SUM('Budget Detail FY 2021-28'!N890:N894)</f>
        <v>549231</v>
      </c>
      <c r="E529" s="2">
        <f>SUM('Budget Detail FY 2021-28'!O890:O894)</f>
        <v>665000</v>
      </c>
      <c r="F529" s="2">
        <f>SUM('Budget Detail FY 2021-28'!P890:P894)</f>
        <v>652528</v>
      </c>
      <c r="G529" s="2">
        <f>SUM('Budget Detail FY 2021-28'!Q890:Q894)</f>
        <v>670000</v>
      </c>
      <c r="H529" s="2">
        <f>SUM('Budget Detail FY 2021-28'!R890:R894)</f>
        <v>670000</v>
      </c>
      <c r="I529" s="2">
        <f>SUM('Budget Detail FY 2021-28'!S890:S894)</f>
        <v>670000</v>
      </c>
      <c r="J529" s="2">
        <f>SUM('Budget Detail FY 2021-28'!T890:T894)</f>
        <v>670000</v>
      </c>
      <c r="K529" s="2">
        <f>SUM('Budget Detail FY 2021-28'!U890:U894)</f>
        <v>670000</v>
      </c>
      <c r="L529" s="126"/>
      <c r="M529" s="466"/>
    </row>
    <row r="530" spans="2:13" ht="20.100000000000001" customHeight="1">
      <c r="B530" s="126" t="s">
        <v>580</v>
      </c>
      <c r="C530" s="2">
        <f>'Budget Detail FY 2021-28'!M895</f>
        <v>235</v>
      </c>
      <c r="D530" s="2">
        <f>'Budget Detail FY 2021-28'!N895</f>
        <v>91</v>
      </c>
      <c r="E530" s="2">
        <f>'Budget Detail FY 2021-28'!O895</f>
        <v>150</v>
      </c>
      <c r="F530" s="2">
        <f>'Budget Detail FY 2021-28'!P895</f>
        <v>1500</v>
      </c>
      <c r="G530" s="2">
        <f>'Budget Detail FY 2021-28'!Q895</f>
        <v>1250</v>
      </c>
      <c r="H530" s="2">
        <f>'Budget Detail FY 2021-28'!R895</f>
        <v>1250</v>
      </c>
      <c r="I530" s="2">
        <f>'Budget Detail FY 2021-28'!S895</f>
        <v>1250</v>
      </c>
      <c r="J530" s="2">
        <f>'Budget Detail FY 2021-28'!T895</f>
        <v>1250</v>
      </c>
      <c r="K530" s="2">
        <f>'Budget Detail FY 2021-28'!U895</f>
        <v>1250</v>
      </c>
      <c r="L530" s="126"/>
      <c r="M530" s="466"/>
    </row>
    <row r="531" spans="2:13" ht="20.100000000000001" customHeight="1">
      <c r="B531" s="126" t="s">
        <v>581</v>
      </c>
      <c r="C531" s="2">
        <f>SUM('Budget Detail FY 2021-28'!M896:M896)</f>
        <v>5607</v>
      </c>
      <c r="D531" s="2">
        <f>SUM('Budget Detail FY 2021-28'!N896:N896)</f>
        <v>3991</v>
      </c>
      <c r="E531" s="2">
        <f>SUM('Budget Detail FY 2021-28'!O896:O896)</f>
        <v>0</v>
      </c>
      <c r="F531" s="2">
        <f>SUM('Budget Detail FY 2021-28'!P896:P896)</f>
        <v>21125</v>
      </c>
      <c r="G531" s="2">
        <f>SUM('Budget Detail FY 2021-28'!Q896:Q896)</f>
        <v>0</v>
      </c>
      <c r="H531" s="2">
        <f>SUM('Budget Detail FY 2021-28'!R896:R896)</f>
        <v>0</v>
      </c>
      <c r="I531" s="2">
        <f>SUM('Budget Detail FY 2021-28'!S896:S896)</f>
        <v>0</v>
      </c>
      <c r="J531" s="2">
        <f>SUM('Budget Detail FY 2021-28'!T896:T896)</f>
        <v>0</v>
      </c>
      <c r="K531" s="2">
        <f>SUM('Budget Detail FY 2021-28'!U896:U896)</f>
        <v>0</v>
      </c>
      <c r="L531" s="126"/>
      <c r="M531" s="466"/>
    </row>
    <row r="532" spans="2:13" ht="20.100000000000001" customHeight="1">
      <c r="B532" s="126" t="s">
        <v>582</v>
      </c>
      <c r="C532" s="2">
        <f>SUM('Budget Detail FY 2021-28'!M897:M901)</f>
        <v>68018</v>
      </c>
      <c r="D532" s="2">
        <f>SUM('Budget Detail FY 2021-28'!N897:N901)</f>
        <v>239222</v>
      </c>
      <c r="E532" s="2">
        <f>SUM('Budget Detail FY 2021-28'!O897:O901)</f>
        <v>225781</v>
      </c>
      <c r="F532" s="2">
        <f>SUM('Budget Detail FY 2021-28'!P897:P901)</f>
        <v>251727</v>
      </c>
      <c r="G532" s="2">
        <f>SUM('Budget Detail FY 2021-28'!Q897:Q901)</f>
        <v>257936</v>
      </c>
      <c r="H532" s="2">
        <f>SUM('Budget Detail FY 2021-28'!R897:R901)</f>
        <v>260178</v>
      </c>
      <c r="I532" s="2">
        <f>SUM('Budget Detail FY 2021-28'!S897:S901)</f>
        <v>262509</v>
      </c>
      <c r="J532" s="2">
        <f>SUM('Budget Detail FY 2021-28'!T897:T901)</f>
        <v>264933</v>
      </c>
      <c r="K532" s="2">
        <f>SUM('Budget Detail FY 2021-28'!U897:U901)</f>
        <v>267454</v>
      </c>
      <c r="L532" s="126"/>
      <c r="M532" s="472"/>
    </row>
    <row r="533" spans="2:13" ht="20.100000000000001" customHeight="1">
      <c r="B533" s="385" t="s">
        <v>1188</v>
      </c>
      <c r="C533" s="384">
        <f t="shared" ref="C533:K533" si="60">SUM(C529:C532)</f>
        <v>431068</v>
      </c>
      <c r="D533" s="384">
        <f t="shared" si="60"/>
        <v>792535</v>
      </c>
      <c r="E533" s="384">
        <f t="shared" si="60"/>
        <v>890931</v>
      </c>
      <c r="F533" s="384">
        <f t="shared" si="60"/>
        <v>926880</v>
      </c>
      <c r="G533" s="384">
        <f t="shared" si="60"/>
        <v>929186</v>
      </c>
      <c r="H533" s="384">
        <f t="shared" si="60"/>
        <v>931428</v>
      </c>
      <c r="I533" s="384">
        <f t="shared" si="60"/>
        <v>933759</v>
      </c>
      <c r="J533" s="384">
        <f t="shared" si="60"/>
        <v>936183</v>
      </c>
      <c r="K533" s="384">
        <f t="shared" si="60"/>
        <v>938704</v>
      </c>
      <c r="L533" s="126"/>
      <c r="M533" s="466"/>
    </row>
    <row r="534" spans="2:13" ht="6.9" customHeight="1">
      <c r="B534" s="126"/>
      <c r="C534" s="2"/>
      <c r="D534" s="2"/>
      <c r="E534" s="2"/>
      <c r="F534" s="2"/>
      <c r="G534" s="2"/>
      <c r="H534" s="2"/>
      <c r="I534" s="2"/>
      <c r="J534" s="2"/>
      <c r="K534" s="2"/>
      <c r="L534" s="126"/>
      <c r="M534" s="472"/>
    </row>
    <row r="535" spans="2:13" ht="20.100000000000001" customHeight="1">
      <c r="B535" s="126" t="s">
        <v>583</v>
      </c>
      <c r="C535" s="2">
        <f>'Budget Detail FY 2021-28'!M904</f>
        <v>1473433</v>
      </c>
      <c r="D535" s="2">
        <f>'Budget Detail FY 2021-28'!N904</f>
        <v>1515511</v>
      </c>
      <c r="E535" s="2">
        <f>'Budget Detail FY 2021-28'!O904</f>
        <v>2232541</v>
      </c>
      <c r="F535" s="2">
        <f>'Budget Detail FY 2021-28'!P904</f>
        <v>2232541</v>
      </c>
      <c r="G535" s="2">
        <f>'Budget Detail FY 2021-28'!Q904</f>
        <v>2440844</v>
      </c>
      <c r="H535" s="2">
        <f>'Budget Detail FY 2021-28'!R904</f>
        <v>2661393</v>
      </c>
      <c r="I535" s="2">
        <f>'Budget Detail FY 2021-28'!S904</f>
        <v>2739932</v>
      </c>
      <c r="J535" s="2">
        <f>'Budget Detail FY 2021-28'!T904</f>
        <v>2790895</v>
      </c>
      <c r="K535" s="2">
        <f>'Budget Detail FY 2021-28'!U904</f>
        <v>2933727</v>
      </c>
    </row>
    <row r="536" spans="2:13" ht="20.100000000000001" customHeight="1" thickBot="1">
      <c r="B536" s="78" t="s">
        <v>1202</v>
      </c>
      <c r="C536" s="319">
        <f t="shared" ref="C536:K536" si="61">C533+C535</f>
        <v>1904501</v>
      </c>
      <c r="D536" s="319">
        <f t="shared" si="61"/>
        <v>2308046</v>
      </c>
      <c r="E536" s="319">
        <f t="shared" si="61"/>
        <v>3123472</v>
      </c>
      <c r="F536" s="319">
        <f t="shared" si="61"/>
        <v>3159421</v>
      </c>
      <c r="G536" s="319">
        <f t="shared" si="61"/>
        <v>3370030</v>
      </c>
      <c r="H536" s="319">
        <f t="shared" si="61"/>
        <v>3592821</v>
      </c>
      <c r="I536" s="319">
        <f t="shared" si="61"/>
        <v>3673691</v>
      </c>
      <c r="J536" s="319">
        <f t="shared" si="61"/>
        <v>3727078</v>
      </c>
      <c r="K536" s="319">
        <f t="shared" si="61"/>
        <v>3872431</v>
      </c>
    </row>
    <row r="537" spans="2:13" ht="7.5" customHeight="1">
      <c r="B537" s="1"/>
      <c r="C537" s="2"/>
      <c r="D537" s="2"/>
      <c r="E537" s="2"/>
      <c r="F537" s="2"/>
      <c r="G537" s="2"/>
      <c r="H537" s="2"/>
      <c r="I537" s="2"/>
      <c r="J537" s="2"/>
      <c r="K537" s="2"/>
    </row>
    <row r="538" spans="2:13">
      <c r="B538" s="79" t="s">
        <v>415</v>
      </c>
      <c r="C538" s="2"/>
      <c r="D538" s="2"/>
      <c r="E538" s="2"/>
      <c r="F538" s="2"/>
      <c r="G538" s="2"/>
      <c r="H538" s="2"/>
      <c r="I538" s="2"/>
      <c r="J538" s="2"/>
      <c r="K538" s="2"/>
    </row>
    <row r="539" spans="2:13" ht="20.100000000000001" customHeight="1">
      <c r="B539" s="126" t="s">
        <v>585</v>
      </c>
      <c r="C539" s="49">
        <f>SUM('Budget Detail FY 2021-28'!M910:M912)+SUM('Budget Detail FY 2021-28'!M939:M943)</f>
        <v>1007587</v>
      </c>
      <c r="D539" s="49">
        <f>SUM('Budget Detail FY 2021-28'!N910:N912)+SUM('Budget Detail FY 2021-28'!N939:N943)</f>
        <v>1122835</v>
      </c>
      <c r="E539" s="49">
        <f>SUM('Budget Detail FY 2021-28'!O910:O912)+SUM('Budget Detail FY 2021-28'!O939:O943)</f>
        <v>1369336</v>
      </c>
      <c r="F539" s="49">
        <f>SUM('Budget Detail FY 2021-28'!P910:P912)+SUM('Budget Detail FY 2021-28'!P939:P943)</f>
        <v>1363706</v>
      </c>
      <c r="G539" s="49">
        <f>SUM('Budget Detail FY 2021-28'!Q910:Q912)+SUM('Budget Detail FY 2021-28'!Q939:Q943)</f>
        <v>1546393</v>
      </c>
      <c r="H539" s="49">
        <f>SUM('Budget Detail FY 2021-28'!R910:R912)+SUM('Budget Detail FY 2021-28'!R939:R943)</f>
        <v>1585314</v>
      </c>
      <c r="I539" s="49">
        <f>SUM('Budget Detail FY 2021-28'!S910:S912)+SUM('Budget Detail FY 2021-28'!S939:S943)</f>
        <v>1625403</v>
      </c>
      <c r="J539" s="49">
        <f>SUM('Budget Detail FY 2021-28'!T910:T912)+SUM('Budget Detail FY 2021-28'!T939:T943)</f>
        <v>1666695</v>
      </c>
      <c r="K539" s="49">
        <f>SUM('Budget Detail FY 2021-28'!U910:U912)+SUM('Budget Detail FY 2021-28'!U939:U943)</f>
        <v>1709226</v>
      </c>
      <c r="L539" s="126"/>
      <c r="M539" s="466"/>
    </row>
    <row r="540" spans="2:13" ht="20.100000000000001" customHeight="1">
      <c r="B540" s="126" t="s">
        <v>586</v>
      </c>
      <c r="C540" s="2">
        <f>SUM('Budget Detail FY 2021-28'!M913:M918)+SUM('Budget Detail FY 2021-28'!M944:M949)</f>
        <v>424491</v>
      </c>
      <c r="D540" s="2">
        <f>SUM('Budget Detail FY 2021-28'!N913:N918)+SUM('Budget Detail FY 2021-28'!N944:N949)</f>
        <v>421101</v>
      </c>
      <c r="E540" s="2">
        <f>SUM('Budget Detail FY 2021-28'!O913:O918)+SUM('Budget Detail FY 2021-28'!O944:O949)</f>
        <v>539396</v>
      </c>
      <c r="F540" s="2">
        <f>SUM('Budget Detail FY 2021-28'!P913:P918)+SUM('Budget Detail FY 2021-28'!P944:P949)</f>
        <v>462171</v>
      </c>
      <c r="G540" s="2">
        <f>SUM('Budget Detail FY 2021-28'!Q913:Q918)+SUM('Budget Detail FY 2021-28'!Q944:Q949)</f>
        <v>542523</v>
      </c>
      <c r="H540" s="2">
        <f>SUM('Budget Detail FY 2021-28'!R913:R918)+SUM('Budget Detail FY 2021-28'!R944:R949)</f>
        <v>579258</v>
      </c>
      <c r="I540" s="2">
        <f>SUM('Budget Detail FY 2021-28'!S913:S918)+SUM('Budget Detail FY 2021-28'!S944:S949)</f>
        <v>615153</v>
      </c>
      <c r="J540" s="2">
        <f>SUM('Budget Detail FY 2021-28'!T913:T918)+SUM('Budget Detail FY 2021-28'!T944:T949)</f>
        <v>653519</v>
      </c>
      <c r="K540" s="2">
        <f>SUM('Budget Detail FY 2021-28'!U913:U918)+SUM('Budget Detail FY 2021-28'!U944:U949)</f>
        <v>694627</v>
      </c>
      <c r="L540" s="126"/>
      <c r="M540" s="466"/>
    </row>
    <row r="541" spans="2:13" ht="20.100000000000001" customHeight="1">
      <c r="B541" s="126" t="s">
        <v>587</v>
      </c>
      <c r="C541" s="2">
        <f>SUM('Budget Detail FY 2021-28'!M919:M929)+SUM('Budget Detail FY 2021-28'!M950:M963)</f>
        <v>521370</v>
      </c>
      <c r="D541" s="2">
        <f>SUM('Budget Detail FY 2021-28'!N919:N929)+SUM('Budget Detail FY 2021-28'!N950:N963)</f>
        <v>284725</v>
      </c>
      <c r="E541" s="2">
        <f>SUM('Budget Detail FY 2021-28'!O919:O929)+SUM('Budget Detail FY 2021-28'!O950:O963)</f>
        <v>590720</v>
      </c>
      <c r="F541" s="2">
        <f>SUM('Budget Detail FY 2021-28'!P919:P929)+SUM('Budget Detail FY 2021-28'!P950:P963)</f>
        <v>604243</v>
      </c>
      <c r="G541" s="2">
        <f>SUM('Budget Detail FY 2021-28'!Q919:Q929)+SUM('Budget Detail FY 2021-28'!Q950:Q963)</f>
        <v>632457</v>
      </c>
      <c r="H541" s="2">
        <f>SUM('Budget Detail FY 2021-28'!R919:R929)+SUM('Budget Detail FY 2021-28'!R950:R963)</f>
        <v>735835</v>
      </c>
      <c r="I541" s="2">
        <f>SUM('Budget Detail FY 2021-28'!S919:S929)+SUM('Budget Detail FY 2021-28'!S950:S963)</f>
        <v>735912</v>
      </c>
      <c r="J541" s="2">
        <f>SUM('Budget Detail FY 2021-28'!T919:T929)+SUM('Budget Detail FY 2021-28'!T950:T963)</f>
        <v>704496</v>
      </c>
      <c r="K541" s="2">
        <f>SUM('Budget Detail FY 2021-28'!U919:U929)+SUM('Budget Detail FY 2021-28'!U950:U963)</f>
        <v>760705</v>
      </c>
      <c r="L541" s="126"/>
      <c r="M541" s="466"/>
    </row>
    <row r="542" spans="2:13" ht="20.100000000000001" customHeight="1">
      <c r="B542" s="126" t="s">
        <v>588</v>
      </c>
      <c r="C542" s="2">
        <f>SUM('Budget Detail FY 2021-28'!M930:M935)+SUM('Budget Detail FY 2021-28'!M964:M970)</f>
        <v>289536</v>
      </c>
      <c r="D542" s="2">
        <f>SUM('Budget Detail FY 2021-28'!N930:N935)+SUM('Budget Detail FY 2021-28'!N964:N970)</f>
        <v>552385</v>
      </c>
      <c r="E542" s="2">
        <f>SUM('Budget Detail FY 2021-28'!O930:O935)+SUM('Budget Detail FY 2021-28'!O964:O970)</f>
        <v>719020</v>
      </c>
      <c r="F542" s="2">
        <f>SUM('Budget Detail FY 2021-28'!P930:P935)+SUM('Budget Detail FY 2021-28'!P964:P970)</f>
        <v>690038</v>
      </c>
      <c r="G542" s="2">
        <f>SUM('Budget Detail FY 2021-28'!Q930:Q935)+SUM('Budget Detail FY 2021-28'!Q964:Q970)</f>
        <v>687920</v>
      </c>
      <c r="H542" s="2">
        <f>SUM('Budget Detail FY 2021-28'!R930:R935)+SUM('Budget Detail FY 2021-28'!R964:R970)</f>
        <v>692414</v>
      </c>
      <c r="I542" s="2">
        <f>SUM('Budget Detail FY 2021-28'!S930:S935)+SUM('Budget Detail FY 2021-28'!S964:S970)</f>
        <v>697223</v>
      </c>
      <c r="J542" s="2">
        <f>SUM('Budget Detail FY 2021-28'!T930:T935)+SUM('Budget Detail FY 2021-28'!T964:T970)</f>
        <v>702368</v>
      </c>
      <c r="K542" s="2">
        <f>SUM('Budget Detail FY 2021-28'!U930:U935)+SUM('Budget Detail FY 2021-28'!U964:U970)</f>
        <v>707873</v>
      </c>
      <c r="L542" s="126"/>
      <c r="M542" s="472"/>
    </row>
    <row r="543" spans="2:13" ht="20.100000000000001" customHeight="1" thickBot="1">
      <c r="B543" s="78" t="s">
        <v>591</v>
      </c>
      <c r="C543" s="319">
        <f t="shared" ref="C543:K543" si="62">SUM(C539:C542)</f>
        <v>2242984</v>
      </c>
      <c r="D543" s="319">
        <f t="shared" si="62"/>
        <v>2381046</v>
      </c>
      <c r="E543" s="319">
        <f t="shared" si="62"/>
        <v>3218472</v>
      </c>
      <c r="F543" s="319">
        <f t="shared" si="62"/>
        <v>3120158</v>
      </c>
      <c r="G543" s="319">
        <f t="shared" si="62"/>
        <v>3409293</v>
      </c>
      <c r="H543" s="319">
        <f t="shared" si="62"/>
        <v>3592821</v>
      </c>
      <c r="I543" s="319">
        <f t="shared" si="62"/>
        <v>3673691</v>
      </c>
      <c r="J543" s="319">
        <f t="shared" si="62"/>
        <v>3727078</v>
      </c>
      <c r="K543" s="319">
        <f t="shared" si="62"/>
        <v>3872431</v>
      </c>
      <c r="L543" s="475"/>
      <c r="M543" s="466"/>
    </row>
    <row r="544" spans="2:13">
      <c r="B544" s="79"/>
      <c r="C544" s="2"/>
      <c r="D544" s="2"/>
      <c r="E544" s="2"/>
      <c r="F544" s="2"/>
      <c r="G544" s="2"/>
      <c r="H544" s="2"/>
      <c r="I544" s="2"/>
      <c r="J544" s="2"/>
      <c r="K544" s="2"/>
    </row>
    <row r="545" spans="2:11" ht="20.100000000000001" customHeight="1">
      <c r="B545" s="125" t="s">
        <v>592</v>
      </c>
      <c r="C545" s="49">
        <f t="shared" ref="C545:K545" si="63">+C536-C543</f>
        <v>-338483</v>
      </c>
      <c r="D545" s="49">
        <f t="shared" si="63"/>
        <v>-73000</v>
      </c>
      <c r="E545" s="49">
        <f t="shared" si="63"/>
        <v>-95000</v>
      </c>
      <c r="F545" s="49">
        <f t="shared" si="63"/>
        <v>39263</v>
      </c>
      <c r="G545" s="49">
        <f t="shared" si="63"/>
        <v>-39263</v>
      </c>
      <c r="H545" s="49">
        <f t="shared" si="63"/>
        <v>0</v>
      </c>
      <c r="I545" s="49">
        <f t="shared" si="63"/>
        <v>0</v>
      </c>
      <c r="J545" s="49">
        <f t="shared" si="63"/>
        <v>0</v>
      </c>
      <c r="K545" s="49">
        <f t="shared" si="63"/>
        <v>0</v>
      </c>
    </row>
    <row r="546" spans="2:11">
      <c r="B546" s="80"/>
      <c r="C546" s="2"/>
      <c r="D546" s="2"/>
      <c r="E546" s="2"/>
      <c r="F546" s="2"/>
      <c r="G546" s="2"/>
      <c r="H546" s="2"/>
      <c r="I546" s="2"/>
      <c r="J546" s="2"/>
      <c r="K546" s="2"/>
    </row>
    <row r="547" spans="2:11" ht="20.100000000000001" customHeight="1" thickBot="1">
      <c r="B547" s="77" t="s">
        <v>593</v>
      </c>
      <c r="C547" s="317">
        <v>73000</v>
      </c>
      <c r="D547" s="317">
        <v>0</v>
      </c>
      <c r="E547" s="317">
        <v>0</v>
      </c>
      <c r="F547" s="317">
        <f>D547+F545</f>
        <v>39263</v>
      </c>
      <c r="G547" s="317">
        <f>F547+G545</f>
        <v>0</v>
      </c>
      <c r="H547" s="317">
        <f>G547+H545</f>
        <v>0</v>
      </c>
      <c r="I547" s="317">
        <f>H547+I545</f>
        <v>0</v>
      </c>
      <c r="J547" s="317">
        <f>I547+J545</f>
        <v>0</v>
      </c>
      <c r="K547" s="317">
        <f>J547+K545</f>
        <v>0</v>
      </c>
    </row>
    <row r="548" spans="2:11" ht="14.4" thickTop="1">
      <c r="B548" s="4"/>
      <c r="C548" s="81">
        <f t="shared" ref="C548:K548" si="64">+C547/C543</f>
        <v>3.2545929886258665E-2</v>
      </c>
      <c r="D548" s="81">
        <f t="shared" si="64"/>
        <v>0</v>
      </c>
      <c r="E548" s="81">
        <f t="shared" si="64"/>
        <v>0</v>
      </c>
      <c r="F548" s="81">
        <f t="shared" si="64"/>
        <v>1.2583657622466554E-2</v>
      </c>
      <c r="G548" s="81">
        <f t="shared" si="64"/>
        <v>0</v>
      </c>
      <c r="H548" s="81">
        <f t="shared" si="64"/>
        <v>0</v>
      </c>
      <c r="I548" s="81">
        <f t="shared" si="64"/>
        <v>0</v>
      </c>
      <c r="J548" s="81">
        <f t="shared" si="64"/>
        <v>0</v>
      </c>
      <c r="K548" s="81">
        <f t="shared" si="64"/>
        <v>0</v>
      </c>
    </row>
    <row r="550" spans="2:11">
      <c r="B550" s="1"/>
      <c r="C550" s="2"/>
      <c r="D550" s="2"/>
      <c r="E550" s="2"/>
      <c r="F550" s="2"/>
      <c r="G550" s="2"/>
      <c r="H550" s="2"/>
      <c r="I550" s="2"/>
      <c r="J550" s="2"/>
      <c r="K550" s="2"/>
    </row>
    <row r="551" spans="2:11">
      <c r="B551" s="1"/>
      <c r="C551" s="2"/>
      <c r="D551" s="2"/>
      <c r="E551" s="2"/>
      <c r="F551" s="2"/>
      <c r="G551" s="2"/>
      <c r="H551" s="2"/>
      <c r="I551" s="2"/>
      <c r="J551" s="2"/>
      <c r="K551" s="2"/>
    </row>
    <row r="552" spans="2:11">
      <c r="B552" s="1"/>
      <c r="C552" s="2"/>
      <c r="D552" s="2"/>
      <c r="E552" s="2"/>
      <c r="F552" s="2"/>
      <c r="G552" s="2"/>
      <c r="H552" s="2"/>
      <c r="I552" s="2"/>
      <c r="J552" s="2"/>
      <c r="K552" s="2"/>
    </row>
    <row r="553" spans="2:11">
      <c r="B553" s="1"/>
      <c r="C553" s="2"/>
      <c r="D553" s="2"/>
      <c r="E553" s="2"/>
      <c r="F553" s="2"/>
      <c r="G553" s="2"/>
      <c r="H553" s="2"/>
      <c r="I553" s="2"/>
      <c r="J553" s="2"/>
      <c r="K553" s="2"/>
    </row>
    <row r="554" spans="2:11">
      <c r="B554" s="1"/>
      <c r="C554" s="2"/>
      <c r="D554" s="2"/>
      <c r="E554" s="2"/>
      <c r="F554" s="2"/>
      <c r="G554" s="2"/>
      <c r="H554" s="2"/>
      <c r="I554" s="2"/>
      <c r="J554" s="2"/>
      <c r="K554" s="2"/>
    </row>
    <row r="555" spans="2:11">
      <c r="B555" s="1"/>
      <c r="C555" s="2"/>
      <c r="D555" s="2"/>
      <c r="E555" s="2"/>
      <c r="F555" s="2"/>
      <c r="G555" s="2"/>
      <c r="H555" s="2"/>
      <c r="I555" s="2"/>
      <c r="J555" s="2"/>
      <c r="K555" s="2"/>
    </row>
    <row r="556" spans="2:11">
      <c r="B556" s="1"/>
      <c r="C556" s="2"/>
      <c r="D556" s="2"/>
      <c r="E556" s="2"/>
      <c r="F556" s="2"/>
      <c r="G556" s="2"/>
      <c r="H556" s="2"/>
      <c r="I556" s="2"/>
      <c r="J556" s="2"/>
      <c r="K556" s="2"/>
    </row>
    <row r="557" spans="2:11">
      <c r="B557" s="1"/>
      <c r="C557" s="2"/>
      <c r="D557" s="2"/>
      <c r="E557" s="2"/>
      <c r="F557" s="2"/>
      <c r="G557" s="2"/>
      <c r="H557" s="2"/>
      <c r="I557" s="2"/>
      <c r="J557" s="2"/>
      <c r="K557" s="2"/>
    </row>
    <row r="558" spans="2:11">
      <c r="B558" s="1"/>
      <c r="C558" s="2"/>
      <c r="D558" s="2"/>
      <c r="E558" s="2"/>
      <c r="F558" s="2"/>
      <c r="G558" s="2"/>
      <c r="H558" s="2"/>
      <c r="I558" s="2"/>
      <c r="J558" s="2"/>
      <c r="K558" s="2"/>
    </row>
    <row r="559" spans="2:11">
      <c r="B559" s="1"/>
      <c r="C559" s="2"/>
      <c r="D559" s="2"/>
      <c r="E559" s="2"/>
      <c r="F559" s="2"/>
      <c r="G559" s="2"/>
      <c r="H559" s="2"/>
      <c r="I559" s="2"/>
      <c r="J559" s="2"/>
      <c r="K559" s="2"/>
    </row>
    <row r="562" spans="2:13" ht="18.75" customHeight="1">
      <c r="B562" s="480" t="s">
        <v>613</v>
      </c>
      <c r="C562" s="480"/>
      <c r="D562" s="480"/>
      <c r="E562" s="480"/>
      <c r="F562" s="480"/>
      <c r="G562" s="480"/>
      <c r="H562" s="480"/>
      <c r="I562" s="480"/>
      <c r="J562" s="480"/>
      <c r="K562" s="480"/>
    </row>
    <row r="563" spans="2:13" ht="7.5" customHeight="1">
      <c r="B563" s="43"/>
      <c r="C563" s="2"/>
      <c r="D563" s="2"/>
      <c r="E563" s="2"/>
      <c r="F563" s="2"/>
      <c r="G563" s="2"/>
      <c r="H563" s="2"/>
      <c r="I563" s="2"/>
      <c r="J563" s="2"/>
      <c r="K563" s="2"/>
    </row>
    <row r="564" spans="2:13" ht="12.75" customHeight="1">
      <c r="B564" s="482" t="s">
        <v>614</v>
      </c>
      <c r="C564" s="482"/>
      <c r="D564" s="482"/>
      <c r="E564" s="482"/>
      <c r="F564" s="482"/>
      <c r="G564" s="482"/>
      <c r="H564" s="482"/>
      <c r="I564" s="482"/>
      <c r="J564" s="482"/>
      <c r="K564" s="482"/>
    </row>
    <row r="565" spans="2:13" ht="12.75" customHeight="1">
      <c r="B565" s="482"/>
      <c r="C565" s="482"/>
      <c r="D565" s="482"/>
      <c r="E565" s="482"/>
      <c r="F565" s="482"/>
      <c r="G565" s="482"/>
      <c r="H565" s="482"/>
      <c r="I565" s="482"/>
      <c r="J565" s="482"/>
      <c r="K565" s="482"/>
    </row>
    <row r="566" spans="2:13" ht="12.75" customHeight="1">
      <c r="B566" s="482"/>
      <c r="C566" s="482"/>
      <c r="D566" s="482"/>
      <c r="E566" s="482"/>
      <c r="F566" s="482"/>
      <c r="G566" s="482"/>
      <c r="H566" s="482"/>
      <c r="I566" s="482"/>
      <c r="J566" s="482"/>
      <c r="K566" s="482"/>
    </row>
    <row r="567" spans="2:13">
      <c r="B567" s="4"/>
      <c r="C567" s="43"/>
      <c r="D567" s="1"/>
      <c r="E567" s="43" t="s">
        <v>804</v>
      </c>
      <c r="F567" s="1"/>
      <c r="G567" s="43" t="s">
        <v>805</v>
      </c>
      <c r="H567" s="1"/>
      <c r="I567" s="1"/>
      <c r="J567" s="1"/>
      <c r="K567" s="1"/>
    </row>
    <row r="568" spans="2:13">
      <c r="B568" s="43"/>
      <c r="C568" s="43" t="s">
        <v>802</v>
      </c>
      <c r="D568" s="43" t="s">
        <v>803</v>
      </c>
      <c r="E568" s="43" t="s">
        <v>574</v>
      </c>
      <c r="F568" s="43" t="s">
        <v>804</v>
      </c>
      <c r="G568" s="43" t="str">
        <f>'Fund Cover Sheets'!$L$1</f>
        <v>Adopted</v>
      </c>
      <c r="H568" s="43" t="s">
        <v>806</v>
      </c>
      <c r="I568" s="43" t="s">
        <v>807</v>
      </c>
      <c r="J568" s="43" t="s">
        <v>808</v>
      </c>
      <c r="K568" s="43" t="s">
        <v>809</v>
      </c>
    </row>
    <row r="569" spans="2:13" ht="14.4" thickBot="1">
      <c r="B569" s="44"/>
      <c r="C569" s="45" t="s">
        <v>1</v>
      </c>
      <c r="D569" s="45" t="s">
        <v>1</v>
      </c>
      <c r="E569" s="45" t="s">
        <v>544</v>
      </c>
      <c r="F569" s="45" t="s">
        <v>19</v>
      </c>
      <c r="G569" s="45" t="s">
        <v>544</v>
      </c>
      <c r="H569" s="45" t="s">
        <v>19</v>
      </c>
      <c r="I569" s="45" t="s">
        <v>19</v>
      </c>
      <c r="J569" s="45" t="s">
        <v>19</v>
      </c>
      <c r="K569" s="45" t="s">
        <v>19</v>
      </c>
    </row>
    <row r="570" spans="2:13">
      <c r="B570" s="1"/>
      <c r="C570" s="52"/>
      <c r="D570" s="2"/>
      <c r="E570" s="2"/>
      <c r="F570" s="2"/>
      <c r="G570" s="2"/>
      <c r="H570" s="2"/>
      <c r="I570" s="2"/>
      <c r="J570" s="2"/>
      <c r="K570" s="2"/>
    </row>
    <row r="571" spans="2:13">
      <c r="B571" s="79" t="s">
        <v>1217</v>
      </c>
      <c r="C571" s="2"/>
      <c r="D571" s="2"/>
      <c r="E571" s="2"/>
      <c r="F571" s="2"/>
      <c r="G571" s="2"/>
      <c r="H571" s="2"/>
      <c r="I571" s="2"/>
      <c r="J571" s="2"/>
      <c r="K571" s="2"/>
      <c r="L571" s="125"/>
      <c r="M571" s="466"/>
    </row>
    <row r="572" spans="2:13" ht="20.100000000000001" customHeight="1">
      <c r="B572" s="125" t="s">
        <v>575</v>
      </c>
      <c r="C572" s="49">
        <f>SUM('Budget Detail FY 2021-28'!M986:M987)</f>
        <v>1561523</v>
      </c>
      <c r="D572" s="49">
        <f>SUM('Budget Detail FY 2021-28'!N986:N987)</f>
        <v>1611808</v>
      </c>
      <c r="E572" s="49">
        <f>SUM('Budget Detail FY 2021-28'!O986:O987)</f>
        <v>1667234</v>
      </c>
      <c r="F572" s="49">
        <f>SUM('Budget Detail FY 2021-28'!P986:P987)</f>
        <v>1665847</v>
      </c>
      <c r="G572" s="49">
        <f>SUM('Budget Detail FY 2021-28'!Q986:Q987)</f>
        <v>1763193</v>
      </c>
      <c r="H572" s="49">
        <f>SUM('Budget Detail FY 2021-28'!R986:R987)</f>
        <v>1805403</v>
      </c>
      <c r="I572" s="49">
        <f>SUM('Budget Detail FY 2021-28'!S986:S987)</f>
        <v>981755</v>
      </c>
      <c r="J572" s="49">
        <f>SUM('Budget Detail FY 2021-28'!T986:T987)</f>
        <v>1011208</v>
      </c>
      <c r="K572" s="49">
        <f>SUM('Budget Detail FY 2021-28'!U986:U987)</f>
        <v>1041544</v>
      </c>
      <c r="L572" s="125"/>
      <c r="M572" s="466"/>
    </row>
    <row r="573" spans="2:13" ht="20.100000000000001" customHeight="1">
      <c r="B573" s="125" t="s">
        <v>576</v>
      </c>
      <c r="C573" s="2">
        <f>SUM('Budget Detail FY 2021-28'!M988:M990)</f>
        <v>29083</v>
      </c>
      <c r="D573" s="2">
        <f>SUM('Budget Detail FY 2021-28'!N988:N990)</f>
        <v>48746</v>
      </c>
      <c r="E573" s="2">
        <f>SUM('Budget Detail FY 2021-28'!O988:O990)</f>
        <v>29151</v>
      </c>
      <c r="F573" s="2">
        <f>SUM('Budget Detail FY 2021-28'!P988:P990)</f>
        <v>51217</v>
      </c>
      <c r="G573" s="2">
        <f>SUM('Budget Detail FY 2021-28'!Q988:Q990)</f>
        <v>47000</v>
      </c>
      <c r="H573" s="2">
        <f>SUM('Budget Detail FY 2021-28'!R988:R990)</f>
        <v>47000</v>
      </c>
      <c r="I573" s="2">
        <f>SUM('Budget Detail FY 2021-28'!S988:S990)</f>
        <v>47000</v>
      </c>
      <c r="J573" s="2">
        <f>SUM('Budget Detail FY 2021-28'!T988:T990)</f>
        <v>47000</v>
      </c>
      <c r="K573" s="2">
        <f>SUM('Budget Detail FY 2021-28'!U988:U990)</f>
        <v>47000</v>
      </c>
      <c r="L573" s="126"/>
      <c r="M573" s="466"/>
    </row>
    <row r="574" spans="2:13" ht="20.100000000000001" customHeight="1">
      <c r="B574" s="126" t="s">
        <v>578</v>
      </c>
      <c r="C574" s="2">
        <f>'Budget Detail FY 2021-28'!M991</f>
        <v>3249</v>
      </c>
      <c r="D574" s="2">
        <f>'Budget Detail FY 2021-28'!N991</f>
        <v>6576</v>
      </c>
      <c r="E574" s="2">
        <f>'Budget Detail FY 2021-28'!O991</f>
        <v>1000</v>
      </c>
      <c r="F574" s="2">
        <f>'Budget Detail FY 2021-28'!P991</f>
        <v>2500</v>
      </c>
      <c r="G574" s="2">
        <f>'Budget Detail FY 2021-28'!Q991</f>
        <v>1000</v>
      </c>
      <c r="H574" s="2">
        <f>'Budget Detail FY 2021-28'!R991</f>
        <v>1000</v>
      </c>
      <c r="I574" s="2">
        <f>'Budget Detail FY 2021-28'!S991</f>
        <v>1000</v>
      </c>
      <c r="J574" s="2">
        <f>'Budget Detail FY 2021-28'!T991</f>
        <v>1000</v>
      </c>
      <c r="K574" s="2">
        <f>'Budget Detail FY 2021-28'!U991</f>
        <v>1000</v>
      </c>
      <c r="L574" s="126"/>
      <c r="M574" s="466"/>
    </row>
    <row r="575" spans="2:13" ht="20.100000000000001" customHeight="1">
      <c r="B575" s="126" t="s">
        <v>579</v>
      </c>
      <c r="C575" s="2">
        <f>SUM('Budget Detail FY 2021-28'!M992:M994)</f>
        <v>6081</v>
      </c>
      <c r="D575" s="2">
        <f>SUM('Budget Detail FY 2021-28'!N992:N994)</f>
        <v>11131</v>
      </c>
      <c r="E575" s="2">
        <f>SUM('Budget Detail FY 2021-28'!O992:O994)</f>
        <v>11500</v>
      </c>
      <c r="F575" s="2">
        <f>SUM('Budget Detail FY 2021-28'!P992:P994)</f>
        <v>13500</v>
      </c>
      <c r="G575" s="2">
        <f>SUM('Budget Detail FY 2021-28'!Q992:Q994)</f>
        <v>6000</v>
      </c>
      <c r="H575" s="2">
        <f>SUM('Budget Detail FY 2021-28'!R992:R994)</f>
        <v>6000</v>
      </c>
      <c r="I575" s="2">
        <f>SUM('Budget Detail FY 2021-28'!S992:S994)</f>
        <v>6000</v>
      </c>
      <c r="J575" s="2">
        <f>SUM('Budget Detail FY 2021-28'!T992:T994)</f>
        <v>6000</v>
      </c>
      <c r="K575" s="2">
        <f>SUM('Budget Detail FY 2021-28'!U992:U994)</f>
        <v>6000</v>
      </c>
      <c r="L575" s="126"/>
      <c r="M575" s="466"/>
    </row>
    <row r="576" spans="2:13" ht="20.100000000000001" customHeight="1">
      <c r="B576" s="126" t="s">
        <v>580</v>
      </c>
      <c r="C576" s="2">
        <f>'Budget Detail FY 2021-28'!M995</f>
        <v>1268</v>
      </c>
      <c r="D576" s="2">
        <f>'Budget Detail FY 2021-28'!N995</f>
        <v>1342</v>
      </c>
      <c r="E576" s="2">
        <f>'Budget Detail FY 2021-28'!O995</f>
        <v>1000</v>
      </c>
      <c r="F576" s="2">
        <f>'Budget Detail FY 2021-28'!P995</f>
        <v>20000</v>
      </c>
      <c r="G576" s="2">
        <f>'Budget Detail FY 2021-28'!Q995</f>
        <v>15000</v>
      </c>
      <c r="H576" s="2">
        <f>'Budget Detail FY 2021-28'!R995</f>
        <v>10000</v>
      </c>
      <c r="I576" s="2">
        <f>'Budget Detail FY 2021-28'!S995</f>
        <v>5000</v>
      </c>
      <c r="J576" s="2">
        <f>'Budget Detail FY 2021-28'!T995</f>
        <v>5000</v>
      </c>
      <c r="K576" s="2">
        <f>'Budget Detail FY 2021-28'!U995</f>
        <v>5000</v>
      </c>
      <c r="L576" s="126"/>
      <c r="M576" s="466"/>
    </row>
    <row r="577" spans="2:14" ht="20.100000000000001" customHeight="1">
      <c r="B577" s="126" t="s">
        <v>582</v>
      </c>
      <c r="C577" s="2">
        <f>SUM('Budget Detail FY 2021-28'!M996:M997)</f>
        <v>1204</v>
      </c>
      <c r="D577" s="2">
        <f>SUM('Budget Detail FY 2021-28'!N996:N997)</f>
        <v>2770</v>
      </c>
      <c r="E577" s="2">
        <f>SUM('Budget Detail FY 2021-28'!O996:O997)</f>
        <v>3250</v>
      </c>
      <c r="F577" s="2">
        <f>SUM('Budget Detail FY 2021-28'!P996:P997)</f>
        <v>61100</v>
      </c>
      <c r="G577" s="2">
        <f>SUM('Budget Detail FY 2021-28'!Q996:Q997)</f>
        <v>3250</v>
      </c>
      <c r="H577" s="2">
        <f>SUM('Budget Detail FY 2021-28'!R996:R997)</f>
        <v>3250</v>
      </c>
      <c r="I577" s="2">
        <f>SUM('Budget Detail FY 2021-28'!S996:S997)</f>
        <v>3250</v>
      </c>
      <c r="J577" s="2">
        <f>SUM('Budget Detail FY 2021-28'!T996:T997)</f>
        <v>3250</v>
      </c>
      <c r="K577" s="2">
        <f>SUM('Budget Detail FY 2021-28'!U996:U997)</f>
        <v>3250</v>
      </c>
      <c r="L577" s="126"/>
      <c r="M577" s="472"/>
    </row>
    <row r="578" spans="2:14" ht="20.100000000000001" customHeight="1">
      <c r="B578" s="385" t="s">
        <v>1188</v>
      </c>
      <c r="C578" s="384">
        <f t="shared" ref="C578:K578" si="65">SUM(C572:C577)</f>
        <v>1602408</v>
      </c>
      <c r="D578" s="384">
        <f t="shared" si="65"/>
        <v>1682373</v>
      </c>
      <c r="E578" s="384">
        <f t="shared" si="65"/>
        <v>1713135</v>
      </c>
      <c r="F578" s="384">
        <f t="shared" si="65"/>
        <v>1814164</v>
      </c>
      <c r="G578" s="384">
        <f t="shared" si="65"/>
        <v>1835443</v>
      </c>
      <c r="H578" s="384">
        <f t="shared" si="65"/>
        <v>1872653</v>
      </c>
      <c r="I578" s="384">
        <f t="shared" si="65"/>
        <v>1044005</v>
      </c>
      <c r="J578" s="384">
        <f t="shared" si="65"/>
        <v>1073458</v>
      </c>
      <c r="K578" s="384">
        <f t="shared" si="65"/>
        <v>1103794</v>
      </c>
      <c r="L578" s="126"/>
      <c r="M578" s="466"/>
    </row>
    <row r="579" spans="2:14" ht="6.9" customHeight="1">
      <c r="B579" s="126"/>
      <c r="C579" s="2"/>
      <c r="D579" s="2"/>
      <c r="E579" s="2"/>
      <c r="F579" s="2"/>
      <c r="G579" s="2"/>
      <c r="H579" s="2"/>
      <c r="I579" s="2"/>
      <c r="J579" s="2"/>
      <c r="K579" s="2"/>
      <c r="L579" s="126"/>
      <c r="M579" s="472"/>
    </row>
    <row r="580" spans="2:14" ht="20.100000000000001" customHeight="1">
      <c r="B580" s="126" t="s">
        <v>583</v>
      </c>
      <c r="C580" s="2">
        <f>SUM('Budget Detail FY 2021-28'!M1000:M1000)</f>
        <v>25885</v>
      </c>
      <c r="D580" s="2">
        <f>SUM('Budget Detail FY 2021-28'!N1000:N1000)</f>
        <v>24809</v>
      </c>
      <c r="E580" s="2">
        <f>SUM('Budget Detail FY 2021-28'!O1000:O1000)</f>
        <v>23638</v>
      </c>
      <c r="F580" s="2">
        <f>SUM('Budget Detail FY 2021-28'!P1000:P1000)</f>
        <v>28563</v>
      </c>
      <c r="G580" s="2">
        <f>SUM('Budget Detail FY 2021-28'!Q1000:Q1000)</f>
        <v>31335</v>
      </c>
      <c r="H580" s="2">
        <f>SUM('Budget Detail FY 2021-28'!R1000:R1000)</f>
        <v>33140</v>
      </c>
      <c r="I580" s="2">
        <f>SUM('Budget Detail FY 2021-28'!S1000:S1000)</f>
        <v>35053</v>
      </c>
      <c r="J580" s="2">
        <f>SUM('Budget Detail FY 2021-28'!T1000:T1000)</f>
        <v>37081</v>
      </c>
      <c r="K580" s="2">
        <f>SUM('Budget Detail FY 2021-28'!U1000:U1000)</f>
        <v>39231</v>
      </c>
    </row>
    <row r="581" spans="2:14" ht="20.100000000000001" customHeight="1" thickBot="1">
      <c r="B581" s="78" t="s">
        <v>1190</v>
      </c>
      <c r="C581" s="319">
        <f t="shared" ref="C581:K581" si="66">C578+C580</f>
        <v>1628293</v>
      </c>
      <c r="D581" s="319">
        <f t="shared" si="66"/>
        <v>1707182</v>
      </c>
      <c r="E581" s="319">
        <f t="shared" si="66"/>
        <v>1736773</v>
      </c>
      <c r="F581" s="319">
        <f t="shared" si="66"/>
        <v>1842727</v>
      </c>
      <c r="G581" s="319">
        <f t="shared" si="66"/>
        <v>1866778</v>
      </c>
      <c r="H581" s="319">
        <f t="shared" si="66"/>
        <v>1905793</v>
      </c>
      <c r="I581" s="319">
        <f t="shared" si="66"/>
        <v>1079058</v>
      </c>
      <c r="J581" s="319">
        <f t="shared" si="66"/>
        <v>1110539</v>
      </c>
      <c r="K581" s="319">
        <f t="shared" si="66"/>
        <v>1143025</v>
      </c>
    </row>
    <row r="582" spans="2:14" ht="7.5" customHeight="1">
      <c r="B582" s="1"/>
      <c r="C582" s="2"/>
      <c r="D582" s="2"/>
      <c r="E582" s="2"/>
      <c r="F582" s="2"/>
      <c r="G582" s="2"/>
      <c r="H582" s="2"/>
      <c r="I582" s="2"/>
      <c r="J582" s="2"/>
      <c r="K582" s="2"/>
    </row>
    <row r="583" spans="2:14">
      <c r="B583" s="79" t="s">
        <v>415</v>
      </c>
      <c r="C583" s="2"/>
      <c r="D583" s="2"/>
      <c r="E583" s="2"/>
      <c r="F583" s="2"/>
      <c r="G583" s="2"/>
      <c r="H583" s="2"/>
      <c r="I583" s="2"/>
      <c r="J583" s="2"/>
      <c r="K583" s="2"/>
    </row>
    <row r="584" spans="2:14" ht="20.100000000000001" customHeight="1">
      <c r="B584" s="126" t="s">
        <v>585</v>
      </c>
      <c r="C584" s="49">
        <f>SUM('Budget Detail FY 2021-28'!M1006:M1007)</f>
        <v>425775</v>
      </c>
      <c r="D584" s="49">
        <f>SUM('Budget Detail FY 2021-28'!N1006:N1007)</f>
        <v>439588</v>
      </c>
      <c r="E584" s="49">
        <f>SUM('Budget Detail FY 2021-28'!O1006:O1007)</f>
        <v>504111</v>
      </c>
      <c r="F584" s="49">
        <f>SUM('Budget Detail FY 2021-28'!P1006:P1007)</f>
        <v>473000</v>
      </c>
      <c r="G584" s="49">
        <f>SUM('Budget Detail FY 2021-28'!Q1006:Q1007)</f>
        <v>456307</v>
      </c>
      <c r="H584" s="49">
        <f>SUM('Budget Detail FY 2021-28'!R1006:R1007)</f>
        <v>472956</v>
      </c>
      <c r="I584" s="49">
        <f>SUM('Budget Detail FY 2021-28'!S1006:S1007)</f>
        <v>490865</v>
      </c>
      <c r="J584" s="49">
        <f>SUM('Budget Detail FY 2021-28'!T1006:T1007)</f>
        <v>505041</v>
      </c>
      <c r="K584" s="49">
        <f>SUM('Budget Detail FY 2021-28'!U1006:U1007)</f>
        <v>520492</v>
      </c>
      <c r="L584" s="126"/>
      <c r="M584" s="466"/>
    </row>
    <row r="585" spans="2:14" ht="20.100000000000001" customHeight="1">
      <c r="B585" s="126" t="s">
        <v>586</v>
      </c>
      <c r="C585" s="2">
        <f>SUM('Budget Detail FY 2021-28'!M1008:M1015)</f>
        <v>169709</v>
      </c>
      <c r="D585" s="2">
        <f>SUM('Budget Detail FY 2021-28'!N1008:N1015)</f>
        <v>172081</v>
      </c>
      <c r="E585" s="2">
        <f>SUM('Budget Detail FY 2021-28'!O1008:O1015)</f>
        <v>198898</v>
      </c>
      <c r="F585" s="2">
        <f>SUM('Budget Detail FY 2021-28'!P1008:P1015)</f>
        <v>202413</v>
      </c>
      <c r="G585" s="2">
        <f>SUM('Budget Detail FY 2021-28'!Q1008:Q1015)</f>
        <v>184238</v>
      </c>
      <c r="H585" s="2">
        <f>SUM('Budget Detail FY 2021-28'!R1008:R1015)</f>
        <v>196015</v>
      </c>
      <c r="I585" s="2">
        <f>SUM('Budget Detail FY 2021-28'!S1008:S1015)</f>
        <v>208735</v>
      </c>
      <c r="J585" s="2">
        <f>SUM('Budget Detail FY 2021-28'!T1008:T1015)</f>
        <v>221982</v>
      </c>
      <c r="K585" s="2">
        <f>SUM('Budget Detail FY 2021-28'!U1008:U1015)</f>
        <v>236230</v>
      </c>
      <c r="L585" s="126"/>
      <c r="M585" s="466"/>
    </row>
    <row r="586" spans="2:14" ht="20.100000000000001" customHeight="1">
      <c r="B586" s="126" t="s">
        <v>587</v>
      </c>
      <c r="C586" s="2">
        <f>SUM('Budget Detail FY 2021-28'!M1016:M1030)</f>
        <v>127366</v>
      </c>
      <c r="D586" s="2">
        <f>SUM('Budget Detail FY 2021-28'!N1016:N1030)</f>
        <v>127412</v>
      </c>
      <c r="E586" s="2">
        <f>SUM('Budget Detail FY 2021-28'!O1016:O1030)</f>
        <v>187198</v>
      </c>
      <c r="F586" s="2">
        <f>SUM('Budget Detail FY 2021-28'!P1016:P1030)</f>
        <v>286177</v>
      </c>
      <c r="G586" s="2">
        <f>SUM('Budget Detail FY 2021-28'!Q1016:Q1030)</f>
        <v>350405</v>
      </c>
      <c r="H586" s="2">
        <f>SUM('Budget Detail FY 2021-28'!R1016:R1030)</f>
        <v>303863</v>
      </c>
      <c r="I586" s="2">
        <f>SUM('Budget Detail FY 2021-28'!S1016:S1030)</f>
        <v>300284</v>
      </c>
      <c r="J586" s="2">
        <f>SUM('Budget Detail FY 2021-28'!T1016:T1030)</f>
        <v>304575</v>
      </c>
      <c r="K586" s="2">
        <f>SUM('Budget Detail FY 2021-28'!U1016:U1030)</f>
        <v>309045</v>
      </c>
      <c r="L586" s="126"/>
      <c r="M586" s="466"/>
    </row>
    <row r="587" spans="2:14" ht="20.100000000000001" customHeight="1">
      <c r="B587" s="126" t="s">
        <v>588</v>
      </c>
      <c r="C587" s="2">
        <f>SUM('Budget Detail FY 2021-28'!M1031:M1040)</f>
        <v>18929</v>
      </c>
      <c r="D587" s="2">
        <f>SUM('Budget Detail FY 2021-28'!N1031:N1040)</f>
        <v>19011</v>
      </c>
      <c r="E587" s="2">
        <f>SUM('Budget Detail FY 2021-28'!O1031:O1040)</f>
        <v>26300</v>
      </c>
      <c r="F587" s="2">
        <f>SUM('Budget Detail FY 2021-28'!P1031:P1040)</f>
        <v>22280</v>
      </c>
      <c r="G587" s="2">
        <f>SUM('Budget Detail FY 2021-28'!Q1031:Q1040)</f>
        <v>51300</v>
      </c>
      <c r="H587" s="2">
        <f>SUM('Budget Detail FY 2021-28'!R1031:R1040)</f>
        <v>61300</v>
      </c>
      <c r="I587" s="2">
        <f>SUM('Budget Detail FY 2021-28'!S1031:S1040)</f>
        <v>71300</v>
      </c>
      <c r="J587" s="2">
        <f>SUM('Budget Detail FY 2021-28'!T1031:T1040)</f>
        <v>81300</v>
      </c>
      <c r="K587" s="2">
        <f>SUM('Budget Detail FY 2021-28'!U1031:U1040)</f>
        <v>81300</v>
      </c>
      <c r="L587" s="126"/>
      <c r="M587" s="466"/>
    </row>
    <row r="588" spans="2:14" ht="20.100000000000001" customHeight="1">
      <c r="B588" s="126" t="s">
        <v>534</v>
      </c>
      <c r="C588" s="2">
        <f>SUM('Budget Detail FY 2021-28'!M1042:M1046)</f>
        <v>827088</v>
      </c>
      <c r="D588" s="2">
        <f>SUM('Budget Detail FY 2021-28'!N1042:N1046)</f>
        <v>840225</v>
      </c>
      <c r="E588" s="2">
        <f>SUM('Budget Detail FY 2021-28'!O1042:O1046)</f>
        <v>847313</v>
      </c>
      <c r="F588" s="2">
        <f>SUM('Budget Detail FY 2021-28'!P1042:P1046)</f>
        <v>847313</v>
      </c>
      <c r="G588" s="2">
        <f>SUM('Budget Detail FY 2021-28'!Q1042:Q1046)</f>
        <v>866750</v>
      </c>
      <c r="H588" s="2">
        <f>SUM('Budget Detail FY 2021-28'!R1042:R1046)</f>
        <v>864000</v>
      </c>
      <c r="I588" s="2">
        <f>SUM('Budget Detail FY 2021-28'!S1042:S1046)</f>
        <v>0</v>
      </c>
      <c r="J588" s="2">
        <f>SUM('Budget Detail FY 2021-28'!T1042:T1046)</f>
        <v>0</v>
      </c>
      <c r="K588" s="2">
        <f>SUM('Budget Detail FY 2021-28'!U1042:U1046)</f>
        <v>0</v>
      </c>
      <c r="L588" s="126"/>
      <c r="M588" s="466"/>
    </row>
    <row r="589" spans="2:14" ht="20.100000000000001" customHeight="1" thickBot="1">
      <c r="B589" s="78" t="s">
        <v>591</v>
      </c>
      <c r="C589" s="319">
        <f>SUM(C584:C588)</f>
        <v>1568867</v>
      </c>
      <c r="D589" s="319">
        <f t="shared" ref="D589:K589" si="67">SUM(D584:D588)</f>
        <v>1598317</v>
      </c>
      <c r="E589" s="319">
        <f t="shared" si="67"/>
        <v>1763820</v>
      </c>
      <c r="F589" s="319">
        <f t="shared" si="67"/>
        <v>1831183</v>
      </c>
      <c r="G589" s="319">
        <f t="shared" si="67"/>
        <v>1909000</v>
      </c>
      <c r="H589" s="319">
        <f t="shared" si="67"/>
        <v>1898134</v>
      </c>
      <c r="I589" s="319">
        <f t="shared" si="67"/>
        <v>1071184</v>
      </c>
      <c r="J589" s="319">
        <f t="shared" si="67"/>
        <v>1112898</v>
      </c>
      <c r="K589" s="319">
        <f t="shared" si="67"/>
        <v>1147067</v>
      </c>
      <c r="L589" s="475"/>
      <c r="M589" s="466"/>
      <c r="N589" s="468"/>
    </row>
    <row r="590" spans="2:14" ht="7.5" customHeight="1">
      <c r="B590" s="79"/>
      <c r="C590" s="2"/>
      <c r="D590" s="2"/>
      <c r="E590" s="2"/>
      <c r="F590" s="2"/>
      <c r="G590" s="2"/>
      <c r="H590" s="2"/>
      <c r="I590" s="2"/>
      <c r="J590" s="2"/>
      <c r="K590" s="2"/>
    </row>
    <row r="591" spans="2:14" ht="20.100000000000001" customHeight="1">
      <c r="B591" s="125" t="s">
        <v>592</v>
      </c>
      <c r="C591" s="49">
        <f t="shared" ref="C591:K591" si="68">+C581-C589</f>
        <v>59426</v>
      </c>
      <c r="D591" s="49">
        <f t="shared" si="68"/>
        <v>108865</v>
      </c>
      <c r="E591" s="49">
        <f t="shared" si="68"/>
        <v>-27047</v>
      </c>
      <c r="F591" s="49">
        <f t="shared" si="68"/>
        <v>11544</v>
      </c>
      <c r="G591" s="49">
        <f t="shared" si="68"/>
        <v>-42222</v>
      </c>
      <c r="H591" s="49">
        <f t="shared" si="68"/>
        <v>7659</v>
      </c>
      <c r="I591" s="49">
        <f t="shared" si="68"/>
        <v>7874</v>
      </c>
      <c r="J591" s="49">
        <f t="shared" si="68"/>
        <v>-2359</v>
      </c>
      <c r="K591" s="49">
        <f t="shared" si="68"/>
        <v>-4042</v>
      </c>
    </row>
    <row r="592" spans="2:14" ht="7.5" customHeight="1">
      <c r="B592" s="80"/>
      <c r="C592" s="2"/>
      <c r="D592" s="2"/>
      <c r="E592" s="2"/>
      <c r="F592" s="2"/>
      <c r="G592" s="2"/>
      <c r="H592" s="2"/>
      <c r="I592" s="2"/>
      <c r="J592" s="2"/>
      <c r="K592" s="2"/>
    </row>
    <row r="593" spans="2:11" ht="20.100000000000001" customHeight="1" thickBot="1">
      <c r="B593" s="77" t="s">
        <v>593</v>
      </c>
      <c r="C593" s="317">
        <v>638033</v>
      </c>
      <c r="D593" s="317">
        <v>746897</v>
      </c>
      <c r="E593" s="317">
        <v>663784</v>
      </c>
      <c r="F593" s="317">
        <f>D593+F591</f>
        <v>758441</v>
      </c>
      <c r="G593" s="317">
        <f>F593+G591</f>
        <v>716219</v>
      </c>
      <c r="H593" s="317">
        <f>G593+H591</f>
        <v>723878</v>
      </c>
      <c r="I593" s="317">
        <f>H593+I591</f>
        <v>731752</v>
      </c>
      <c r="J593" s="317">
        <f>I593+J591</f>
        <v>729393</v>
      </c>
      <c r="K593" s="317">
        <f>J593+K591</f>
        <v>725351</v>
      </c>
    </row>
    <row r="594" spans="2:11" ht="14.4" thickTop="1">
      <c r="B594" s="4"/>
      <c r="C594" s="81">
        <f t="shared" ref="C594:K594" si="69">+C593/C589</f>
        <v>0.40668393178006801</v>
      </c>
      <c r="D594" s="81">
        <f t="shared" si="69"/>
        <v>0.46730216846845773</v>
      </c>
      <c r="E594" s="81">
        <f t="shared" si="69"/>
        <v>0.37633318592600151</v>
      </c>
      <c r="F594" s="81">
        <f t="shared" si="69"/>
        <v>0.41418088743724685</v>
      </c>
      <c r="G594" s="81">
        <f t="shared" si="69"/>
        <v>0.37518019905709793</v>
      </c>
      <c r="H594" s="81">
        <f t="shared" si="69"/>
        <v>0.38136295962245026</v>
      </c>
      <c r="I594" s="81">
        <f t="shared" si="69"/>
        <v>0.68312446787853442</v>
      </c>
      <c r="J594" s="81">
        <f t="shared" si="69"/>
        <v>0.65539968622461353</v>
      </c>
      <c r="K594" s="81">
        <f t="shared" si="69"/>
        <v>0.63235277451099192</v>
      </c>
    </row>
    <row r="595" spans="2:11" ht="14.4">
      <c r="B595" s="139" t="s">
        <v>1056</v>
      </c>
      <c r="C595" s="138">
        <f t="shared" ref="C595:K595" si="70">C593/(C589-C588)</f>
        <v>0.86013893625999116</v>
      </c>
      <c r="D595" s="138">
        <f t="shared" si="70"/>
        <v>0.98523266305408841</v>
      </c>
      <c r="E595" s="138">
        <f t="shared" si="70"/>
        <v>0.72425415190500453</v>
      </c>
      <c r="F595" s="138">
        <f t="shared" si="70"/>
        <v>0.77087521725431207</v>
      </c>
      <c r="G595" s="138">
        <f t="shared" si="70"/>
        <v>0.68718541616694651</v>
      </c>
      <c r="H595" s="138">
        <f t="shared" si="70"/>
        <v>0.69998472151578039</v>
      </c>
      <c r="I595" s="138">
        <f t="shared" si="70"/>
        <v>0.68312446787853442</v>
      </c>
      <c r="J595" s="138">
        <f t="shared" si="70"/>
        <v>0.65539968622461353</v>
      </c>
      <c r="K595" s="138">
        <f t="shared" si="70"/>
        <v>0.63235277451099192</v>
      </c>
    </row>
    <row r="596" spans="2:11" ht="7.5" customHeight="1">
      <c r="B596" s="4"/>
      <c r="C596" s="84"/>
      <c r="D596" s="84"/>
      <c r="E596" s="84"/>
      <c r="F596" s="84"/>
      <c r="G596" s="84"/>
      <c r="H596" s="84"/>
      <c r="I596" s="84"/>
      <c r="J596" s="84"/>
      <c r="K596" s="84"/>
    </row>
    <row r="597" spans="2:11">
      <c r="B597" s="4"/>
      <c r="C597" s="2"/>
      <c r="D597" s="2"/>
      <c r="E597" s="2"/>
      <c r="F597" s="2"/>
      <c r="G597" s="2"/>
      <c r="H597" s="2"/>
      <c r="I597" s="2"/>
      <c r="J597" s="2"/>
      <c r="K597" s="2"/>
    </row>
    <row r="598" spans="2:11">
      <c r="B598" s="1"/>
      <c r="C598" s="2"/>
      <c r="D598" s="2"/>
      <c r="E598" s="2"/>
      <c r="F598" s="2"/>
      <c r="G598" s="2"/>
      <c r="H598" s="2"/>
      <c r="I598" s="2"/>
      <c r="J598" s="2"/>
      <c r="K598" s="2"/>
    </row>
    <row r="599" spans="2:11">
      <c r="B599" s="1"/>
      <c r="C599" s="2"/>
      <c r="D599" s="2"/>
      <c r="E599" s="2"/>
      <c r="F599" s="2"/>
      <c r="G599" s="2"/>
      <c r="H599" s="2"/>
      <c r="I599" s="2"/>
      <c r="J599" s="2"/>
      <c r="K599" s="2"/>
    </row>
    <row r="600" spans="2:11">
      <c r="B600" s="1"/>
      <c r="C600" s="2"/>
      <c r="D600" s="2"/>
      <c r="E600" s="2"/>
      <c r="F600" s="2"/>
      <c r="G600" s="2"/>
      <c r="H600" s="2"/>
      <c r="I600" s="2"/>
      <c r="J600" s="2"/>
      <c r="K600" s="2"/>
    </row>
    <row r="601" spans="2:11">
      <c r="B601" s="1"/>
      <c r="C601" s="2"/>
      <c r="D601" s="2"/>
      <c r="E601" s="2"/>
      <c r="F601" s="2"/>
      <c r="G601" s="2"/>
      <c r="H601" s="2"/>
      <c r="I601" s="2"/>
      <c r="J601" s="2"/>
      <c r="K601" s="2"/>
    </row>
    <row r="602" spans="2:11">
      <c r="B602" s="1"/>
      <c r="C602" s="2"/>
      <c r="D602" s="2"/>
      <c r="E602" s="2"/>
      <c r="F602" s="2"/>
      <c r="G602" s="2"/>
      <c r="H602" s="2"/>
      <c r="I602" s="2"/>
      <c r="J602" s="2"/>
      <c r="K602" s="2"/>
    </row>
    <row r="603" spans="2:11">
      <c r="B603" s="1"/>
      <c r="C603" s="2"/>
      <c r="D603" s="2"/>
      <c r="E603" s="2"/>
      <c r="F603" s="2"/>
      <c r="G603" s="2"/>
      <c r="H603" s="2"/>
      <c r="I603" s="2"/>
      <c r="J603" s="2"/>
      <c r="K603" s="2"/>
    </row>
    <row r="604" spans="2:11">
      <c r="B604" s="1"/>
      <c r="C604" s="2"/>
      <c r="D604" s="2"/>
      <c r="E604" s="2"/>
      <c r="F604" s="2"/>
      <c r="G604" s="2"/>
      <c r="H604" s="2"/>
      <c r="I604" s="2"/>
      <c r="J604" s="2"/>
      <c r="K604" s="2"/>
    </row>
    <row r="605" spans="2:11">
      <c r="B605" s="1"/>
      <c r="C605" s="2"/>
      <c r="D605" s="2"/>
      <c r="E605" s="2"/>
      <c r="F605" s="2"/>
      <c r="G605" s="2"/>
      <c r="H605" s="2"/>
      <c r="I605" s="2"/>
      <c r="J605" s="2"/>
      <c r="K605" s="2"/>
    </row>
    <row r="606" spans="2:11">
      <c r="B606" s="1"/>
      <c r="C606" s="2"/>
      <c r="D606" s="2"/>
      <c r="E606" s="2"/>
      <c r="F606" s="2"/>
      <c r="G606" s="2"/>
      <c r="H606" s="2"/>
      <c r="I606" s="2"/>
      <c r="J606" s="2"/>
      <c r="K606" s="2"/>
    </row>
    <row r="607" spans="2:11">
      <c r="B607" s="1"/>
      <c r="C607" s="2"/>
      <c r="D607" s="2"/>
      <c r="E607" s="2"/>
      <c r="F607" s="2"/>
      <c r="G607" s="2"/>
      <c r="H607" s="2"/>
      <c r="I607" s="2"/>
      <c r="J607" s="2"/>
      <c r="K607" s="2"/>
    </row>
    <row r="608" spans="2:11">
      <c r="B608" s="1"/>
      <c r="C608" s="2"/>
      <c r="D608" s="2"/>
      <c r="E608" s="2"/>
      <c r="F608" s="2"/>
      <c r="G608" s="2"/>
      <c r="H608" s="2"/>
      <c r="I608" s="2"/>
      <c r="J608" s="2"/>
      <c r="K608" s="2"/>
    </row>
    <row r="609" spans="2:11">
      <c r="B609" s="1"/>
      <c r="C609" s="2"/>
      <c r="D609" s="2"/>
      <c r="E609" s="2"/>
      <c r="F609" s="2"/>
      <c r="G609" s="2"/>
      <c r="H609" s="2"/>
      <c r="I609" s="2"/>
      <c r="J609" s="2"/>
      <c r="K609" s="2"/>
    </row>
    <row r="610" spans="2:11">
      <c r="B610" s="1"/>
      <c r="C610" s="2"/>
      <c r="D610" s="2"/>
      <c r="E610" s="2"/>
      <c r="F610" s="2"/>
      <c r="G610" s="2"/>
      <c r="H610" s="2"/>
      <c r="I610" s="2"/>
      <c r="J610" s="2"/>
      <c r="K610" s="2"/>
    </row>
    <row r="611" spans="2:11" ht="17.399999999999999">
      <c r="B611" s="480" t="s">
        <v>615</v>
      </c>
      <c r="C611" s="480"/>
      <c r="D611" s="480"/>
      <c r="E611" s="480"/>
      <c r="F611" s="480"/>
      <c r="G611" s="480"/>
      <c r="H611" s="480"/>
      <c r="I611" s="480"/>
      <c r="J611" s="480"/>
      <c r="K611" s="480"/>
    </row>
    <row r="612" spans="2:11">
      <c r="B612" s="43" t="s">
        <v>557</v>
      </c>
      <c r="C612" s="2"/>
      <c r="D612" s="2"/>
      <c r="E612" s="2"/>
      <c r="F612" s="2"/>
      <c r="G612" s="2"/>
      <c r="H612" s="2"/>
      <c r="I612" s="2"/>
      <c r="J612" s="2"/>
      <c r="K612" s="2"/>
    </row>
    <row r="613" spans="2:11" ht="12.75" customHeight="1">
      <c r="B613" s="482" t="s">
        <v>810</v>
      </c>
      <c r="C613" s="482"/>
      <c r="D613" s="482"/>
      <c r="E613" s="482"/>
      <c r="F613" s="482"/>
      <c r="G613" s="482"/>
      <c r="H613" s="482"/>
      <c r="I613" s="482"/>
      <c r="J613" s="482"/>
      <c r="K613" s="482"/>
    </row>
    <row r="614" spans="2:11" ht="18" customHeight="1">
      <c r="B614" s="482"/>
      <c r="C614" s="482"/>
      <c r="D614" s="482"/>
      <c r="E614" s="482"/>
      <c r="F614" s="482"/>
      <c r="G614" s="482"/>
      <c r="H614" s="482"/>
      <c r="I614" s="482"/>
      <c r="J614" s="482"/>
      <c r="K614" s="482"/>
    </row>
    <row r="615" spans="2:11">
      <c r="B615" s="19"/>
      <c r="C615" s="16"/>
      <c r="D615" s="16"/>
      <c r="E615" s="16"/>
      <c r="F615" s="16"/>
      <c r="G615" s="16"/>
      <c r="H615" s="2"/>
      <c r="I615" s="2"/>
      <c r="J615" s="2"/>
      <c r="K615" s="2"/>
    </row>
    <row r="616" spans="2:11">
      <c r="B616" s="4"/>
      <c r="C616" s="43"/>
      <c r="D616" s="1"/>
      <c r="E616" s="43" t="s">
        <v>804</v>
      </c>
      <c r="F616" s="1"/>
      <c r="G616" s="43" t="s">
        <v>805</v>
      </c>
      <c r="H616" s="1"/>
      <c r="I616" s="1"/>
      <c r="J616" s="1"/>
      <c r="K616" s="1"/>
    </row>
    <row r="617" spans="2:11">
      <c r="B617" s="43"/>
      <c r="C617" s="43" t="s">
        <v>802</v>
      </c>
      <c r="D617" s="43" t="s">
        <v>803</v>
      </c>
      <c r="E617" s="43" t="s">
        <v>574</v>
      </c>
      <c r="F617" s="43" t="s">
        <v>804</v>
      </c>
      <c r="G617" s="43" t="str">
        <f>'Fund Cover Sheets'!$L$1</f>
        <v>Adopted</v>
      </c>
      <c r="H617" s="43" t="s">
        <v>806</v>
      </c>
      <c r="I617" s="43" t="s">
        <v>807</v>
      </c>
      <c r="J617" s="43" t="s">
        <v>808</v>
      </c>
      <c r="K617" s="43" t="s">
        <v>809</v>
      </c>
    </row>
    <row r="618" spans="2:11" ht="14.4" thickBot="1">
      <c r="B618" s="44"/>
      <c r="C618" s="45" t="s">
        <v>1</v>
      </c>
      <c r="D618" s="45" t="s">
        <v>1</v>
      </c>
      <c r="E618" s="45" t="s">
        <v>544</v>
      </c>
      <c r="F618" s="45" t="s">
        <v>19</v>
      </c>
      <c r="G618" s="45" t="s">
        <v>544</v>
      </c>
      <c r="H618" s="45" t="s">
        <v>19</v>
      </c>
      <c r="I618" s="45" t="s">
        <v>19</v>
      </c>
      <c r="J618" s="45" t="s">
        <v>19</v>
      </c>
      <c r="K618" s="45" t="s">
        <v>19</v>
      </c>
    </row>
    <row r="619" spans="2:11">
      <c r="B619" s="1"/>
      <c r="C619" s="52"/>
      <c r="D619" s="2"/>
      <c r="E619" s="2"/>
      <c r="F619" s="2"/>
      <c r="G619" s="2"/>
      <c r="H619" s="2"/>
      <c r="I619" s="2"/>
      <c r="J619" s="2"/>
      <c r="K619" s="2"/>
    </row>
    <row r="620" spans="2:11">
      <c r="B620" s="79" t="s">
        <v>1217</v>
      </c>
      <c r="C620" s="2"/>
      <c r="D620" s="2"/>
      <c r="E620" s="2"/>
      <c r="F620" s="2"/>
      <c r="G620" s="2"/>
      <c r="H620" s="2"/>
      <c r="I620" s="2"/>
      <c r="J620" s="2"/>
      <c r="K620" s="2"/>
    </row>
    <row r="621" spans="2:11" ht="20.100000000000001" customHeight="1">
      <c r="B621" s="126" t="s">
        <v>577</v>
      </c>
      <c r="C621" s="49">
        <f>'Budget Detail FY 2021-28'!M1063</f>
        <v>104600</v>
      </c>
      <c r="D621" s="49">
        <f>'Budget Detail FY 2021-28'!N1063</f>
        <v>103850</v>
      </c>
      <c r="E621" s="49">
        <f>'Budget Detail FY 2021-28'!O1063</f>
        <v>50000</v>
      </c>
      <c r="F621" s="49">
        <f>'Budget Detail FY 2021-28'!P1063</f>
        <v>120000</v>
      </c>
      <c r="G621" s="49">
        <f>'Budget Detail FY 2021-28'!Q1063</f>
        <v>50000</v>
      </c>
      <c r="H621" s="49">
        <f>'Budget Detail FY 2021-28'!R1063</f>
        <v>50000</v>
      </c>
      <c r="I621" s="49">
        <f>'Budget Detail FY 2021-28'!S1063</f>
        <v>50000</v>
      </c>
      <c r="J621" s="49">
        <f>'Budget Detail FY 2021-28'!T1063</f>
        <v>50000</v>
      </c>
      <c r="K621" s="49">
        <f>'Budget Detail FY 2021-28'!U1063</f>
        <v>50000</v>
      </c>
    </row>
    <row r="622" spans="2:11" ht="20.100000000000001" customHeight="1">
      <c r="B622" s="126" t="s">
        <v>580</v>
      </c>
      <c r="C622" s="2">
        <f>'Budget Detail FY 2021-28'!M1064</f>
        <v>182</v>
      </c>
      <c r="D622" s="2">
        <f>'Budget Detail FY 2021-28'!N1064</f>
        <v>189</v>
      </c>
      <c r="E622" s="2">
        <f>'Budget Detail FY 2021-28'!O1064</f>
        <v>350</v>
      </c>
      <c r="F622" s="2">
        <f>'Budget Detail FY 2021-28'!P1064</f>
        <v>185</v>
      </c>
      <c r="G622" s="2">
        <f>'Budget Detail FY 2021-28'!Q1064</f>
        <v>150</v>
      </c>
      <c r="H622" s="2">
        <f>'Budget Detail FY 2021-28'!R1064</f>
        <v>150</v>
      </c>
      <c r="I622" s="2">
        <f>'Budget Detail FY 2021-28'!S1064</f>
        <v>150</v>
      </c>
      <c r="J622" s="2">
        <f>'Budget Detail FY 2021-28'!T1064</f>
        <v>150</v>
      </c>
      <c r="K622" s="2">
        <f>'Budget Detail FY 2021-28'!U1064</f>
        <v>150</v>
      </c>
    </row>
    <row r="623" spans="2:11" ht="20.100000000000001" customHeight="1">
      <c r="B623" s="126" t="s">
        <v>582</v>
      </c>
      <c r="C623" s="2">
        <f>'Budget Detail FY 2021-28'!M1065</f>
        <v>31</v>
      </c>
      <c r="D623" s="2">
        <f>'Budget Detail FY 2021-28'!N1065</f>
        <v>26</v>
      </c>
      <c r="E623" s="2">
        <f>'Budget Detail FY 2021-28'!O1065</f>
        <v>0</v>
      </c>
      <c r="F623" s="2">
        <f>'Budget Detail FY 2021-28'!P1065</f>
        <v>0</v>
      </c>
      <c r="G623" s="2">
        <f>'Budget Detail FY 2021-28'!Q1065</f>
        <v>0</v>
      </c>
      <c r="H623" s="2">
        <f>'Budget Detail FY 2021-28'!R1065</f>
        <v>0</v>
      </c>
      <c r="I623" s="2">
        <f>'Budget Detail FY 2021-28'!S1065</f>
        <v>0</v>
      </c>
      <c r="J623" s="2">
        <f>'Budget Detail FY 2021-28'!T1065</f>
        <v>0</v>
      </c>
      <c r="K623" s="2">
        <f>'Budget Detail FY 2021-28'!U1065</f>
        <v>0</v>
      </c>
    </row>
    <row r="624" spans="2:11" ht="20.100000000000001" customHeight="1" thickBot="1">
      <c r="B624" s="78" t="s">
        <v>1188</v>
      </c>
      <c r="C624" s="319">
        <f>SUM(C621:C623)</f>
        <v>104813</v>
      </c>
      <c r="D624" s="319">
        <f t="shared" ref="D624:K624" si="71">SUM(D621:D623)</f>
        <v>104065</v>
      </c>
      <c r="E624" s="319">
        <f t="shared" si="71"/>
        <v>50350</v>
      </c>
      <c r="F624" s="319">
        <f t="shared" si="71"/>
        <v>120185</v>
      </c>
      <c r="G624" s="319">
        <f t="shared" si="71"/>
        <v>50150</v>
      </c>
      <c r="H624" s="319">
        <f t="shared" si="71"/>
        <v>50150</v>
      </c>
      <c r="I624" s="319">
        <f t="shared" si="71"/>
        <v>50150</v>
      </c>
      <c r="J624" s="319">
        <f t="shared" si="71"/>
        <v>50150</v>
      </c>
      <c r="K624" s="319">
        <f t="shared" si="71"/>
        <v>50150</v>
      </c>
    </row>
    <row r="625" spans="2:12">
      <c r="B625" s="1"/>
      <c r="C625" s="2"/>
      <c r="D625" s="2"/>
      <c r="E625" s="2"/>
      <c r="F625" s="2"/>
      <c r="G625" s="2"/>
      <c r="H625" s="2"/>
      <c r="I625" s="2"/>
      <c r="J625" s="2"/>
      <c r="K625" s="2"/>
    </row>
    <row r="626" spans="2:12">
      <c r="B626" s="79" t="s">
        <v>415</v>
      </c>
      <c r="C626" s="2"/>
      <c r="D626" s="2"/>
      <c r="E626" s="2"/>
      <c r="F626" s="2"/>
      <c r="G626" s="2"/>
      <c r="H626" s="2"/>
      <c r="I626" s="2"/>
      <c r="J626" s="2"/>
      <c r="K626" s="2"/>
    </row>
    <row r="627" spans="2:12" ht="20.100000000000001" customHeight="1">
      <c r="B627" s="126" t="s">
        <v>587</v>
      </c>
      <c r="C627" s="49">
        <f>'Budget Detail FY 2021-28'!M1069</f>
        <v>3347</v>
      </c>
      <c r="D627" s="49">
        <f>'Budget Detail FY 2021-28'!N1069</f>
        <v>3000</v>
      </c>
      <c r="E627" s="49">
        <f>'Budget Detail FY 2021-28'!O1069</f>
        <v>3500</v>
      </c>
      <c r="F627" s="49">
        <f>'Budget Detail FY 2021-28'!P1069</f>
        <v>3000</v>
      </c>
      <c r="G627" s="49">
        <f>'Budget Detail FY 2021-28'!Q1069</f>
        <v>3500</v>
      </c>
      <c r="H627" s="49">
        <f>'Budget Detail FY 2021-28'!R1069</f>
        <v>3500</v>
      </c>
      <c r="I627" s="49">
        <f>'Budget Detail FY 2021-28'!S1069</f>
        <v>3500</v>
      </c>
      <c r="J627" s="49">
        <f>'Budget Detail FY 2021-28'!T1069</f>
        <v>3500</v>
      </c>
      <c r="K627" s="49">
        <f>'Budget Detail FY 2021-28'!U1069</f>
        <v>3500</v>
      </c>
    </row>
    <row r="628" spans="2:12" ht="20.100000000000001" customHeight="1">
      <c r="B628" s="126" t="s">
        <v>588</v>
      </c>
      <c r="C628" s="2">
        <f>SUM('Budget Detail FY 2021-28'!M1070:M1074)</f>
        <v>55862</v>
      </c>
      <c r="D628" s="2">
        <f>SUM('Budget Detail FY 2021-28'!N1070:N1074)</f>
        <v>75541</v>
      </c>
      <c r="E628" s="2">
        <f>SUM('Budget Detail FY 2021-28'!O1070:O1074)</f>
        <v>82000</v>
      </c>
      <c r="F628" s="2">
        <f>SUM('Budget Detail FY 2021-28'!P1070:P1074)</f>
        <v>59000</v>
      </c>
      <c r="G628" s="2">
        <f>SUM('Budget Detail FY 2021-28'!Q1070:Q1074)</f>
        <v>55000</v>
      </c>
      <c r="H628" s="2">
        <f>SUM('Budget Detail FY 2021-28'!R1070:R1074)</f>
        <v>45000</v>
      </c>
      <c r="I628" s="2">
        <f>SUM('Budget Detail FY 2021-28'!S1070:S1074)</f>
        <v>35000</v>
      </c>
      <c r="J628" s="2">
        <f>SUM('Budget Detail FY 2021-28'!T1070:T1074)</f>
        <v>25000</v>
      </c>
      <c r="K628" s="2">
        <f>SUM('Budget Detail FY 2021-28'!U1070:U1074)</f>
        <v>25000</v>
      </c>
    </row>
    <row r="629" spans="2:12" ht="20.100000000000001" customHeight="1">
      <c r="B629" s="126" t="s">
        <v>589</v>
      </c>
      <c r="C629" s="2">
        <f>'Budget Detail FY 2021-28'!M1075</f>
        <v>0</v>
      </c>
      <c r="D629" s="2">
        <f>'Budget Detail FY 2021-28'!N1075</f>
        <v>18050</v>
      </c>
      <c r="E629" s="2">
        <f>'Budget Detail FY 2021-28'!O1075</f>
        <v>0</v>
      </c>
      <c r="F629" s="2">
        <f>'Budget Detail FY 2021-28'!P1075</f>
        <v>0</v>
      </c>
      <c r="G629" s="2">
        <f>'Budget Detail FY 2021-28'!Q1075</f>
        <v>56000</v>
      </c>
      <c r="H629" s="2">
        <f>'Budget Detail FY 2021-28'!R1075</f>
        <v>250000</v>
      </c>
      <c r="I629" s="2">
        <f>'Budget Detail FY 2021-28'!S1075</f>
        <v>0</v>
      </c>
      <c r="J629" s="2">
        <f>'Budget Detail FY 2021-28'!T1075</f>
        <v>200000</v>
      </c>
      <c r="K629" s="2">
        <f>'Budget Detail FY 2021-28'!U1075</f>
        <v>0</v>
      </c>
    </row>
    <row r="630" spans="2:12" ht="20.100000000000001" customHeight="1" thickBot="1">
      <c r="B630" s="78" t="s">
        <v>591</v>
      </c>
      <c r="C630" s="319">
        <f t="shared" ref="C630:K630" si="72">SUM(C627:C629)</f>
        <v>59209</v>
      </c>
      <c r="D630" s="319">
        <f t="shared" si="72"/>
        <v>96591</v>
      </c>
      <c r="E630" s="319">
        <f t="shared" si="72"/>
        <v>85500</v>
      </c>
      <c r="F630" s="319">
        <f t="shared" si="72"/>
        <v>62000</v>
      </c>
      <c r="G630" s="319">
        <f t="shared" si="72"/>
        <v>114500</v>
      </c>
      <c r="H630" s="319">
        <f t="shared" si="72"/>
        <v>298500</v>
      </c>
      <c r="I630" s="319">
        <f t="shared" si="72"/>
        <v>38500</v>
      </c>
      <c r="J630" s="319">
        <f t="shared" si="72"/>
        <v>228500</v>
      </c>
      <c r="K630" s="319">
        <f t="shared" si="72"/>
        <v>28500</v>
      </c>
      <c r="L630" s="475"/>
    </row>
    <row r="631" spans="2:12">
      <c r="B631" s="79"/>
      <c r="C631" s="2"/>
      <c r="D631" s="2"/>
      <c r="E631" s="2"/>
      <c r="F631" s="2"/>
      <c r="G631" s="2"/>
      <c r="H631" s="2"/>
      <c r="I631" s="2"/>
      <c r="J631" s="2"/>
      <c r="K631" s="2"/>
    </row>
    <row r="632" spans="2:12" ht="20.100000000000001" customHeight="1">
      <c r="B632" s="125" t="s">
        <v>592</v>
      </c>
      <c r="C632" s="49">
        <f t="shared" ref="C632:K632" si="73">C624-C630</f>
        <v>45604</v>
      </c>
      <c r="D632" s="49">
        <f t="shared" si="73"/>
        <v>7474</v>
      </c>
      <c r="E632" s="49">
        <f t="shared" si="73"/>
        <v>-35150</v>
      </c>
      <c r="F632" s="49">
        <f t="shared" si="73"/>
        <v>58185</v>
      </c>
      <c r="G632" s="49">
        <f t="shared" si="73"/>
        <v>-64350</v>
      </c>
      <c r="H632" s="49">
        <f t="shared" si="73"/>
        <v>-248350</v>
      </c>
      <c r="I632" s="49">
        <f t="shared" si="73"/>
        <v>11650</v>
      </c>
      <c r="J632" s="49">
        <f t="shared" si="73"/>
        <v>-178350</v>
      </c>
      <c r="K632" s="49">
        <f t="shared" si="73"/>
        <v>21650</v>
      </c>
    </row>
    <row r="633" spans="2:12">
      <c r="B633" s="80"/>
      <c r="C633" s="2"/>
      <c r="D633" s="2"/>
      <c r="E633" s="2"/>
      <c r="F633" s="2"/>
      <c r="G633" s="2"/>
      <c r="H633" s="2"/>
      <c r="I633" s="2"/>
      <c r="J633" s="2"/>
      <c r="K633" s="2"/>
    </row>
    <row r="634" spans="2:12" ht="20.100000000000001" customHeight="1" thickBot="1">
      <c r="B634" s="77" t="s">
        <v>593</v>
      </c>
      <c r="C634" s="317">
        <v>169188</v>
      </c>
      <c r="D634" s="317">
        <v>176662</v>
      </c>
      <c r="E634" s="317">
        <v>145712</v>
      </c>
      <c r="F634" s="317">
        <f>D634+F632</f>
        <v>234847</v>
      </c>
      <c r="G634" s="317">
        <f>F634+G632</f>
        <v>170497</v>
      </c>
      <c r="H634" s="317">
        <f>G634+H632</f>
        <v>-77853</v>
      </c>
      <c r="I634" s="317">
        <f>H634+I632</f>
        <v>-66203</v>
      </c>
      <c r="J634" s="317">
        <f>I634+J632</f>
        <v>-244553</v>
      </c>
      <c r="K634" s="317">
        <f>J634+K632</f>
        <v>-222903</v>
      </c>
    </row>
    <row r="635" spans="2:12" ht="14.4" thickTop="1">
      <c r="B635" s="4"/>
      <c r="C635" s="2"/>
      <c r="D635" s="2"/>
      <c r="E635" s="2"/>
      <c r="F635" s="2"/>
      <c r="G635" s="2"/>
      <c r="H635" s="2"/>
      <c r="I635" s="2"/>
      <c r="J635" s="2"/>
      <c r="K635" s="2"/>
    </row>
    <row r="636" spans="2:12">
      <c r="B636" s="4"/>
      <c r="C636" s="2"/>
      <c r="D636" s="2"/>
      <c r="E636" s="2"/>
      <c r="F636" s="2"/>
      <c r="G636" s="2"/>
      <c r="H636" s="2"/>
      <c r="I636" s="2"/>
      <c r="J636" s="2"/>
      <c r="K636" s="2"/>
    </row>
    <row r="637" spans="2:12">
      <c r="B637" s="1"/>
      <c r="C637" s="2"/>
      <c r="D637" s="2"/>
      <c r="E637" s="2"/>
      <c r="F637" s="2"/>
      <c r="G637" s="2"/>
      <c r="H637" s="2"/>
      <c r="I637" s="2"/>
      <c r="J637" s="2"/>
      <c r="K637" s="2"/>
    </row>
    <row r="638" spans="2:12">
      <c r="B638" s="1"/>
      <c r="C638" s="2"/>
      <c r="D638" s="2"/>
      <c r="E638" s="2"/>
      <c r="F638" s="2"/>
      <c r="G638" s="2"/>
      <c r="H638" s="2"/>
      <c r="I638" s="2"/>
      <c r="J638" s="2"/>
      <c r="K638" s="2"/>
    </row>
    <row r="639" spans="2:12">
      <c r="B639" s="1"/>
      <c r="C639" s="2"/>
      <c r="D639" s="2"/>
      <c r="E639" s="2"/>
      <c r="F639" s="2"/>
      <c r="G639" s="2"/>
      <c r="H639" s="2"/>
      <c r="I639" s="2"/>
      <c r="J639" s="2"/>
      <c r="K639" s="2"/>
    </row>
    <row r="640" spans="2:12">
      <c r="B640" s="1"/>
      <c r="C640" s="2"/>
      <c r="D640" s="2"/>
      <c r="E640" s="2"/>
      <c r="F640" s="2"/>
      <c r="G640" s="2"/>
      <c r="H640" s="2"/>
      <c r="I640" s="2"/>
      <c r="J640" s="2"/>
      <c r="K640" s="2"/>
    </row>
    <row r="641" spans="2:11">
      <c r="B641" s="1"/>
      <c r="C641" s="2"/>
      <c r="D641" s="2"/>
      <c r="E641" s="2"/>
      <c r="F641" s="2"/>
      <c r="G641" s="2"/>
      <c r="H641" s="2"/>
      <c r="I641" s="2"/>
      <c r="J641" s="2"/>
      <c r="K641" s="2"/>
    </row>
    <row r="642" spans="2:11">
      <c r="B642" s="1"/>
      <c r="C642" s="2"/>
      <c r="D642" s="2"/>
      <c r="E642" s="2"/>
      <c r="F642" s="2"/>
      <c r="G642" s="2"/>
      <c r="H642" s="2"/>
      <c r="I642" s="2"/>
      <c r="J642" s="2"/>
      <c r="K642" s="2"/>
    </row>
    <row r="643" spans="2:11">
      <c r="B643" s="1"/>
      <c r="C643" s="2"/>
      <c r="D643" s="2"/>
      <c r="E643" s="2"/>
      <c r="F643" s="2"/>
      <c r="G643" s="2"/>
      <c r="H643" s="2"/>
      <c r="I643" s="2"/>
      <c r="J643" s="2"/>
      <c r="K643" s="2"/>
    </row>
    <row r="644" spans="2:11">
      <c r="B644" s="1"/>
      <c r="C644" s="2"/>
      <c r="D644" s="2"/>
      <c r="E644" s="2"/>
      <c r="F644" s="2"/>
      <c r="G644" s="2"/>
      <c r="H644" s="2"/>
      <c r="I644" s="2"/>
      <c r="J644" s="2"/>
      <c r="K644" s="2"/>
    </row>
    <row r="645" spans="2:11">
      <c r="B645" s="1"/>
      <c r="C645" s="2"/>
      <c r="D645" s="2"/>
      <c r="E645" s="2"/>
      <c r="F645" s="2"/>
      <c r="G645" s="2"/>
      <c r="H645" s="2"/>
      <c r="I645" s="2"/>
      <c r="J645" s="2"/>
      <c r="K645" s="2"/>
    </row>
    <row r="646" spans="2:11">
      <c r="B646" s="1"/>
      <c r="C646" s="2"/>
      <c r="D646" s="2"/>
      <c r="E646" s="2"/>
      <c r="F646" s="2"/>
      <c r="G646" s="2"/>
      <c r="H646" s="2"/>
      <c r="I646" s="2"/>
      <c r="J646" s="2"/>
      <c r="K646" s="2"/>
    </row>
    <row r="647" spans="2:11">
      <c r="B647" s="1"/>
      <c r="C647" s="2"/>
      <c r="D647" s="2"/>
      <c r="E647" s="2"/>
      <c r="F647" s="2"/>
      <c r="G647" s="2"/>
      <c r="H647" s="2"/>
      <c r="I647" s="2"/>
      <c r="J647" s="2"/>
      <c r="K647" s="2"/>
    </row>
    <row r="648" spans="2:11">
      <c r="B648" s="1"/>
      <c r="C648" s="2"/>
      <c r="D648" s="2"/>
      <c r="E648" s="2"/>
      <c r="F648" s="2"/>
      <c r="G648" s="2"/>
      <c r="H648" s="2"/>
      <c r="I648" s="2"/>
      <c r="J648" s="2"/>
      <c r="K648" s="2"/>
    </row>
    <row r="649" spans="2:11">
      <c r="B649" s="1"/>
      <c r="C649" s="2"/>
      <c r="D649" s="2"/>
      <c r="E649" s="2"/>
      <c r="F649" s="2"/>
      <c r="G649" s="2"/>
      <c r="H649" s="2"/>
      <c r="I649" s="2"/>
      <c r="J649" s="2"/>
      <c r="K649" s="2"/>
    </row>
    <row r="651" spans="2:11" ht="18.75" customHeight="1">
      <c r="B651" s="480" t="s">
        <v>616</v>
      </c>
      <c r="C651" s="480"/>
      <c r="D651" s="480"/>
      <c r="E651" s="480"/>
      <c r="F651" s="480"/>
      <c r="G651" s="480"/>
      <c r="H651" s="480"/>
      <c r="I651" s="480"/>
      <c r="J651" s="480"/>
      <c r="K651" s="480"/>
    </row>
    <row r="652" spans="2:11">
      <c r="B652" s="43"/>
      <c r="C652" s="2"/>
      <c r="D652" s="2"/>
      <c r="E652" s="2"/>
      <c r="F652" s="2"/>
      <c r="G652" s="2"/>
      <c r="H652" s="2"/>
      <c r="I652" s="2"/>
      <c r="J652" s="2"/>
      <c r="K652" s="2"/>
    </row>
    <row r="653" spans="2:11" ht="12.75" customHeight="1">
      <c r="B653" s="482" t="s">
        <v>617</v>
      </c>
      <c r="C653" s="482"/>
      <c r="D653" s="482"/>
      <c r="E653" s="482"/>
      <c r="F653" s="482"/>
      <c r="G653" s="482"/>
      <c r="H653" s="482"/>
      <c r="I653" s="482"/>
      <c r="J653" s="482"/>
      <c r="K653" s="482"/>
    </row>
    <row r="654" spans="2:11" ht="18.75" customHeight="1">
      <c r="B654" s="482"/>
      <c r="C654" s="482"/>
      <c r="D654" s="482"/>
      <c r="E654" s="482"/>
      <c r="F654" s="482"/>
      <c r="G654" s="482"/>
      <c r="H654" s="482"/>
      <c r="I654" s="482"/>
      <c r="J654" s="482"/>
      <c r="K654" s="482"/>
    </row>
    <row r="655" spans="2:11">
      <c r="B655" s="19"/>
      <c r="C655" s="16"/>
      <c r="D655" s="16"/>
      <c r="E655" s="16"/>
      <c r="F655" s="16"/>
      <c r="G655" s="16"/>
      <c r="H655" s="16"/>
      <c r="I655" s="2"/>
      <c r="J655" s="2"/>
      <c r="K655" s="2"/>
    </row>
    <row r="656" spans="2:11">
      <c r="B656" s="4"/>
      <c r="C656" s="43"/>
      <c r="D656" s="1"/>
      <c r="E656" s="43" t="s">
        <v>804</v>
      </c>
      <c r="F656" s="1"/>
      <c r="G656" s="43" t="s">
        <v>805</v>
      </c>
      <c r="H656" s="1"/>
      <c r="I656" s="1"/>
      <c r="J656" s="1"/>
      <c r="K656" s="1"/>
    </row>
    <row r="657" spans="2:12">
      <c r="B657" s="43"/>
      <c r="C657" s="43" t="s">
        <v>802</v>
      </c>
      <c r="D657" s="43" t="s">
        <v>803</v>
      </c>
      <c r="E657" s="43" t="s">
        <v>574</v>
      </c>
      <c r="F657" s="43" t="s">
        <v>804</v>
      </c>
      <c r="G657" s="43" t="str">
        <f>'Fund Cover Sheets'!$L$1</f>
        <v>Adopted</v>
      </c>
      <c r="H657" s="43" t="s">
        <v>806</v>
      </c>
      <c r="I657" s="43" t="s">
        <v>807</v>
      </c>
      <c r="J657" s="43" t="s">
        <v>808</v>
      </c>
      <c r="K657" s="43" t="s">
        <v>809</v>
      </c>
    </row>
    <row r="658" spans="2:12" ht="14.4" thickBot="1">
      <c r="B658" s="44"/>
      <c r="C658" s="45" t="s">
        <v>1</v>
      </c>
      <c r="D658" s="45" t="s">
        <v>1</v>
      </c>
      <c r="E658" s="45" t="s">
        <v>544</v>
      </c>
      <c r="F658" s="45" t="s">
        <v>19</v>
      </c>
      <c r="G658" s="45" t="s">
        <v>544</v>
      </c>
      <c r="H658" s="45" t="s">
        <v>19</v>
      </c>
      <c r="I658" s="45" t="s">
        <v>19</v>
      </c>
      <c r="J658" s="45" t="s">
        <v>19</v>
      </c>
      <c r="K658" s="45" t="s">
        <v>19</v>
      </c>
    </row>
    <row r="659" spans="2:12">
      <c r="B659" s="1"/>
      <c r="C659" s="52"/>
      <c r="D659" s="2"/>
      <c r="E659" s="2"/>
      <c r="F659" s="2"/>
      <c r="G659" s="2"/>
      <c r="H659" s="2"/>
      <c r="I659" s="2"/>
      <c r="J659" s="2"/>
      <c r="K659" s="2"/>
    </row>
    <row r="660" spans="2:12">
      <c r="B660" s="79" t="s">
        <v>1217</v>
      </c>
      <c r="C660" s="2"/>
      <c r="D660" s="2"/>
      <c r="E660" s="2"/>
      <c r="F660" s="2"/>
      <c r="G660" s="2"/>
      <c r="H660" s="2"/>
      <c r="I660" s="2"/>
      <c r="J660" s="2"/>
      <c r="K660" s="2"/>
    </row>
    <row r="661" spans="2:12" ht="20.100000000000001" customHeight="1">
      <c r="B661" s="125" t="s">
        <v>575</v>
      </c>
      <c r="C661" s="49">
        <f>'Budget Detail FY 2021-28'!M1085</f>
        <v>151422</v>
      </c>
      <c r="D661" s="49">
        <f>'Budget Detail FY 2021-28'!N1085</f>
        <v>250366</v>
      </c>
      <c r="E661" s="49">
        <f>'Budget Detail FY 2021-28'!O1085</f>
        <v>232133</v>
      </c>
      <c r="F661" s="49">
        <f>'Budget Detail FY 2021-28'!P1085</f>
        <v>232124</v>
      </c>
      <c r="G661" s="49">
        <f>'Budget Detail FY 2021-28'!Q1085</f>
        <v>228000</v>
      </c>
      <c r="H661" s="49">
        <f>'Budget Detail FY 2021-28'!R1085</f>
        <v>233700</v>
      </c>
      <c r="I661" s="49">
        <f>'Budget Detail FY 2021-28'!S1085</f>
        <v>239543</v>
      </c>
      <c r="J661" s="49">
        <f>'Budget Detail FY 2021-28'!T1085</f>
        <v>245532</v>
      </c>
      <c r="K661" s="49">
        <f>'Budget Detail FY 2021-28'!U1085</f>
        <v>251670</v>
      </c>
    </row>
    <row r="662" spans="2:12" ht="20.100000000000001" customHeight="1" thickBot="1">
      <c r="B662" s="78" t="s">
        <v>1188</v>
      </c>
      <c r="C662" s="319">
        <f t="shared" ref="C662:K662" si="74">SUM(C661:C661)</f>
        <v>151422</v>
      </c>
      <c r="D662" s="319">
        <f t="shared" si="74"/>
        <v>250366</v>
      </c>
      <c r="E662" s="319">
        <f t="shared" si="74"/>
        <v>232133</v>
      </c>
      <c r="F662" s="319">
        <f t="shared" si="74"/>
        <v>232124</v>
      </c>
      <c r="G662" s="319">
        <f t="shared" si="74"/>
        <v>228000</v>
      </c>
      <c r="H662" s="319">
        <f t="shared" si="74"/>
        <v>233700</v>
      </c>
      <c r="I662" s="319">
        <f t="shared" si="74"/>
        <v>239543</v>
      </c>
      <c r="J662" s="319">
        <f t="shared" si="74"/>
        <v>245532</v>
      </c>
      <c r="K662" s="319">
        <f t="shared" si="74"/>
        <v>251670</v>
      </c>
    </row>
    <row r="663" spans="2:12">
      <c r="B663" s="1"/>
      <c r="C663" s="2"/>
      <c r="D663" s="2"/>
      <c r="E663" s="2"/>
      <c r="F663" s="2"/>
      <c r="G663" s="2"/>
      <c r="H663" s="2"/>
      <c r="I663" s="2"/>
      <c r="J663" s="2"/>
      <c r="K663" s="2"/>
    </row>
    <row r="664" spans="2:12">
      <c r="B664" s="79" t="s">
        <v>415</v>
      </c>
      <c r="C664" s="2"/>
      <c r="D664" s="2"/>
      <c r="E664" s="2"/>
      <c r="F664" s="2"/>
      <c r="G664" s="2"/>
      <c r="H664" s="2"/>
      <c r="I664" s="2"/>
      <c r="J664" s="2"/>
      <c r="K664" s="2"/>
    </row>
    <row r="665" spans="2:12" ht="20.100000000000001" customHeight="1">
      <c r="B665" s="126" t="s">
        <v>587</v>
      </c>
      <c r="C665" s="49">
        <f>SUM('Budget Detail FY 2021-28'!M1089:M1091)</f>
        <v>12550</v>
      </c>
      <c r="D665" s="49">
        <f>SUM('Budget Detail FY 2021-28'!N1089:N1091)</f>
        <v>12643</v>
      </c>
      <c r="E665" s="49">
        <f>SUM('Budget Detail FY 2021-28'!O1089:O1091)</f>
        <v>18504</v>
      </c>
      <c r="F665" s="49">
        <f>SUM('Budget Detail FY 2021-28'!P1089:P1091)</f>
        <v>16965</v>
      </c>
      <c r="G665" s="49">
        <f>SUM('Budget Detail FY 2021-28'!Q1089:Q1091)</f>
        <v>18014</v>
      </c>
      <c r="H665" s="49">
        <f>SUM('Budget Detail FY 2021-28'!R1089:R1091)</f>
        <v>18503</v>
      </c>
      <c r="I665" s="49">
        <f>SUM('Budget Detail FY 2021-28'!S1089:S1091)</f>
        <v>19007</v>
      </c>
      <c r="J665" s="49">
        <f>SUM('Budget Detail FY 2021-28'!T1089:T1091)</f>
        <v>19526</v>
      </c>
      <c r="K665" s="49">
        <f>SUM('Budget Detail FY 2021-28'!U1089:U1091)</f>
        <v>20061</v>
      </c>
    </row>
    <row r="666" spans="2:12" ht="20.100000000000001" customHeight="1">
      <c r="B666" s="126" t="s">
        <v>534</v>
      </c>
      <c r="C666" s="2">
        <f>'Budget Detail FY 2021-28'!M1093+'Budget Detail FY 2021-28'!M1094+'Budget Detail FY 2021-28'!M1096+'Budget Detail FY 2021-28'!M1097</f>
        <v>208311</v>
      </c>
      <c r="D666" s="2">
        <f>'Budget Detail FY 2021-28'!N1093+'Budget Detail FY 2021-28'!N1094+'Budget Detail FY 2021-28'!N1096+'Budget Detail FY 2021-28'!N1097</f>
        <v>209316</v>
      </c>
      <c r="E666" s="2">
        <f>'Budget Detail FY 2021-28'!O1093+'Budget Detail FY 2021-28'!O1094+'Budget Detail FY 2021-28'!O1096+'Budget Detail FY 2021-28'!O1097</f>
        <v>208787</v>
      </c>
      <c r="F666" s="2">
        <f>'Budget Detail FY 2021-28'!P1093+'Budget Detail FY 2021-28'!P1094+'Budget Detail FY 2021-28'!P1096+'Budget Detail FY 2021-28'!P1097</f>
        <v>208787</v>
      </c>
      <c r="G666" s="2">
        <f>'Budget Detail FY 2021-28'!Q1093+'Budget Detail FY 2021-28'!Q1094+'Budget Detail FY 2021-28'!Q1096+'Budget Detail FY 2021-28'!Q1097</f>
        <v>209422</v>
      </c>
      <c r="H666" s="2">
        <f>'Budget Detail FY 2021-28'!R1093+'Budget Detail FY 2021-28'!R1094+'Budget Detail FY 2021-28'!R1096+'Budget Detail FY 2021-28'!R1097</f>
        <v>208522</v>
      </c>
      <c r="I666" s="2">
        <f>'Budget Detail FY 2021-28'!S1093+'Budget Detail FY 2021-28'!S1094+'Budget Detail FY 2021-28'!S1096+'Budget Detail FY 2021-28'!S1097</f>
        <v>364699</v>
      </c>
      <c r="J666" s="2">
        <f>'Budget Detail FY 2021-28'!T1093+'Budget Detail FY 2021-28'!T1094+'Budget Detail FY 2021-28'!T1096+'Budget Detail FY 2021-28'!T1097</f>
        <v>359546</v>
      </c>
      <c r="K666" s="2">
        <f>'Budget Detail FY 2021-28'!U1093+'Budget Detail FY 2021-28'!U1094+'Budget Detail FY 2021-28'!U1096+'Budget Detail FY 2021-28'!U1097</f>
        <v>360464</v>
      </c>
    </row>
    <row r="667" spans="2:12" ht="20.100000000000001" customHeight="1" thickBot="1">
      <c r="B667" s="78" t="s">
        <v>591</v>
      </c>
      <c r="C667" s="319">
        <f t="shared" ref="C667:K667" si="75">SUM(C665:C666)</f>
        <v>220861</v>
      </c>
      <c r="D667" s="319">
        <f t="shared" si="75"/>
        <v>221959</v>
      </c>
      <c r="E667" s="319">
        <f t="shared" si="75"/>
        <v>227291</v>
      </c>
      <c r="F667" s="319">
        <f t="shared" si="75"/>
        <v>225752</v>
      </c>
      <c r="G667" s="319">
        <f t="shared" si="75"/>
        <v>227436</v>
      </c>
      <c r="H667" s="319">
        <f t="shared" si="75"/>
        <v>227025</v>
      </c>
      <c r="I667" s="319">
        <f t="shared" si="75"/>
        <v>383706</v>
      </c>
      <c r="J667" s="319">
        <f t="shared" si="75"/>
        <v>379072</v>
      </c>
      <c r="K667" s="319">
        <f t="shared" si="75"/>
        <v>380525</v>
      </c>
      <c r="L667" s="475"/>
    </row>
    <row r="668" spans="2:12">
      <c r="B668" s="79"/>
      <c r="C668" s="2"/>
      <c r="D668" s="2"/>
      <c r="E668" s="2"/>
      <c r="F668" s="2"/>
      <c r="G668" s="2"/>
      <c r="H668" s="2"/>
      <c r="I668" s="2"/>
      <c r="J668" s="2"/>
      <c r="K668" s="2"/>
    </row>
    <row r="669" spans="2:12" ht="20.100000000000001" customHeight="1">
      <c r="B669" s="125" t="s">
        <v>592</v>
      </c>
      <c r="C669" s="49">
        <f t="shared" ref="C669:K669" si="76">+C662-C667</f>
        <v>-69439</v>
      </c>
      <c r="D669" s="49">
        <f t="shared" si="76"/>
        <v>28407</v>
      </c>
      <c r="E669" s="49">
        <f t="shared" si="76"/>
        <v>4842</v>
      </c>
      <c r="F669" s="49">
        <f t="shared" si="76"/>
        <v>6372</v>
      </c>
      <c r="G669" s="49">
        <f t="shared" si="76"/>
        <v>564</v>
      </c>
      <c r="H669" s="49">
        <f t="shared" si="76"/>
        <v>6675</v>
      </c>
      <c r="I669" s="49">
        <f t="shared" si="76"/>
        <v>-144163</v>
      </c>
      <c r="J669" s="49">
        <f t="shared" si="76"/>
        <v>-133540</v>
      </c>
      <c r="K669" s="49">
        <f t="shared" si="76"/>
        <v>-128855</v>
      </c>
    </row>
    <row r="670" spans="2:12">
      <c r="B670" s="80"/>
      <c r="C670" s="2"/>
      <c r="D670" s="2"/>
      <c r="E670" s="2"/>
      <c r="F670" s="2"/>
      <c r="G670" s="2"/>
      <c r="H670" s="2"/>
      <c r="I670" s="2"/>
      <c r="J670" s="2"/>
      <c r="K670" s="2"/>
    </row>
    <row r="671" spans="2:12" ht="20.100000000000001" customHeight="1" thickBot="1">
      <c r="B671" s="77" t="s">
        <v>593</v>
      </c>
      <c r="C671" s="317">
        <v>-1211222</v>
      </c>
      <c r="D671" s="317">
        <v>-1182815</v>
      </c>
      <c r="E671" s="317">
        <v>-1177872</v>
      </c>
      <c r="F671" s="317">
        <f>D671+F669</f>
        <v>-1176443</v>
      </c>
      <c r="G671" s="317">
        <f>F671+G669</f>
        <v>-1175879</v>
      </c>
      <c r="H671" s="317">
        <f>G671+H669</f>
        <v>-1169204</v>
      </c>
      <c r="I671" s="317">
        <f>H671+I669</f>
        <v>-1313367</v>
      </c>
      <c r="J671" s="317">
        <f>I671+J669</f>
        <v>-1446907</v>
      </c>
      <c r="K671" s="317">
        <f>J671+K669</f>
        <v>-1575762</v>
      </c>
    </row>
    <row r="672" spans="2:12" ht="14.4" thickTop="1">
      <c r="B672" s="4"/>
      <c r="C672" s="2"/>
      <c r="D672" s="2"/>
      <c r="E672" s="2"/>
      <c r="F672" s="2"/>
      <c r="G672" s="2"/>
      <c r="H672" s="2"/>
      <c r="I672" s="2"/>
      <c r="J672" s="2"/>
      <c r="K672" s="2"/>
    </row>
    <row r="673" spans="2:11">
      <c r="B673" s="4"/>
      <c r="C673" s="2"/>
      <c r="D673" s="2"/>
      <c r="E673" s="2"/>
      <c r="F673" s="2"/>
      <c r="G673" s="2"/>
      <c r="H673" s="2"/>
      <c r="I673" s="2"/>
      <c r="J673" s="2"/>
      <c r="K673" s="2"/>
    </row>
    <row r="674" spans="2:11">
      <c r="B674" s="4"/>
      <c r="C674" s="2"/>
      <c r="D674" s="2"/>
      <c r="E674" s="2"/>
      <c r="F674" s="2"/>
      <c r="G674" s="2"/>
      <c r="H674" s="2"/>
      <c r="I674" s="2"/>
      <c r="J674" s="2"/>
      <c r="K674" s="2"/>
    </row>
    <row r="675" spans="2:11">
      <c r="B675" s="1"/>
      <c r="C675" s="2"/>
      <c r="D675" s="2"/>
      <c r="E675" s="2"/>
      <c r="F675" s="2"/>
      <c r="G675" s="2"/>
      <c r="H675" s="2"/>
      <c r="I675" s="2"/>
      <c r="J675" s="2"/>
      <c r="K675" s="2"/>
    </row>
    <row r="676" spans="2:11">
      <c r="B676" s="1"/>
      <c r="C676" s="2"/>
      <c r="D676" s="2"/>
      <c r="E676" s="2"/>
      <c r="F676" s="2"/>
      <c r="G676" s="2"/>
      <c r="H676" s="2"/>
      <c r="I676" s="2"/>
      <c r="J676" s="2"/>
      <c r="K676" s="2"/>
    </row>
    <row r="677" spans="2:11">
      <c r="B677" s="1"/>
      <c r="C677" s="2"/>
      <c r="D677" s="2"/>
      <c r="E677" s="2"/>
      <c r="F677" s="2"/>
      <c r="G677" s="2"/>
      <c r="H677" s="2"/>
      <c r="I677" s="2"/>
      <c r="J677" s="2"/>
      <c r="K677" s="2"/>
    </row>
    <row r="678" spans="2:11">
      <c r="B678" s="1"/>
      <c r="C678" s="2"/>
      <c r="D678" s="2"/>
      <c r="E678" s="2"/>
      <c r="F678" s="2"/>
      <c r="G678" s="2"/>
      <c r="H678" s="2"/>
      <c r="I678" s="2"/>
      <c r="J678" s="2"/>
      <c r="K678" s="2"/>
    </row>
    <row r="679" spans="2:11">
      <c r="B679" s="1"/>
      <c r="C679" s="2"/>
      <c r="D679" s="2"/>
      <c r="E679" s="2"/>
      <c r="F679" s="2"/>
      <c r="G679" s="2"/>
      <c r="H679" s="2"/>
      <c r="I679" s="2"/>
      <c r="J679" s="2"/>
      <c r="K679" s="2"/>
    </row>
    <row r="680" spans="2:11">
      <c r="B680" s="1"/>
      <c r="C680" s="2"/>
      <c r="D680" s="2"/>
      <c r="E680" s="2"/>
      <c r="F680" s="2"/>
      <c r="G680" s="2"/>
      <c r="H680" s="2"/>
      <c r="I680" s="2"/>
      <c r="J680" s="2"/>
      <c r="K680" s="2"/>
    </row>
    <row r="681" spans="2:11">
      <c r="B681" s="1"/>
      <c r="C681" s="2"/>
      <c r="D681" s="2"/>
      <c r="E681" s="2"/>
      <c r="F681" s="2"/>
      <c r="G681" s="2"/>
      <c r="H681" s="2"/>
      <c r="I681" s="2"/>
      <c r="J681" s="2"/>
      <c r="K681" s="2"/>
    </row>
    <row r="682" spans="2:11">
      <c r="B682" s="1"/>
      <c r="C682" s="2"/>
      <c r="D682" s="2"/>
      <c r="E682" s="2"/>
      <c r="F682" s="2"/>
      <c r="G682" s="2"/>
      <c r="H682" s="2"/>
      <c r="I682" s="2"/>
      <c r="J682" s="2"/>
      <c r="K682" s="2"/>
    </row>
    <row r="683" spans="2:11">
      <c r="B683" s="1"/>
      <c r="C683" s="2"/>
      <c r="D683" s="2"/>
      <c r="E683" s="2"/>
      <c r="F683" s="2"/>
      <c r="G683" s="2"/>
      <c r="H683" s="2"/>
      <c r="I683" s="2"/>
      <c r="J683" s="2"/>
      <c r="K683" s="2"/>
    </row>
    <row r="684" spans="2:11">
      <c r="B684" s="1"/>
      <c r="C684" s="2"/>
      <c r="D684" s="2"/>
      <c r="E684" s="2"/>
      <c r="F684" s="2"/>
      <c r="G684" s="2"/>
      <c r="H684" s="2"/>
      <c r="I684" s="2"/>
      <c r="J684" s="2"/>
      <c r="K684" s="2"/>
    </row>
    <row r="685" spans="2:11">
      <c r="B685" s="1"/>
      <c r="C685" s="2"/>
      <c r="D685" s="2"/>
      <c r="E685" s="2"/>
      <c r="F685" s="2"/>
      <c r="G685" s="2"/>
      <c r="H685" s="2"/>
      <c r="I685" s="2"/>
      <c r="J685" s="2"/>
      <c r="K685" s="2"/>
    </row>
    <row r="686" spans="2:11">
      <c r="B686" s="1"/>
      <c r="C686" s="2"/>
      <c r="D686" s="2"/>
      <c r="E686" s="2"/>
      <c r="F686" s="2"/>
      <c r="G686" s="2"/>
      <c r="H686" s="2"/>
      <c r="I686" s="2"/>
      <c r="J686" s="2"/>
      <c r="K686" s="2"/>
    </row>
    <row r="687" spans="2:11" ht="17.399999999999999">
      <c r="B687" s="480" t="s">
        <v>618</v>
      </c>
      <c r="C687" s="480"/>
      <c r="D687" s="480"/>
      <c r="E687" s="480"/>
      <c r="F687" s="480"/>
      <c r="G687" s="480"/>
      <c r="H687" s="480"/>
      <c r="I687" s="480"/>
      <c r="J687" s="480"/>
      <c r="K687" s="480"/>
    </row>
    <row r="688" spans="2:11">
      <c r="B688" s="43"/>
      <c r="C688" s="2"/>
      <c r="D688" s="2"/>
      <c r="E688" s="2"/>
      <c r="F688" s="2"/>
      <c r="G688" s="2"/>
      <c r="H688" s="2"/>
      <c r="I688" s="2"/>
      <c r="J688" s="2"/>
      <c r="K688" s="2"/>
    </row>
    <row r="689" spans="2:12" ht="15" customHeight="1">
      <c r="B689" s="482" t="s">
        <v>619</v>
      </c>
      <c r="C689" s="482"/>
      <c r="D689" s="482"/>
      <c r="E689" s="482"/>
      <c r="F689" s="482"/>
      <c r="G689" s="482"/>
      <c r="H689" s="482"/>
      <c r="I689" s="482"/>
      <c r="J689" s="482"/>
      <c r="K689" s="482"/>
    </row>
    <row r="690" spans="2:12">
      <c r="B690" s="19"/>
      <c r="C690" s="16"/>
      <c r="D690" s="16"/>
      <c r="E690" s="16"/>
      <c r="F690" s="16"/>
      <c r="G690" s="16"/>
      <c r="H690" s="16"/>
      <c r="I690" s="2"/>
      <c r="J690" s="2"/>
      <c r="K690" s="2"/>
    </row>
    <row r="691" spans="2:12">
      <c r="B691" s="4"/>
      <c r="C691" s="43"/>
      <c r="D691" s="1"/>
      <c r="E691" s="43" t="s">
        <v>804</v>
      </c>
      <c r="F691" s="1"/>
      <c r="G691" s="43" t="s">
        <v>805</v>
      </c>
      <c r="H691" s="1"/>
      <c r="I691" s="1"/>
      <c r="J691" s="1"/>
      <c r="K691" s="1"/>
    </row>
    <row r="692" spans="2:12">
      <c r="B692" s="43"/>
      <c r="C692" s="43" t="s">
        <v>802</v>
      </c>
      <c r="D692" s="43" t="s">
        <v>803</v>
      </c>
      <c r="E692" s="43" t="s">
        <v>574</v>
      </c>
      <c r="F692" s="43" t="s">
        <v>804</v>
      </c>
      <c r="G692" s="43" t="str">
        <f>'Fund Cover Sheets'!$L$1</f>
        <v>Adopted</v>
      </c>
      <c r="H692" s="43" t="s">
        <v>806</v>
      </c>
      <c r="I692" s="43" t="s">
        <v>807</v>
      </c>
      <c r="J692" s="43" t="s">
        <v>808</v>
      </c>
      <c r="K692" s="43" t="s">
        <v>809</v>
      </c>
    </row>
    <row r="693" spans="2:12" ht="14.4" thickBot="1">
      <c r="B693" s="44"/>
      <c r="C693" s="45" t="s">
        <v>1</v>
      </c>
      <c r="D693" s="45" t="s">
        <v>1</v>
      </c>
      <c r="E693" s="45" t="s">
        <v>544</v>
      </c>
      <c r="F693" s="45" t="s">
        <v>19</v>
      </c>
      <c r="G693" s="45" t="s">
        <v>544</v>
      </c>
      <c r="H693" s="45" t="s">
        <v>19</v>
      </c>
      <c r="I693" s="45" t="s">
        <v>19</v>
      </c>
      <c r="J693" s="45" t="s">
        <v>19</v>
      </c>
      <c r="K693" s="45" t="s">
        <v>19</v>
      </c>
    </row>
    <row r="694" spans="2:12">
      <c r="B694" s="1"/>
      <c r="C694" s="52"/>
      <c r="D694" s="2"/>
      <c r="E694" s="2"/>
      <c r="F694" s="2"/>
      <c r="G694" s="2"/>
      <c r="H694" s="2"/>
      <c r="I694" s="2"/>
      <c r="J694" s="2"/>
      <c r="K694" s="2"/>
    </row>
    <row r="695" spans="2:12">
      <c r="B695" s="79" t="s">
        <v>1217</v>
      </c>
      <c r="C695" s="49"/>
      <c r="D695" s="49"/>
      <c r="E695" s="49"/>
      <c r="F695" s="49"/>
      <c r="G695" s="49"/>
      <c r="H695" s="49"/>
      <c r="I695" s="49"/>
      <c r="J695" s="49"/>
      <c r="K695" s="49"/>
    </row>
    <row r="696" spans="2:12" ht="20.100000000000001" customHeight="1">
      <c r="B696" s="125" t="s">
        <v>575</v>
      </c>
      <c r="C696" s="49">
        <f>SUM('Budget Detail FY 2021-28'!M1107:M1107)</f>
        <v>70677</v>
      </c>
      <c r="D696" s="49">
        <f>SUM('Budget Detail FY 2021-28'!N1107:N1107)</f>
        <v>96795</v>
      </c>
      <c r="E696" s="49">
        <f>SUM('Budget Detail FY 2021-28'!O1107:O1107)</f>
        <v>96000</v>
      </c>
      <c r="F696" s="49">
        <f>SUM('Budget Detail FY 2021-28'!P1107:P1107)</f>
        <v>100932</v>
      </c>
      <c r="G696" s="49">
        <f>SUM('Budget Detail FY 2021-28'!Q1107:Q1107)</f>
        <v>122000</v>
      </c>
      <c r="H696" s="49">
        <f>SUM('Budget Detail FY 2021-28'!R1107:R1107)</f>
        <v>125050</v>
      </c>
      <c r="I696" s="49">
        <f>SUM('Budget Detail FY 2021-28'!S1107:S1107)</f>
        <v>128176</v>
      </c>
      <c r="J696" s="49">
        <f>SUM('Budget Detail FY 2021-28'!T1107:T1107)</f>
        <v>131380</v>
      </c>
      <c r="K696" s="49">
        <f>SUM('Budget Detail FY 2021-28'!U1107:U1107)</f>
        <v>134665</v>
      </c>
    </row>
    <row r="697" spans="2:12" ht="20.100000000000001" customHeight="1" thickBot="1">
      <c r="B697" s="78" t="s">
        <v>1188</v>
      </c>
      <c r="C697" s="319">
        <f t="shared" ref="C697:K697" si="77">SUM(C696:C696)</f>
        <v>70677</v>
      </c>
      <c r="D697" s="319">
        <f t="shared" si="77"/>
        <v>96795</v>
      </c>
      <c r="E697" s="319">
        <f t="shared" si="77"/>
        <v>96000</v>
      </c>
      <c r="F697" s="319">
        <f t="shared" si="77"/>
        <v>100932</v>
      </c>
      <c r="G697" s="319">
        <f t="shared" si="77"/>
        <v>122000</v>
      </c>
      <c r="H697" s="319">
        <f t="shared" si="77"/>
        <v>125050</v>
      </c>
      <c r="I697" s="319">
        <f t="shared" si="77"/>
        <v>128176</v>
      </c>
      <c r="J697" s="319">
        <f t="shared" si="77"/>
        <v>131380</v>
      </c>
      <c r="K697" s="319">
        <f t="shared" si="77"/>
        <v>134665</v>
      </c>
    </row>
    <row r="698" spans="2:12">
      <c r="B698" s="1"/>
      <c r="C698" s="2"/>
      <c r="D698" s="2"/>
      <c r="E698" s="2"/>
      <c r="F698" s="2"/>
      <c r="G698" s="2"/>
      <c r="H698" s="2"/>
      <c r="I698" s="2"/>
      <c r="J698" s="2"/>
      <c r="K698" s="2"/>
    </row>
    <row r="699" spans="2:12" ht="15" customHeight="1">
      <c r="B699" s="79" t="s">
        <v>415</v>
      </c>
      <c r="C699" s="2"/>
      <c r="D699" s="2"/>
      <c r="E699" s="2"/>
      <c r="F699" s="2"/>
      <c r="G699" s="2"/>
      <c r="H699" s="2"/>
      <c r="I699" s="2"/>
      <c r="J699" s="2"/>
      <c r="K699" s="2"/>
    </row>
    <row r="700" spans="2:12" ht="20.100000000000001" customHeight="1">
      <c r="B700" s="126" t="s">
        <v>587</v>
      </c>
      <c r="C700" s="49">
        <f>SUM('Budget Detail FY 2021-28'!M1111:M1113)</f>
        <v>61357</v>
      </c>
      <c r="D700" s="49">
        <f>SUM('Budget Detail FY 2021-28'!N1111:N1113)</f>
        <v>74223</v>
      </c>
      <c r="E700" s="49">
        <f>SUM('Budget Detail FY 2021-28'!O1111:O1113)</f>
        <v>74492</v>
      </c>
      <c r="F700" s="49">
        <f>SUM('Budget Detail FY 2021-28'!P1111:P1113)</f>
        <v>72938</v>
      </c>
      <c r="G700" s="49">
        <f>SUM('Budget Detail FY 2021-28'!Q1111:Q1113)</f>
        <v>76857</v>
      </c>
      <c r="H700" s="49">
        <f>SUM('Budget Detail FY 2021-28'!R1111:R1113)</f>
        <v>79807</v>
      </c>
      <c r="I700" s="49">
        <f>SUM('Budget Detail FY 2021-28'!S1111:S1113)</f>
        <v>82886</v>
      </c>
      <c r="J700" s="49">
        <f>SUM('Budget Detail FY 2021-28'!T1111:T1113)</f>
        <v>86099</v>
      </c>
      <c r="K700" s="49">
        <f>SUM('Budget Detail FY 2021-28'!U1111:U1113)</f>
        <v>89452</v>
      </c>
    </row>
    <row r="701" spans="2:12" ht="20.100000000000001" customHeight="1">
      <c r="B701" s="126" t="s">
        <v>589</v>
      </c>
      <c r="C701" s="2">
        <f>SUM('Budget Detail FY 2021-28'!M1114:M1115)</f>
        <v>8467</v>
      </c>
      <c r="D701" s="2">
        <f>SUM('Budget Detail FY 2021-28'!N1114:N1115)</f>
        <v>7488</v>
      </c>
      <c r="E701" s="2">
        <f>SUM('Budget Detail FY 2021-28'!O1114:O1115)</f>
        <v>13120</v>
      </c>
      <c r="F701" s="2">
        <f>SUM('Budget Detail FY 2021-28'!P1114:P1115)</f>
        <v>3120</v>
      </c>
      <c r="G701" s="2">
        <f>SUM('Budget Detail FY 2021-28'!Q1114:Q1115)</f>
        <v>5000</v>
      </c>
      <c r="H701" s="2">
        <f>SUM('Budget Detail FY 2021-28'!R1114:R1115)</f>
        <v>5000</v>
      </c>
      <c r="I701" s="2">
        <f>SUM('Budget Detail FY 2021-28'!S1114:S1115)</f>
        <v>5000</v>
      </c>
      <c r="J701" s="2">
        <f>SUM('Budget Detail FY 2021-28'!T1114:T1115)</f>
        <v>5000</v>
      </c>
      <c r="K701" s="2">
        <f>SUM('Budget Detail FY 2021-28'!U1114:U1115)</f>
        <v>5000</v>
      </c>
    </row>
    <row r="702" spans="2:12" ht="20.100000000000001" customHeight="1">
      <c r="B702" s="126" t="s">
        <v>534</v>
      </c>
      <c r="C702" s="2">
        <f>'Budget Detail FY 2021-28'!M1117+'Budget Detail FY 2021-28'!M1118</f>
        <v>212233</v>
      </c>
      <c r="D702" s="2">
        <f>'Budget Detail FY 2021-28'!N1117+'Budget Detail FY 2021-28'!N1118</f>
        <v>206083</v>
      </c>
      <c r="E702" s="2">
        <f>'Budget Detail FY 2021-28'!O1117+'Budget Detail FY 2021-28'!O1118</f>
        <v>0</v>
      </c>
      <c r="F702" s="2">
        <f>'Budget Detail FY 2021-28'!P1117+'Budget Detail FY 2021-28'!P1118</f>
        <v>0</v>
      </c>
      <c r="G702" s="2">
        <f>'Budget Detail FY 2021-28'!Q1117+'Budget Detail FY 2021-28'!Q1118</f>
        <v>0</v>
      </c>
      <c r="H702" s="2">
        <f>'Budget Detail FY 2021-28'!R1117+'Budget Detail FY 2021-28'!R1118</f>
        <v>0</v>
      </c>
      <c r="I702" s="2">
        <f>'Budget Detail FY 2021-28'!S1117+'Budget Detail FY 2021-28'!S1118</f>
        <v>0</v>
      </c>
      <c r="J702" s="2">
        <f>'Budget Detail FY 2021-28'!T1117+'Budget Detail FY 2021-28'!T1118</f>
        <v>0</v>
      </c>
      <c r="K702" s="2">
        <f>'Budget Detail FY 2021-28'!U1117+'Budget Detail FY 2021-28'!U1118</f>
        <v>0</v>
      </c>
    </row>
    <row r="703" spans="2:12" ht="20.100000000000001" customHeight="1" thickBot="1">
      <c r="B703" s="78" t="s">
        <v>591</v>
      </c>
      <c r="C703" s="319">
        <f t="shared" ref="C703:K703" si="78">SUM(C700:C702)</f>
        <v>282057</v>
      </c>
      <c r="D703" s="319">
        <f t="shared" si="78"/>
        <v>287794</v>
      </c>
      <c r="E703" s="319">
        <f t="shared" si="78"/>
        <v>87612</v>
      </c>
      <c r="F703" s="319">
        <f t="shared" si="78"/>
        <v>76058</v>
      </c>
      <c r="G703" s="319">
        <f t="shared" si="78"/>
        <v>81857</v>
      </c>
      <c r="H703" s="319">
        <f t="shared" si="78"/>
        <v>84807</v>
      </c>
      <c r="I703" s="319">
        <f t="shared" si="78"/>
        <v>87886</v>
      </c>
      <c r="J703" s="319">
        <f t="shared" si="78"/>
        <v>91099</v>
      </c>
      <c r="K703" s="319">
        <f t="shared" si="78"/>
        <v>94452</v>
      </c>
      <c r="L703" s="475"/>
    </row>
    <row r="704" spans="2:12">
      <c r="B704" s="79"/>
      <c r="C704" s="2"/>
      <c r="D704" s="2"/>
      <c r="E704" s="2"/>
      <c r="F704" s="2"/>
      <c r="G704" s="2"/>
      <c r="H704" s="2"/>
      <c r="I704" s="2"/>
      <c r="J704" s="2"/>
      <c r="K704" s="2"/>
    </row>
    <row r="705" spans="2:11" ht="20.100000000000001" customHeight="1">
      <c r="B705" s="125" t="s">
        <v>592</v>
      </c>
      <c r="C705" s="49">
        <f t="shared" ref="C705:K705" si="79">+C697-C703</f>
        <v>-211380</v>
      </c>
      <c r="D705" s="49">
        <f t="shared" si="79"/>
        <v>-190999</v>
      </c>
      <c r="E705" s="49">
        <f t="shared" si="79"/>
        <v>8388</v>
      </c>
      <c r="F705" s="49">
        <f t="shared" si="79"/>
        <v>24874</v>
      </c>
      <c r="G705" s="49">
        <f t="shared" si="79"/>
        <v>40143</v>
      </c>
      <c r="H705" s="49">
        <f t="shared" si="79"/>
        <v>40243</v>
      </c>
      <c r="I705" s="49">
        <f t="shared" si="79"/>
        <v>40290</v>
      </c>
      <c r="J705" s="49">
        <f t="shared" si="79"/>
        <v>40281</v>
      </c>
      <c r="K705" s="49">
        <f t="shared" si="79"/>
        <v>40213</v>
      </c>
    </row>
    <row r="706" spans="2:11">
      <c r="B706" s="80"/>
      <c r="C706" s="2"/>
      <c r="D706" s="2"/>
      <c r="E706" s="2"/>
      <c r="F706" s="2"/>
      <c r="G706" s="2"/>
      <c r="H706" s="2"/>
      <c r="I706" s="2"/>
      <c r="J706" s="2"/>
      <c r="K706" s="2"/>
    </row>
    <row r="707" spans="2:11" ht="20.100000000000001" customHeight="1" thickBot="1">
      <c r="B707" s="77" t="s">
        <v>593</v>
      </c>
      <c r="C707" s="317">
        <v>-1448929</v>
      </c>
      <c r="D707" s="317">
        <v>-1639928</v>
      </c>
      <c r="E707" s="317">
        <v>-1629650</v>
      </c>
      <c r="F707" s="317">
        <f>D707+F705</f>
        <v>-1615054</v>
      </c>
      <c r="G707" s="317">
        <f>F707+G705</f>
        <v>-1574911</v>
      </c>
      <c r="H707" s="317">
        <f>G707+H705</f>
        <v>-1534668</v>
      </c>
      <c r="I707" s="317">
        <f>H707+I705</f>
        <v>-1494378</v>
      </c>
      <c r="J707" s="317">
        <f>I707+J705</f>
        <v>-1454097</v>
      </c>
      <c r="K707" s="317">
        <f>J707+K705</f>
        <v>-1413884</v>
      </c>
    </row>
    <row r="708" spans="2:11" ht="14.4" thickTop="1">
      <c r="B708" s="4"/>
      <c r="C708" s="2"/>
      <c r="D708" s="2"/>
      <c r="E708" s="2"/>
      <c r="F708" s="2"/>
      <c r="G708" s="2"/>
      <c r="H708" s="2"/>
      <c r="I708" s="2"/>
      <c r="J708" s="2"/>
      <c r="K708" s="2"/>
    </row>
    <row r="709" spans="2:11">
      <c r="B709" s="4"/>
      <c r="C709" s="2"/>
      <c r="D709" s="2"/>
      <c r="E709" s="2"/>
      <c r="F709" s="2"/>
      <c r="G709" s="2"/>
      <c r="H709" s="2"/>
      <c r="I709" s="2"/>
      <c r="J709" s="2"/>
      <c r="K709" s="2"/>
    </row>
    <row r="710" spans="2:11">
      <c r="B710" s="4"/>
      <c r="C710" s="2"/>
      <c r="D710" s="2"/>
      <c r="E710" s="2"/>
      <c r="F710" s="2"/>
      <c r="G710" s="2"/>
      <c r="H710" s="2"/>
      <c r="I710" s="2"/>
      <c r="J710" s="2"/>
      <c r="K710" s="2"/>
    </row>
    <row r="711" spans="2:11">
      <c r="B711" s="1"/>
      <c r="C711" s="2"/>
      <c r="D711" s="2"/>
      <c r="E711" s="2"/>
      <c r="F711" s="2"/>
      <c r="G711" s="2"/>
      <c r="H711" s="2"/>
      <c r="I711" s="2"/>
      <c r="J711" s="2"/>
      <c r="K711" s="2"/>
    </row>
    <row r="712" spans="2:11">
      <c r="B712" s="1"/>
      <c r="C712" s="2"/>
      <c r="D712" s="2"/>
      <c r="E712" s="2"/>
      <c r="F712" s="2"/>
      <c r="G712" s="2"/>
      <c r="H712" s="2"/>
      <c r="I712" s="2"/>
      <c r="J712" s="2"/>
      <c r="K712" s="2"/>
    </row>
    <row r="713" spans="2:11">
      <c r="B713" s="1"/>
      <c r="C713" s="2"/>
      <c r="D713" s="2"/>
      <c r="E713" s="2"/>
      <c r="F713" s="2"/>
      <c r="G713" s="2"/>
      <c r="H713" s="2"/>
      <c r="I713" s="2"/>
      <c r="J713" s="2"/>
      <c r="K713" s="2"/>
    </row>
    <row r="714" spans="2:11">
      <c r="B714" s="1"/>
      <c r="C714" s="2"/>
      <c r="D714" s="2"/>
      <c r="E714" s="2"/>
      <c r="F714" s="2"/>
      <c r="G714" s="2"/>
      <c r="H714" s="2"/>
      <c r="I714" s="2"/>
      <c r="J714" s="2"/>
      <c r="K714" s="2"/>
    </row>
    <row r="715" spans="2:11">
      <c r="B715" s="1"/>
      <c r="C715" s="2"/>
      <c r="D715" s="2"/>
      <c r="E715" s="2"/>
      <c r="F715" s="2"/>
      <c r="G715" s="2"/>
      <c r="H715" s="2"/>
      <c r="I715" s="2"/>
      <c r="J715" s="2"/>
      <c r="K715" s="2"/>
    </row>
    <row r="716" spans="2:11">
      <c r="B716" s="1"/>
      <c r="C716" s="2"/>
      <c r="D716" s="2"/>
      <c r="E716" s="2"/>
      <c r="F716" s="2"/>
      <c r="G716" s="2"/>
      <c r="H716" s="2"/>
      <c r="I716" s="2"/>
      <c r="J716" s="2"/>
      <c r="K716" s="2"/>
    </row>
    <row r="717" spans="2:11">
      <c r="B717" s="1"/>
      <c r="C717" s="2"/>
      <c r="D717" s="2"/>
      <c r="E717" s="2"/>
      <c r="F717" s="2"/>
      <c r="G717" s="2"/>
      <c r="H717" s="2"/>
      <c r="I717" s="2"/>
      <c r="J717" s="2"/>
      <c r="K717" s="2"/>
    </row>
    <row r="718" spans="2:11">
      <c r="B718" s="1"/>
      <c r="C718" s="2"/>
      <c r="D718" s="2"/>
      <c r="E718" s="2"/>
      <c r="F718" s="2"/>
      <c r="G718" s="2"/>
      <c r="H718" s="2"/>
      <c r="I718" s="2"/>
      <c r="J718" s="2"/>
      <c r="K718" s="2"/>
    </row>
    <row r="719" spans="2:11">
      <c r="B719" s="1"/>
      <c r="C719" s="2"/>
      <c r="D719" s="2"/>
      <c r="E719" s="2"/>
      <c r="F719" s="2"/>
      <c r="G719" s="2"/>
      <c r="H719" s="2"/>
      <c r="I719" s="2"/>
      <c r="J719" s="2"/>
      <c r="K719" s="2"/>
    </row>
    <row r="720" spans="2:11">
      <c r="B720" s="1"/>
      <c r="C720" s="2"/>
      <c r="D720" s="2"/>
      <c r="E720" s="2"/>
      <c r="F720" s="2"/>
      <c r="G720" s="2"/>
      <c r="H720" s="2"/>
      <c r="I720" s="2"/>
      <c r="J720" s="2"/>
      <c r="K720" s="2"/>
    </row>
    <row r="721" spans="2:11">
      <c r="B721" s="1"/>
      <c r="C721" s="2"/>
      <c r="D721" s="2"/>
      <c r="E721" s="2"/>
      <c r="F721" s="2"/>
      <c r="G721" s="2"/>
      <c r="H721" s="2"/>
      <c r="I721" s="2"/>
      <c r="J721" s="2"/>
      <c r="K721" s="2"/>
    </row>
    <row r="722" spans="2:11">
      <c r="B722" s="1"/>
      <c r="C722" s="2"/>
      <c r="D722" s="2"/>
      <c r="E722" s="2"/>
      <c r="F722" s="2"/>
      <c r="G722" s="2"/>
      <c r="H722" s="2"/>
      <c r="I722" s="2"/>
      <c r="J722" s="2"/>
      <c r="K722" s="2"/>
    </row>
    <row r="723" spans="2:11" ht="17.399999999999999">
      <c r="B723" s="480" t="s">
        <v>1014</v>
      </c>
      <c r="C723" s="480"/>
      <c r="D723" s="480"/>
      <c r="E723" s="480"/>
      <c r="F723" s="480"/>
      <c r="G723" s="480"/>
      <c r="H723" s="480"/>
      <c r="I723" s="480"/>
      <c r="J723" s="480"/>
      <c r="K723" s="480"/>
    </row>
    <row r="724" spans="2:11">
      <c r="B724" s="43"/>
      <c r="C724" s="2"/>
      <c r="D724" s="2"/>
      <c r="E724" s="2"/>
      <c r="F724" s="2"/>
      <c r="G724" s="2"/>
      <c r="H724" s="2"/>
      <c r="I724" s="2"/>
      <c r="J724" s="2"/>
      <c r="K724" s="2"/>
    </row>
    <row r="725" spans="2:11" ht="15" customHeight="1">
      <c r="B725" s="481" t="s">
        <v>1088</v>
      </c>
      <c r="C725" s="481"/>
      <c r="D725" s="481"/>
      <c r="E725" s="481"/>
      <c r="F725" s="481"/>
      <c r="G725" s="481"/>
      <c r="H725" s="481"/>
      <c r="I725" s="481"/>
      <c r="J725" s="481"/>
      <c r="K725" s="481"/>
    </row>
    <row r="726" spans="2:11">
      <c r="B726" s="19"/>
      <c r="C726" s="16"/>
      <c r="D726" s="16"/>
      <c r="E726" s="16"/>
      <c r="F726" s="16"/>
      <c r="G726" s="16"/>
      <c r="H726" s="16"/>
      <c r="I726" s="2"/>
      <c r="J726" s="2"/>
      <c r="K726" s="2"/>
    </row>
    <row r="727" spans="2:11">
      <c r="B727" s="4"/>
      <c r="C727" s="43"/>
      <c r="D727" s="1"/>
      <c r="E727" s="43" t="s">
        <v>804</v>
      </c>
      <c r="F727" s="1"/>
      <c r="G727" s="43" t="s">
        <v>805</v>
      </c>
      <c r="H727" s="1"/>
      <c r="I727" s="1"/>
      <c r="J727" s="1"/>
      <c r="K727" s="1"/>
    </row>
    <row r="728" spans="2:11">
      <c r="B728" s="43"/>
      <c r="C728" s="43" t="s">
        <v>802</v>
      </c>
      <c r="D728" s="43" t="s">
        <v>803</v>
      </c>
      <c r="E728" s="43" t="s">
        <v>574</v>
      </c>
      <c r="F728" s="43" t="s">
        <v>804</v>
      </c>
      <c r="G728" s="43" t="str">
        <f>'Fund Cover Sheets'!$L$1</f>
        <v>Adopted</v>
      </c>
      <c r="H728" s="43" t="s">
        <v>806</v>
      </c>
      <c r="I728" s="43" t="s">
        <v>807</v>
      </c>
      <c r="J728" s="43" t="s">
        <v>808</v>
      </c>
      <c r="K728" s="43" t="s">
        <v>809</v>
      </c>
    </row>
    <row r="729" spans="2:11" ht="14.4" thickBot="1">
      <c r="B729" s="44"/>
      <c r="C729" s="45" t="s">
        <v>1</v>
      </c>
      <c r="D729" s="45" t="s">
        <v>1</v>
      </c>
      <c r="E729" s="45" t="s">
        <v>544</v>
      </c>
      <c r="F729" s="45" t="s">
        <v>19</v>
      </c>
      <c r="G729" s="45" t="s">
        <v>544</v>
      </c>
      <c r="H729" s="45" t="s">
        <v>19</v>
      </c>
      <c r="I729" s="45" t="s">
        <v>19</v>
      </c>
      <c r="J729" s="45" t="s">
        <v>19</v>
      </c>
      <c r="K729" s="45" t="s">
        <v>19</v>
      </c>
    </row>
    <row r="730" spans="2:11">
      <c r="B730" s="1"/>
      <c r="C730" s="52"/>
      <c r="D730" s="2"/>
      <c r="E730" s="2"/>
      <c r="F730" s="2"/>
      <c r="G730" s="2"/>
      <c r="H730" s="2"/>
      <c r="I730" s="2"/>
      <c r="J730" s="2"/>
      <c r="K730" s="2"/>
    </row>
    <row r="731" spans="2:11">
      <c r="B731" s="79" t="s">
        <v>676</v>
      </c>
      <c r="C731" s="2"/>
      <c r="D731" s="2"/>
      <c r="E731" s="2"/>
      <c r="F731" s="2"/>
      <c r="G731" s="2"/>
      <c r="H731" s="2"/>
      <c r="I731" s="2"/>
      <c r="J731" s="2"/>
      <c r="K731" s="2"/>
    </row>
    <row r="732" spans="2:11" ht="20.100000000000001" customHeight="1">
      <c r="B732" s="125" t="s">
        <v>575</v>
      </c>
      <c r="C732" s="49">
        <f>'Budget Detail FY 2021-28'!M1128</f>
        <v>47342</v>
      </c>
      <c r="D732" s="49">
        <f>'Budget Detail FY 2021-28'!N1128</f>
        <v>78764</v>
      </c>
      <c r="E732" s="49">
        <f>'Budget Detail FY 2021-28'!O1128</f>
        <v>99353</v>
      </c>
      <c r="F732" s="49">
        <f>'Budget Detail FY 2021-28'!P1128</f>
        <v>97574</v>
      </c>
      <c r="G732" s="49">
        <f>'Budget Detail FY 2021-28'!Q1128</f>
        <v>146000</v>
      </c>
      <c r="H732" s="49">
        <f>'Budget Detail FY 2021-28'!R1128</f>
        <v>149650</v>
      </c>
      <c r="I732" s="49">
        <f>'Budget Detail FY 2021-28'!S1128</f>
        <v>153391</v>
      </c>
      <c r="J732" s="49">
        <f>'Budget Detail FY 2021-28'!T1128</f>
        <v>157226</v>
      </c>
      <c r="K732" s="49">
        <f>'Budget Detail FY 2021-28'!U1128</f>
        <v>161157</v>
      </c>
    </row>
    <row r="733" spans="2:11" ht="20.100000000000001" customHeight="1">
      <c r="B733" s="126" t="s">
        <v>582</v>
      </c>
      <c r="C733" s="2">
        <f>'Budget Detail FY 2021-28'!M1129</f>
        <v>761</v>
      </c>
      <c r="D733" s="2">
        <f>'Budget Detail FY 2021-28'!N1129</f>
        <v>0</v>
      </c>
      <c r="E733" s="2">
        <f>'Budget Detail FY 2021-28'!O1129</f>
        <v>0</v>
      </c>
      <c r="F733" s="2">
        <f>'Budget Detail FY 2021-28'!P1129</f>
        <v>0</v>
      </c>
      <c r="G733" s="2">
        <f>'Budget Detail FY 2021-28'!Q1129</f>
        <v>0</v>
      </c>
      <c r="H733" s="2">
        <f>'Budget Detail FY 2021-28'!R1129</f>
        <v>0</v>
      </c>
      <c r="I733" s="2">
        <f>'Budget Detail FY 2021-28'!S1129</f>
        <v>0</v>
      </c>
      <c r="J733" s="2">
        <f>'Budget Detail FY 2021-28'!T1129</f>
        <v>0</v>
      </c>
      <c r="K733" s="2">
        <f>'Budget Detail FY 2021-28'!U1129</f>
        <v>0</v>
      </c>
    </row>
    <row r="734" spans="2:11" ht="20.100000000000001" customHeight="1" thickBot="1">
      <c r="B734" s="385" t="s">
        <v>1188</v>
      </c>
      <c r="C734" s="319">
        <f t="shared" ref="C734:K734" si="80">SUM(C732:C733)</f>
        <v>48103</v>
      </c>
      <c r="D734" s="319">
        <f t="shared" si="80"/>
        <v>78764</v>
      </c>
      <c r="E734" s="319">
        <f t="shared" si="80"/>
        <v>99353</v>
      </c>
      <c r="F734" s="319">
        <f t="shared" si="80"/>
        <v>97574</v>
      </c>
      <c r="G734" s="319">
        <f t="shared" si="80"/>
        <v>146000</v>
      </c>
      <c r="H734" s="319">
        <f t="shared" si="80"/>
        <v>149650</v>
      </c>
      <c r="I734" s="319">
        <f t="shared" si="80"/>
        <v>153391</v>
      </c>
      <c r="J734" s="319">
        <f t="shared" si="80"/>
        <v>157226</v>
      </c>
      <c r="K734" s="319">
        <f t="shared" si="80"/>
        <v>161157</v>
      </c>
    </row>
    <row r="735" spans="2:11" ht="6.9" customHeight="1">
      <c r="B735" s="125"/>
      <c r="C735" s="49"/>
      <c r="D735" s="49"/>
      <c r="E735" s="49"/>
      <c r="F735" s="49"/>
      <c r="G735" s="49"/>
      <c r="H735" s="49"/>
      <c r="I735" s="49"/>
      <c r="J735" s="49"/>
      <c r="K735" s="49"/>
    </row>
    <row r="736" spans="2:11">
      <c r="B736" s="1"/>
      <c r="C736" s="2"/>
      <c r="D736" s="2"/>
      <c r="E736" s="2"/>
      <c r="F736" s="2"/>
      <c r="G736" s="2"/>
      <c r="H736" s="2"/>
      <c r="I736" s="2"/>
      <c r="J736" s="2"/>
      <c r="K736" s="2"/>
    </row>
    <row r="737" spans="2:12">
      <c r="B737" s="79" t="s">
        <v>415</v>
      </c>
      <c r="C737" s="2"/>
      <c r="D737" s="2"/>
      <c r="E737" s="2"/>
      <c r="F737" s="2"/>
      <c r="G737" s="2"/>
      <c r="H737" s="2"/>
      <c r="I737" s="2"/>
      <c r="J737" s="2"/>
      <c r="K737" s="2"/>
    </row>
    <row r="738" spans="2:12" ht="20.100000000000001" customHeight="1">
      <c r="B738" s="126" t="s">
        <v>587</v>
      </c>
      <c r="C738" s="49">
        <f>'Budget Detail FY 2021-28'!M1133+'Budget Detail FY 2021-28'!M1134</f>
        <v>22173</v>
      </c>
      <c r="D738" s="49">
        <f>'Budget Detail FY 2021-28'!N1133+'Budget Detail FY 2021-28'!N1134</f>
        <v>37521</v>
      </c>
      <c r="E738" s="49">
        <f>'Budget Detail FY 2021-28'!O1133+'Budget Detail FY 2021-28'!O1134</f>
        <v>30500</v>
      </c>
      <c r="F738" s="49">
        <f>'Budget Detail FY 2021-28'!P1133+'Budget Detail FY 2021-28'!P1134</f>
        <v>27000</v>
      </c>
      <c r="G738" s="49">
        <f>'Budget Detail FY 2021-28'!Q1133+'Budget Detail FY 2021-28'!Q1134</f>
        <v>11000</v>
      </c>
      <c r="H738" s="49">
        <f>'Budget Detail FY 2021-28'!R1133+'Budget Detail FY 2021-28'!R1134</f>
        <v>17000</v>
      </c>
      <c r="I738" s="49">
        <f>'Budget Detail FY 2021-28'!S1133+'Budget Detail FY 2021-28'!S1134</f>
        <v>16104</v>
      </c>
      <c r="J738" s="49">
        <f>'Budget Detail FY 2021-28'!T1133+'Budget Detail FY 2021-28'!T1134</f>
        <v>16628</v>
      </c>
      <c r="K738" s="49">
        <f>'Budget Detail FY 2021-28'!U1133+'Budget Detail FY 2021-28'!U1134</f>
        <v>17000</v>
      </c>
    </row>
    <row r="739" spans="2:12" ht="14.4" thickBot="1">
      <c r="B739" s="78" t="s">
        <v>591</v>
      </c>
      <c r="C739" s="319">
        <f t="shared" ref="C739:K739" si="81">SUM(C738:C738)</f>
        <v>22173</v>
      </c>
      <c r="D739" s="319">
        <f t="shared" si="81"/>
        <v>37521</v>
      </c>
      <c r="E739" s="319">
        <f t="shared" si="81"/>
        <v>30500</v>
      </c>
      <c r="F739" s="319">
        <f t="shared" si="81"/>
        <v>27000</v>
      </c>
      <c r="G739" s="319">
        <f t="shared" si="81"/>
        <v>11000</v>
      </c>
      <c r="H739" s="319">
        <f t="shared" si="81"/>
        <v>17000</v>
      </c>
      <c r="I739" s="319">
        <f t="shared" si="81"/>
        <v>16104</v>
      </c>
      <c r="J739" s="319">
        <f t="shared" si="81"/>
        <v>16628</v>
      </c>
      <c r="K739" s="319">
        <f t="shared" si="81"/>
        <v>17000</v>
      </c>
      <c r="L739" s="475"/>
    </row>
    <row r="740" spans="2:12">
      <c r="B740" s="79"/>
      <c r="C740" s="2"/>
      <c r="D740" s="2"/>
      <c r="E740" s="2"/>
      <c r="F740" s="2"/>
      <c r="G740" s="2"/>
      <c r="H740" s="2"/>
      <c r="I740" s="2"/>
      <c r="J740" s="2"/>
      <c r="K740" s="2"/>
    </row>
    <row r="741" spans="2:12" ht="20.100000000000001" customHeight="1">
      <c r="B741" s="125" t="s">
        <v>592</v>
      </c>
      <c r="C741" s="49">
        <f t="shared" ref="C741:K741" si="82">C734-C739</f>
        <v>25930</v>
      </c>
      <c r="D741" s="49">
        <f t="shared" si="82"/>
        <v>41243</v>
      </c>
      <c r="E741" s="49">
        <f t="shared" si="82"/>
        <v>68853</v>
      </c>
      <c r="F741" s="49">
        <f t="shared" si="82"/>
        <v>70574</v>
      </c>
      <c r="G741" s="49">
        <f t="shared" si="82"/>
        <v>135000</v>
      </c>
      <c r="H741" s="49">
        <f t="shared" si="82"/>
        <v>132650</v>
      </c>
      <c r="I741" s="49">
        <f t="shared" si="82"/>
        <v>137287</v>
      </c>
      <c r="J741" s="49">
        <f t="shared" si="82"/>
        <v>140598</v>
      </c>
      <c r="K741" s="49">
        <f t="shared" si="82"/>
        <v>144157</v>
      </c>
    </row>
    <row r="742" spans="2:12">
      <c r="B742" s="80"/>
      <c r="C742" s="2"/>
      <c r="D742" s="2"/>
      <c r="E742" s="2"/>
      <c r="F742" s="2"/>
      <c r="G742" s="2"/>
      <c r="H742" s="2"/>
      <c r="I742" s="2"/>
      <c r="J742" s="2"/>
      <c r="K742" s="2"/>
    </row>
    <row r="743" spans="2:12" ht="20.100000000000001" customHeight="1" thickBot="1">
      <c r="B743" s="77" t="s">
        <v>593</v>
      </c>
      <c r="C743" s="317">
        <v>-47869</v>
      </c>
      <c r="D743" s="317">
        <v>-6625</v>
      </c>
      <c r="E743" s="317">
        <v>61943</v>
      </c>
      <c r="F743" s="317">
        <f>D743+F741</f>
        <v>63949</v>
      </c>
      <c r="G743" s="317">
        <f>F743+G741</f>
        <v>198949</v>
      </c>
      <c r="H743" s="317">
        <f>G743+H741</f>
        <v>331599</v>
      </c>
      <c r="I743" s="317">
        <f>H743+I741</f>
        <v>468886</v>
      </c>
      <c r="J743" s="317">
        <f>I743+J741</f>
        <v>609484</v>
      </c>
      <c r="K743" s="317">
        <f>J743+K741</f>
        <v>753641</v>
      </c>
    </row>
    <row r="744" spans="2:12" ht="14.4" thickTop="1">
      <c r="B744" s="4"/>
      <c r="C744" s="2"/>
      <c r="D744" s="2"/>
      <c r="E744" s="2"/>
      <c r="F744" s="2"/>
      <c r="G744" s="2"/>
      <c r="H744" s="2"/>
      <c r="I744" s="2"/>
      <c r="J744" s="2"/>
      <c r="K744" s="2"/>
    </row>
    <row r="745" spans="2:12">
      <c r="B745" s="4"/>
      <c r="C745" s="2"/>
      <c r="D745" s="2"/>
      <c r="E745" s="2"/>
      <c r="F745" s="2"/>
      <c r="G745" s="2"/>
      <c r="H745" s="2"/>
      <c r="I745" s="2"/>
      <c r="J745" s="2"/>
      <c r="K745" s="2"/>
    </row>
    <row r="746" spans="2:12">
      <c r="B746" s="4"/>
      <c r="C746" s="2"/>
      <c r="D746" s="2"/>
      <c r="E746" s="2"/>
      <c r="F746" s="2"/>
      <c r="G746" s="2"/>
      <c r="H746" s="2"/>
      <c r="I746" s="2"/>
      <c r="J746" s="2"/>
      <c r="K746" s="2"/>
    </row>
    <row r="747" spans="2:12">
      <c r="B747" s="1"/>
      <c r="C747" s="2"/>
      <c r="D747" s="2"/>
      <c r="E747" s="2"/>
      <c r="F747" s="2"/>
      <c r="G747" s="2"/>
      <c r="H747" s="2"/>
      <c r="I747" s="2"/>
      <c r="J747" s="2"/>
      <c r="K747" s="2"/>
    </row>
    <row r="748" spans="2:12">
      <c r="B748" s="1"/>
      <c r="C748" s="2"/>
      <c r="D748" s="2"/>
      <c r="E748" s="2"/>
      <c r="F748" s="2"/>
      <c r="G748" s="2"/>
      <c r="H748" s="2"/>
      <c r="I748" s="2"/>
      <c r="J748" s="2"/>
      <c r="K748" s="2"/>
    </row>
    <row r="749" spans="2:12">
      <c r="B749" s="1"/>
      <c r="C749" s="2"/>
      <c r="D749" s="2"/>
      <c r="E749" s="2"/>
      <c r="F749" s="2"/>
      <c r="G749" s="2"/>
      <c r="H749" s="2"/>
      <c r="I749" s="2"/>
      <c r="J749" s="2"/>
      <c r="K749" s="2"/>
    </row>
    <row r="750" spans="2:12">
      <c r="B750" s="1"/>
      <c r="C750" s="2"/>
      <c r="D750" s="2"/>
      <c r="E750" s="2"/>
      <c r="F750" s="2"/>
      <c r="G750" s="2"/>
      <c r="H750" s="2"/>
      <c r="I750" s="2"/>
      <c r="J750" s="2"/>
      <c r="K750" s="2"/>
    </row>
    <row r="751" spans="2:12">
      <c r="B751" s="1"/>
      <c r="C751" s="2"/>
      <c r="D751" s="2"/>
      <c r="E751" s="2"/>
      <c r="F751" s="2"/>
      <c r="G751" s="2"/>
      <c r="H751" s="2"/>
      <c r="I751" s="2"/>
      <c r="J751" s="2"/>
      <c r="K751" s="2"/>
    </row>
    <row r="752" spans="2:12">
      <c r="B752" s="1"/>
      <c r="C752" s="2"/>
      <c r="D752" s="2"/>
      <c r="E752" s="2"/>
      <c r="F752" s="2"/>
      <c r="G752" s="2"/>
      <c r="H752" s="2"/>
      <c r="I752" s="2"/>
      <c r="J752" s="2"/>
      <c r="K752" s="2"/>
    </row>
    <row r="753" spans="1:11">
      <c r="B753" s="1"/>
      <c r="C753" s="2"/>
      <c r="D753" s="2"/>
      <c r="E753" s="2"/>
      <c r="F753" s="2"/>
      <c r="G753" s="2"/>
      <c r="H753" s="2"/>
      <c r="I753" s="2"/>
      <c r="J753" s="2"/>
      <c r="K753" s="2"/>
    </row>
    <row r="754" spans="1:11">
      <c r="B754" s="1"/>
      <c r="C754" s="2"/>
      <c r="D754" s="2"/>
      <c r="E754" s="2"/>
      <c r="F754" s="2"/>
      <c r="G754" s="2"/>
      <c r="H754" s="2"/>
      <c r="I754" s="2"/>
      <c r="J754" s="2"/>
      <c r="K754" s="2"/>
    </row>
    <row r="755" spans="1:11">
      <c r="B755" s="1"/>
      <c r="C755" s="2"/>
      <c r="D755" s="2"/>
      <c r="E755" s="2"/>
      <c r="F755" s="2"/>
      <c r="G755" s="2"/>
      <c r="H755" s="2"/>
      <c r="I755" s="2"/>
      <c r="J755" s="2"/>
      <c r="K755" s="2"/>
    </row>
    <row r="756" spans="1:11">
      <c r="B756" s="1"/>
      <c r="C756" s="2"/>
      <c r="D756" s="2"/>
      <c r="E756" s="2"/>
      <c r="F756" s="2"/>
      <c r="G756" s="2"/>
      <c r="H756" s="2"/>
      <c r="I756" s="2"/>
      <c r="J756" s="2"/>
      <c r="K756" s="2"/>
    </row>
    <row r="757" spans="1:11">
      <c r="B757" s="1"/>
      <c r="C757" s="2"/>
      <c r="D757" s="2"/>
      <c r="E757" s="2"/>
      <c r="F757" s="2"/>
      <c r="G757" s="2"/>
      <c r="H757" s="2"/>
      <c r="I757" s="2"/>
      <c r="J757" s="2"/>
      <c r="K757" s="2"/>
    </row>
    <row r="758" spans="1:11">
      <c r="B758" s="1"/>
      <c r="C758" s="2"/>
      <c r="D758" s="2"/>
      <c r="E758" s="2"/>
      <c r="F758" s="2"/>
      <c r="G758" s="2"/>
      <c r="H758" s="2"/>
      <c r="I758" s="2"/>
      <c r="J758" s="2"/>
      <c r="K758" s="2"/>
    </row>
    <row r="759" spans="1:11" ht="17.399999999999999">
      <c r="A759" s="1"/>
      <c r="B759" s="480" t="s">
        <v>798</v>
      </c>
      <c r="C759" s="480"/>
      <c r="D759" s="480"/>
      <c r="E759" s="480"/>
      <c r="F759" s="480"/>
      <c r="G759" s="480"/>
      <c r="H759" s="480"/>
      <c r="I759" s="480"/>
      <c r="J759" s="480"/>
      <c r="K759" s="480"/>
    </row>
    <row r="760" spans="1:11" ht="7.5" customHeight="1">
      <c r="A760" s="1"/>
      <c r="B760" s="43"/>
      <c r="C760" s="2"/>
      <c r="D760" s="2"/>
      <c r="E760" s="2"/>
      <c r="F760" s="2"/>
      <c r="G760" s="2"/>
      <c r="H760" s="2"/>
      <c r="I760" s="2"/>
      <c r="J760" s="2"/>
      <c r="K760" s="2"/>
    </row>
    <row r="761" spans="1:11" ht="15" customHeight="1">
      <c r="A761" s="1"/>
      <c r="B761" s="482" t="s">
        <v>1129</v>
      </c>
      <c r="C761" s="482"/>
      <c r="D761" s="482"/>
      <c r="E761" s="482"/>
      <c r="F761" s="482"/>
      <c r="G761" s="482"/>
      <c r="H761" s="482"/>
      <c r="I761" s="482"/>
      <c r="J761" s="482"/>
      <c r="K761" s="482"/>
    </row>
    <row r="762" spans="1:11">
      <c r="A762" s="1"/>
      <c r="B762" s="482"/>
      <c r="C762" s="482"/>
      <c r="D762" s="482"/>
      <c r="E762" s="482"/>
      <c r="F762" s="482"/>
      <c r="G762" s="482"/>
      <c r="H762" s="482"/>
      <c r="I762" s="482"/>
      <c r="J762" s="482"/>
      <c r="K762" s="482"/>
    </row>
    <row r="763" spans="1:11">
      <c r="A763" s="1"/>
      <c r="B763" s="19"/>
      <c r="C763" s="19"/>
      <c r="D763" s="19"/>
      <c r="E763" s="19"/>
      <c r="F763" s="19"/>
      <c r="G763" s="19"/>
      <c r="H763" s="19"/>
      <c r="I763" s="19"/>
      <c r="J763" s="19"/>
      <c r="K763" s="19"/>
    </row>
    <row r="764" spans="1:11">
      <c r="A764" s="1"/>
      <c r="B764" s="4"/>
      <c r="C764" s="43"/>
      <c r="D764" s="1"/>
      <c r="E764" s="43" t="s">
        <v>804</v>
      </c>
      <c r="F764" s="1"/>
      <c r="G764" s="43" t="s">
        <v>805</v>
      </c>
      <c r="H764" s="1"/>
      <c r="I764" s="1"/>
      <c r="J764" s="1"/>
      <c r="K764" s="1"/>
    </row>
    <row r="765" spans="1:11">
      <c r="A765" s="1"/>
      <c r="B765" s="43"/>
      <c r="C765" s="43" t="s">
        <v>802</v>
      </c>
      <c r="D765" s="43" t="s">
        <v>803</v>
      </c>
      <c r="E765" s="43" t="s">
        <v>574</v>
      </c>
      <c r="F765" s="43" t="s">
        <v>804</v>
      </c>
      <c r="G765" s="43" t="str">
        <f>'Fund Cover Sheets'!$L$1</f>
        <v>Adopted</v>
      </c>
      <c r="H765" s="43" t="s">
        <v>806</v>
      </c>
      <c r="I765" s="43" t="s">
        <v>807</v>
      </c>
      <c r="J765" s="43" t="s">
        <v>808</v>
      </c>
      <c r="K765" s="43" t="s">
        <v>809</v>
      </c>
    </row>
    <row r="766" spans="1:11" ht="14.4" thickBot="1">
      <c r="A766" s="1"/>
      <c r="B766" s="44"/>
      <c r="C766" s="45" t="s">
        <v>1</v>
      </c>
      <c r="D766" s="45" t="s">
        <v>1</v>
      </c>
      <c r="E766" s="45" t="s">
        <v>544</v>
      </c>
      <c r="F766" s="45" t="s">
        <v>19</v>
      </c>
      <c r="G766" s="45" t="s">
        <v>544</v>
      </c>
      <c r="H766" s="45" t="s">
        <v>19</v>
      </c>
      <c r="I766" s="45" t="s">
        <v>19</v>
      </c>
      <c r="J766" s="45" t="s">
        <v>19</v>
      </c>
      <c r="K766" s="45" t="s">
        <v>19</v>
      </c>
    </row>
    <row r="767" spans="1:11">
      <c r="A767" s="1"/>
      <c r="B767" s="1"/>
      <c r="C767" s="52"/>
      <c r="D767" s="2"/>
      <c r="E767" s="2"/>
      <c r="F767" s="2"/>
      <c r="G767" s="2"/>
      <c r="H767" s="2"/>
      <c r="I767" s="2"/>
      <c r="J767" s="2"/>
      <c r="K767" s="2"/>
    </row>
    <row r="768" spans="1:11">
      <c r="A768" s="1"/>
      <c r="B768" s="79" t="s">
        <v>676</v>
      </c>
      <c r="C768" s="2"/>
      <c r="D768" s="2"/>
      <c r="E768" s="2"/>
      <c r="F768" s="2"/>
      <c r="G768" s="2"/>
      <c r="H768" s="2"/>
      <c r="I768" s="2"/>
      <c r="J768" s="2"/>
      <c r="K768" s="2"/>
    </row>
    <row r="769" spans="1:14" ht="20.100000000000001" customHeight="1">
      <c r="A769" s="1"/>
      <c r="B769" s="125" t="s">
        <v>575</v>
      </c>
      <c r="C769" s="49">
        <f t="shared" ref="C769:K769" si="83">C11+C62+C97+C661+C696+C732+C384</f>
        <v>12276601</v>
      </c>
      <c r="D769" s="49">
        <f t="shared" si="83"/>
        <v>14812671</v>
      </c>
      <c r="E769" s="49">
        <f t="shared" si="83"/>
        <v>14786493</v>
      </c>
      <c r="F769" s="49">
        <f t="shared" si="83"/>
        <v>15661218</v>
      </c>
      <c r="G769" s="49">
        <f t="shared" si="83"/>
        <v>16374617</v>
      </c>
      <c r="H769" s="49">
        <f t="shared" si="83"/>
        <v>17045729</v>
      </c>
      <c r="I769" s="49">
        <f t="shared" si="83"/>
        <v>17344608</v>
      </c>
      <c r="J769" s="49">
        <f t="shared" si="83"/>
        <v>17650408</v>
      </c>
      <c r="K769" s="49">
        <f t="shared" si="83"/>
        <v>17738257</v>
      </c>
      <c r="L769" s="125"/>
      <c r="M769" s="466"/>
    </row>
    <row r="770" spans="1:14" ht="20.100000000000001" customHeight="1">
      <c r="A770" s="1"/>
      <c r="B770" s="125" t="s">
        <v>576</v>
      </c>
      <c r="C770" s="2">
        <f t="shared" ref="C770:K770" si="84">C12+C131+C167+C268+C436+C385</f>
        <v>6413265</v>
      </c>
      <c r="D770" s="2">
        <f t="shared" si="84"/>
        <v>6895425</v>
      </c>
      <c r="E770" s="2">
        <f t="shared" si="84"/>
        <v>8733097</v>
      </c>
      <c r="F770" s="2">
        <f t="shared" si="84"/>
        <v>7331896</v>
      </c>
      <c r="G770" s="2">
        <f t="shared" si="84"/>
        <v>5481100</v>
      </c>
      <c r="H770" s="2">
        <f t="shared" si="84"/>
        <v>5674945</v>
      </c>
      <c r="I770" s="2">
        <f t="shared" si="84"/>
        <v>5807446</v>
      </c>
      <c r="J770" s="2">
        <f t="shared" si="84"/>
        <v>6274860</v>
      </c>
      <c r="K770" s="2">
        <f t="shared" si="84"/>
        <v>6393848</v>
      </c>
      <c r="L770" s="125"/>
      <c r="M770" s="466"/>
    </row>
    <row r="771" spans="1:14" ht="20.100000000000001" customHeight="1">
      <c r="A771" s="1"/>
      <c r="B771" s="126" t="s">
        <v>577</v>
      </c>
      <c r="C771" s="2">
        <f t="shared" ref="C771:K771" si="85">C13+C168+C347+C269+C217</f>
        <v>1370831</v>
      </c>
      <c r="D771" s="2">
        <f t="shared" si="85"/>
        <v>1193057</v>
      </c>
      <c r="E771" s="2">
        <f t="shared" si="85"/>
        <v>775500</v>
      </c>
      <c r="F771" s="2">
        <f t="shared" si="85"/>
        <v>1536100</v>
      </c>
      <c r="G771" s="2">
        <f t="shared" si="85"/>
        <v>832000</v>
      </c>
      <c r="H771" s="2">
        <f t="shared" si="85"/>
        <v>782000</v>
      </c>
      <c r="I771" s="2">
        <f t="shared" si="85"/>
        <v>757000</v>
      </c>
      <c r="J771" s="2">
        <f t="shared" si="85"/>
        <v>732000</v>
      </c>
      <c r="K771" s="2">
        <f t="shared" si="85"/>
        <v>732000</v>
      </c>
      <c r="L771" s="126"/>
      <c r="M771" s="466"/>
    </row>
    <row r="772" spans="1:14" ht="20.100000000000001" customHeight="1">
      <c r="A772" s="1"/>
      <c r="B772" s="126" t="s">
        <v>578</v>
      </c>
      <c r="C772" s="2">
        <f t="shared" ref="C772:K772" si="86">C14+C270</f>
        <v>113266</v>
      </c>
      <c r="D772" s="2">
        <f t="shared" si="86"/>
        <v>204687</v>
      </c>
      <c r="E772" s="2">
        <f t="shared" si="86"/>
        <v>122150</v>
      </c>
      <c r="F772" s="2">
        <f t="shared" si="86"/>
        <v>104400</v>
      </c>
      <c r="G772" s="2">
        <f t="shared" si="86"/>
        <v>102650</v>
      </c>
      <c r="H772" s="2">
        <f t="shared" si="86"/>
        <v>102650</v>
      </c>
      <c r="I772" s="2">
        <f t="shared" si="86"/>
        <v>102650</v>
      </c>
      <c r="J772" s="2">
        <f t="shared" si="86"/>
        <v>102650</v>
      </c>
      <c r="K772" s="2">
        <f t="shared" si="86"/>
        <v>102650</v>
      </c>
      <c r="L772" s="126"/>
      <c r="M772" s="466"/>
    </row>
    <row r="773" spans="1:14" ht="20.100000000000001" customHeight="1">
      <c r="A773" s="1"/>
      <c r="B773" s="126" t="s">
        <v>579</v>
      </c>
      <c r="C773" s="2">
        <f t="shared" ref="C773:K773" si="87">C15+C169+C386+C437+C271+C529+C218</f>
        <v>10914072</v>
      </c>
      <c r="D773" s="2">
        <f t="shared" si="87"/>
        <v>10478862</v>
      </c>
      <c r="E773" s="2">
        <f t="shared" si="87"/>
        <v>11727961</v>
      </c>
      <c r="F773" s="2">
        <f t="shared" si="87"/>
        <v>12194466</v>
      </c>
      <c r="G773" s="2">
        <f t="shared" si="87"/>
        <v>12913530</v>
      </c>
      <c r="H773" s="2">
        <f t="shared" si="87"/>
        <v>13276287</v>
      </c>
      <c r="I773" s="2">
        <f t="shared" si="87"/>
        <v>14970982</v>
      </c>
      <c r="J773" s="2">
        <f t="shared" si="87"/>
        <v>16806640</v>
      </c>
      <c r="K773" s="2">
        <f t="shared" si="87"/>
        <v>18862997</v>
      </c>
      <c r="L773" s="126"/>
      <c r="M773" s="466"/>
    </row>
    <row r="774" spans="1:14" ht="20.100000000000001" customHeight="1">
      <c r="A774" s="1"/>
      <c r="B774" s="126" t="s">
        <v>580</v>
      </c>
      <c r="C774" s="2">
        <f t="shared" ref="C774:K774" si="88">C16+C132+C170+C387+C438+C272+C530+C219</f>
        <v>15723</v>
      </c>
      <c r="D774" s="2">
        <f t="shared" si="88"/>
        <v>-50426</v>
      </c>
      <c r="E774" s="2">
        <f t="shared" si="88"/>
        <v>12750</v>
      </c>
      <c r="F774" s="2">
        <f t="shared" si="88"/>
        <v>399500</v>
      </c>
      <c r="G774" s="2">
        <f t="shared" si="88"/>
        <v>521250</v>
      </c>
      <c r="H774" s="2">
        <f t="shared" si="88"/>
        <v>271250</v>
      </c>
      <c r="I774" s="2">
        <f t="shared" si="88"/>
        <v>161250</v>
      </c>
      <c r="J774" s="2">
        <f t="shared" si="88"/>
        <v>161250</v>
      </c>
      <c r="K774" s="2">
        <f t="shared" si="88"/>
        <v>156250</v>
      </c>
      <c r="L774" s="126"/>
      <c r="M774" s="466"/>
    </row>
    <row r="775" spans="1:14" ht="20.100000000000001" customHeight="1">
      <c r="A775" s="1"/>
      <c r="B775" s="126" t="s">
        <v>581</v>
      </c>
      <c r="C775" s="2">
        <f t="shared" ref="C775:K775" si="89">C17+C171+C388+C439+C273+C531</f>
        <v>205855</v>
      </c>
      <c r="D775" s="2">
        <f t="shared" si="89"/>
        <v>1786282</v>
      </c>
      <c r="E775" s="2">
        <f t="shared" si="89"/>
        <v>3414415</v>
      </c>
      <c r="F775" s="2">
        <f t="shared" si="89"/>
        <v>4815079</v>
      </c>
      <c r="G775" s="2">
        <f t="shared" si="89"/>
        <v>1581153</v>
      </c>
      <c r="H775" s="2">
        <f t="shared" si="89"/>
        <v>1100920</v>
      </c>
      <c r="I775" s="2">
        <f t="shared" si="89"/>
        <v>156000</v>
      </c>
      <c r="J775" s="2">
        <f t="shared" si="89"/>
        <v>382000</v>
      </c>
      <c r="K775" s="2">
        <f t="shared" si="89"/>
        <v>75000</v>
      </c>
      <c r="L775" s="126"/>
      <c r="M775" s="466"/>
    </row>
    <row r="776" spans="1:14" ht="20.100000000000001" customHeight="1">
      <c r="A776" s="1"/>
      <c r="B776" s="126" t="s">
        <v>610</v>
      </c>
      <c r="C776" s="2">
        <f t="shared" ref="C776:K776" si="90">C488</f>
        <v>18770</v>
      </c>
      <c r="D776" s="2">
        <f t="shared" si="90"/>
        <v>2712</v>
      </c>
      <c r="E776" s="2">
        <f t="shared" si="90"/>
        <v>0</v>
      </c>
      <c r="F776" s="2">
        <f t="shared" si="90"/>
        <v>0</v>
      </c>
      <c r="G776" s="2">
        <f t="shared" si="90"/>
        <v>0</v>
      </c>
      <c r="H776" s="2">
        <f t="shared" si="90"/>
        <v>0</v>
      </c>
      <c r="I776" s="2">
        <f t="shared" si="90"/>
        <v>0</v>
      </c>
      <c r="J776" s="2">
        <f t="shared" si="90"/>
        <v>0</v>
      </c>
      <c r="K776" s="2">
        <f t="shared" si="90"/>
        <v>0</v>
      </c>
      <c r="L776" s="126"/>
      <c r="M776" s="466"/>
    </row>
    <row r="777" spans="1:14" ht="20.100000000000001" customHeight="1">
      <c r="A777" s="1"/>
      <c r="B777" s="126" t="s">
        <v>582</v>
      </c>
      <c r="C777" s="2">
        <f t="shared" ref="C777:K777" si="91">C18+C389+C172+C489+C274+C532+C220+C733</f>
        <v>267796</v>
      </c>
      <c r="D777" s="2">
        <f t="shared" si="91"/>
        <v>503173</v>
      </c>
      <c r="E777" s="2">
        <f t="shared" si="91"/>
        <v>393882</v>
      </c>
      <c r="F777" s="2">
        <f t="shared" si="91"/>
        <v>415279</v>
      </c>
      <c r="G777" s="2">
        <f t="shared" si="91"/>
        <v>395570</v>
      </c>
      <c r="H777" s="2">
        <f t="shared" si="91"/>
        <v>400674</v>
      </c>
      <c r="I777" s="2">
        <f t="shared" si="91"/>
        <v>405946</v>
      </c>
      <c r="J777" s="2">
        <f t="shared" si="91"/>
        <v>410832</v>
      </c>
      <c r="K777" s="2">
        <f t="shared" si="91"/>
        <v>415888</v>
      </c>
      <c r="L777" s="126"/>
      <c r="M777" s="466"/>
    </row>
    <row r="778" spans="1:14" ht="20.100000000000001" customHeight="1">
      <c r="A778" s="1"/>
      <c r="B778" s="386" t="s">
        <v>1188</v>
      </c>
      <c r="C778" s="384">
        <f t="shared" ref="C778:K778" si="92">SUM(C769:C777)</f>
        <v>31596179</v>
      </c>
      <c r="D778" s="384">
        <f t="shared" si="92"/>
        <v>35826443</v>
      </c>
      <c r="E778" s="384">
        <f t="shared" si="92"/>
        <v>39966248</v>
      </c>
      <c r="F778" s="384">
        <f t="shared" si="92"/>
        <v>42457938</v>
      </c>
      <c r="G778" s="384">
        <f t="shared" si="92"/>
        <v>38201870</v>
      </c>
      <c r="H778" s="384">
        <f t="shared" si="92"/>
        <v>38654455</v>
      </c>
      <c r="I778" s="384">
        <f t="shared" si="92"/>
        <v>39705882</v>
      </c>
      <c r="J778" s="384">
        <f t="shared" si="92"/>
        <v>42520640</v>
      </c>
      <c r="K778" s="384">
        <f t="shared" si="92"/>
        <v>44476890</v>
      </c>
      <c r="L778" s="126"/>
      <c r="M778" s="472"/>
    </row>
    <row r="779" spans="1:14" ht="6.9" customHeight="1">
      <c r="A779" s="1"/>
      <c r="B779" s="126"/>
      <c r="C779" s="2"/>
      <c r="D779" s="2"/>
      <c r="E779" s="2"/>
      <c r="F779" s="2"/>
      <c r="G779" s="2"/>
      <c r="H779" s="2"/>
      <c r="I779" s="2"/>
      <c r="J779" s="2"/>
      <c r="K779" s="2"/>
      <c r="L779" s="126"/>
      <c r="M779" s="466"/>
    </row>
    <row r="780" spans="1:14" ht="20.100000000000001" customHeight="1">
      <c r="A780" s="1"/>
      <c r="B780" s="126" t="s">
        <v>583</v>
      </c>
      <c r="C780" s="2">
        <f t="shared" ref="C780:K780" si="93">C21+C175+C350+C392+C442+C277+C535+C223</f>
        <v>3726380</v>
      </c>
      <c r="D780" s="2">
        <f t="shared" si="93"/>
        <v>23385630</v>
      </c>
      <c r="E780" s="2">
        <f t="shared" si="93"/>
        <v>5965626</v>
      </c>
      <c r="F780" s="2">
        <f t="shared" si="93"/>
        <v>8123118</v>
      </c>
      <c r="G780" s="2">
        <f t="shared" si="93"/>
        <v>47087273</v>
      </c>
      <c r="H780" s="2">
        <f t="shared" si="93"/>
        <v>130871052</v>
      </c>
      <c r="I780" s="2">
        <f t="shared" si="93"/>
        <v>9802287</v>
      </c>
      <c r="J780" s="2">
        <f t="shared" si="93"/>
        <v>18520344</v>
      </c>
      <c r="K780" s="2">
        <f t="shared" si="93"/>
        <v>9431801</v>
      </c>
      <c r="M780" s="466"/>
    </row>
    <row r="781" spans="1:14" ht="20.100000000000001" customHeight="1" thickBot="1">
      <c r="A781" s="1"/>
      <c r="B781" s="78" t="s">
        <v>1201</v>
      </c>
      <c r="C781" s="319">
        <f t="shared" ref="C781:K781" si="94">C778+C780</f>
        <v>35322559</v>
      </c>
      <c r="D781" s="319">
        <f t="shared" si="94"/>
        <v>59212073</v>
      </c>
      <c r="E781" s="319">
        <f t="shared" si="94"/>
        <v>45931874</v>
      </c>
      <c r="F781" s="319">
        <f t="shared" si="94"/>
        <v>50581056</v>
      </c>
      <c r="G781" s="319">
        <f t="shared" si="94"/>
        <v>85289143</v>
      </c>
      <c r="H781" s="319">
        <f t="shared" si="94"/>
        <v>169525507</v>
      </c>
      <c r="I781" s="319">
        <f t="shared" si="94"/>
        <v>49508169</v>
      </c>
      <c r="J781" s="319">
        <f t="shared" si="94"/>
        <v>61040984</v>
      </c>
      <c r="K781" s="319">
        <f t="shared" si="94"/>
        <v>53908691</v>
      </c>
      <c r="N781" s="468"/>
    </row>
    <row r="782" spans="1:14" ht="7.5" customHeight="1">
      <c r="A782" s="1"/>
      <c r="B782" s="1"/>
      <c r="C782" s="2"/>
      <c r="D782" s="2"/>
      <c r="E782" s="2"/>
      <c r="F782" s="2"/>
      <c r="G782" s="2"/>
      <c r="H782" s="2"/>
      <c r="I782" s="2"/>
      <c r="J782" s="2"/>
      <c r="K782" s="2"/>
    </row>
    <row r="783" spans="1:14">
      <c r="A783" s="1"/>
      <c r="B783" s="79" t="s">
        <v>415</v>
      </c>
      <c r="C783" s="2"/>
      <c r="D783" s="2"/>
      <c r="E783" s="2"/>
      <c r="F783" s="2"/>
      <c r="G783" s="2"/>
      <c r="H783" s="2"/>
      <c r="I783" s="2"/>
      <c r="J783" s="2"/>
      <c r="K783" s="2"/>
    </row>
    <row r="784" spans="1:14" ht="20.100000000000001" customHeight="1">
      <c r="A784" s="1"/>
      <c r="B784" s="126" t="s">
        <v>585</v>
      </c>
      <c r="C784" s="49">
        <f t="shared" ref="C784:K784" si="95">C25+C396+C446+C539+C227+C281</f>
        <v>6611542</v>
      </c>
      <c r="D784" s="49">
        <f t="shared" si="95"/>
        <v>7247258</v>
      </c>
      <c r="E784" s="49">
        <f t="shared" si="95"/>
        <v>8158934</v>
      </c>
      <c r="F784" s="49">
        <f t="shared" si="95"/>
        <v>7912422</v>
      </c>
      <c r="G784" s="49">
        <f t="shared" si="95"/>
        <v>9013276</v>
      </c>
      <c r="H784" s="49">
        <f t="shared" si="95"/>
        <v>9291250</v>
      </c>
      <c r="I784" s="49">
        <f t="shared" si="95"/>
        <v>9642674</v>
      </c>
      <c r="J784" s="49">
        <f t="shared" si="95"/>
        <v>10096268</v>
      </c>
      <c r="K784" s="49">
        <f t="shared" si="95"/>
        <v>10503887</v>
      </c>
      <c r="L784" s="126"/>
      <c r="M784" s="466"/>
    </row>
    <row r="785" spans="1:14" ht="20.100000000000001" customHeight="1">
      <c r="A785" s="1"/>
      <c r="B785" s="126" t="s">
        <v>586</v>
      </c>
      <c r="C785" s="2">
        <f t="shared" ref="C785:K785" si="96">C26+C397+C447+C540+C228+C282</f>
        <v>3918768</v>
      </c>
      <c r="D785" s="2">
        <f t="shared" si="96"/>
        <v>4091003</v>
      </c>
      <c r="E785" s="2">
        <f t="shared" si="96"/>
        <v>4584999</v>
      </c>
      <c r="F785" s="2">
        <f t="shared" si="96"/>
        <v>4354654</v>
      </c>
      <c r="G785" s="2">
        <f t="shared" si="96"/>
        <v>4828313</v>
      </c>
      <c r="H785" s="2">
        <f t="shared" si="96"/>
        <v>5091532</v>
      </c>
      <c r="I785" s="2">
        <f t="shared" si="96"/>
        <v>5424693</v>
      </c>
      <c r="J785" s="2">
        <f t="shared" si="96"/>
        <v>5806438</v>
      </c>
      <c r="K785" s="2">
        <f t="shared" si="96"/>
        <v>6152025</v>
      </c>
      <c r="L785" s="126"/>
      <c r="M785" s="466"/>
    </row>
    <row r="786" spans="1:14" ht="20.100000000000001" customHeight="1">
      <c r="A786" s="1"/>
      <c r="B786" s="126" t="s">
        <v>587</v>
      </c>
      <c r="C786" s="2">
        <f t="shared" ref="C786:K786" si="97">C27+C66+C101+C179+C286+C296+C354+C398+C448+C493+C665+C700+C738+C304+C541+C229</f>
        <v>8453818</v>
      </c>
      <c r="D786" s="2">
        <f t="shared" si="97"/>
        <v>8333873</v>
      </c>
      <c r="E786" s="2">
        <f t="shared" si="97"/>
        <v>9854091</v>
      </c>
      <c r="F786" s="2">
        <f t="shared" si="97"/>
        <v>9518266</v>
      </c>
      <c r="G786" s="2">
        <f t="shared" si="97"/>
        <v>12747170</v>
      </c>
      <c r="H786" s="2">
        <f t="shared" si="97"/>
        <v>10996422</v>
      </c>
      <c r="I786" s="2">
        <f t="shared" si="97"/>
        <v>11087470</v>
      </c>
      <c r="J786" s="2">
        <f t="shared" si="97"/>
        <v>11080470</v>
      </c>
      <c r="K786" s="2">
        <f t="shared" si="97"/>
        <v>10125883</v>
      </c>
      <c r="L786" s="126"/>
      <c r="M786" s="466"/>
    </row>
    <row r="787" spans="1:14" ht="20.100000000000001" customHeight="1">
      <c r="A787" s="1"/>
      <c r="B787" s="126" t="s">
        <v>588</v>
      </c>
      <c r="C787" s="2">
        <f t="shared" ref="C787:K787" si="98">C28+C136+C180+C297+C399+C449+C542+C291+C230</f>
        <v>1173675</v>
      </c>
      <c r="D787" s="2">
        <f t="shared" si="98"/>
        <v>1580920</v>
      </c>
      <c r="E787" s="2">
        <f t="shared" si="98"/>
        <v>1975059</v>
      </c>
      <c r="F787" s="2">
        <f t="shared" si="98"/>
        <v>1892228</v>
      </c>
      <c r="G787" s="2">
        <f t="shared" si="98"/>
        <v>1973105</v>
      </c>
      <c r="H787" s="2">
        <f t="shared" si="98"/>
        <v>1943048</v>
      </c>
      <c r="I787" s="2">
        <f t="shared" si="98"/>
        <v>2044958</v>
      </c>
      <c r="J787" s="2">
        <f t="shared" si="98"/>
        <v>2009674</v>
      </c>
      <c r="K787" s="2">
        <f t="shared" si="98"/>
        <v>2041520</v>
      </c>
      <c r="L787" s="126"/>
      <c r="M787" s="466"/>
    </row>
    <row r="788" spans="1:14" ht="20.100000000000001" customHeight="1">
      <c r="A788" s="1"/>
      <c r="B788" s="126" t="s">
        <v>589</v>
      </c>
      <c r="C788" s="2">
        <f t="shared" ref="C788:K788" si="99">C137+C181+C287+C298+C400+C450+C494+C701+C305+C292+C231</f>
        <v>4500000</v>
      </c>
      <c r="D788" s="2">
        <f t="shared" si="99"/>
        <v>7744000</v>
      </c>
      <c r="E788" s="2">
        <f t="shared" si="99"/>
        <v>24713329</v>
      </c>
      <c r="F788" s="2">
        <f t="shared" si="99"/>
        <v>19954859</v>
      </c>
      <c r="G788" s="2">
        <f t="shared" si="99"/>
        <v>20992879</v>
      </c>
      <c r="H788" s="2">
        <f t="shared" si="99"/>
        <v>151610070</v>
      </c>
      <c r="I788" s="2">
        <f t="shared" si="99"/>
        <v>16173456</v>
      </c>
      <c r="J788" s="2">
        <f t="shared" si="99"/>
        <v>13699742</v>
      </c>
      <c r="K788" s="2">
        <f t="shared" si="99"/>
        <v>10791447</v>
      </c>
      <c r="L788" s="126"/>
      <c r="M788" s="466"/>
    </row>
    <row r="789" spans="1:14" ht="20.100000000000001" customHeight="1">
      <c r="A789" s="1"/>
      <c r="B789" s="126" t="s">
        <v>1120</v>
      </c>
      <c r="C789" s="2">
        <f t="shared" ref="C789:K789" si="100">C29</f>
        <v>0</v>
      </c>
      <c r="D789" s="2">
        <f t="shared" si="100"/>
        <v>0</v>
      </c>
      <c r="E789" s="2">
        <f t="shared" si="100"/>
        <v>22000</v>
      </c>
      <c r="F789" s="2">
        <f t="shared" si="100"/>
        <v>0</v>
      </c>
      <c r="G789" s="2">
        <f t="shared" si="100"/>
        <v>75000</v>
      </c>
      <c r="H789" s="2">
        <f t="shared" si="100"/>
        <v>75000</v>
      </c>
      <c r="I789" s="2">
        <f t="shared" si="100"/>
        <v>75000</v>
      </c>
      <c r="J789" s="2">
        <f t="shared" si="100"/>
        <v>75000</v>
      </c>
      <c r="K789" s="2">
        <f t="shared" si="100"/>
        <v>75000</v>
      </c>
      <c r="L789" s="126"/>
      <c r="M789" s="466"/>
    </row>
    <row r="790" spans="1:14" ht="20.100000000000001" customHeight="1">
      <c r="A790" s="1"/>
      <c r="B790" s="126" t="s">
        <v>943</v>
      </c>
      <c r="C790" s="2">
        <f t="shared" ref="C790:K790" si="101">C451+C401</f>
        <v>0</v>
      </c>
      <c r="D790" s="2">
        <f t="shared" si="101"/>
        <v>0</v>
      </c>
      <c r="E790" s="2">
        <f t="shared" si="101"/>
        <v>250540</v>
      </c>
      <c r="F790" s="2">
        <f t="shared" si="101"/>
        <v>0</v>
      </c>
      <c r="G790" s="2">
        <f t="shared" si="101"/>
        <v>300567</v>
      </c>
      <c r="H790" s="2">
        <f t="shared" si="101"/>
        <v>1089769</v>
      </c>
      <c r="I790" s="2">
        <f t="shared" si="101"/>
        <v>1352835</v>
      </c>
      <c r="J790" s="2">
        <f t="shared" si="101"/>
        <v>37500</v>
      </c>
      <c r="K790" s="2">
        <f t="shared" si="101"/>
        <v>0</v>
      </c>
      <c r="L790" s="126"/>
      <c r="M790" s="466"/>
    </row>
    <row r="791" spans="1:14" ht="20.100000000000001" customHeight="1">
      <c r="A791" s="1"/>
      <c r="B791" s="126" t="s">
        <v>534</v>
      </c>
      <c r="C791" s="2">
        <f t="shared" ref="C791:K791" si="102">C182+C299+C355+C402+C452+C702+C306+C666+C232</f>
        <v>4742640</v>
      </c>
      <c r="D791" s="2">
        <f t="shared" si="102"/>
        <v>4380291</v>
      </c>
      <c r="E791" s="2">
        <f t="shared" si="102"/>
        <v>4618420</v>
      </c>
      <c r="F791" s="2">
        <f t="shared" si="102"/>
        <v>4618420</v>
      </c>
      <c r="G791" s="2">
        <f t="shared" si="102"/>
        <v>3434959</v>
      </c>
      <c r="H791" s="2">
        <f t="shared" si="102"/>
        <v>7430078</v>
      </c>
      <c r="I791" s="2">
        <f t="shared" si="102"/>
        <v>11024996</v>
      </c>
      <c r="J791" s="2">
        <f t="shared" si="102"/>
        <v>9721671</v>
      </c>
      <c r="K791" s="2">
        <f t="shared" si="102"/>
        <v>10423097</v>
      </c>
      <c r="L791" s="126"/>
      <c r="M791" s="466"/>
    </row>
    <row r="792" spans="1:14" ht="20.100000000000001" customHeight="1">
      <c r="A792" s="1"/>
      <c r="B792" s="386" t="s">
        <v>591</v>
      </c>
      <c r="C792" s="384">
        <f t="shared" ref="C792:K792" si="103">SUM(C784:C791)</f>
        <v>29400443</v>
      </c>
      <c r="D792" s="384">
        <f t="shared" si="103"/>
        <v>33377345</v>
      </c>
      <c r="E792" s="384">
        <f t="shared" si="103"/>
        <v>54177372</v>
      </c>
      <c r="F792" s="384">
        <f t="shared" si="103"/>
        <v>48250849</v>
      </c>
      <c r="G792" s="384">
        <f t="shared" si="103"/>
        <v>53365269</v>
      </c>
      <c r="H792" s="384">
        <f t="shared" si="103"/>
        <v>187527169</v>
      </c>
      <c r="I792" s="384">
        <f t="shared" si="103"/>
        <v>56826082</v>
      </c>
      <c r="J792" s="384">
        <f t="shared" si="103"/>
        <v>52526763</v>
      </c>
      <c r="K792" s="384">
        <f t="shared" si="103"/>
        <v>50112859</v>
      </c>
      <c r="L792" s="126"/>
      <c r="M792" s="472"/>
    </row>
    <row r="793" spans="1:14" ht="6.9" customHeight="1">
      <c r="A793" s="1"/>
      <c r="B793" s="126"/>
      <c r="C793" s="2"/>
      <c r="D793" s="2"/>
      <c r="E793" s="2"/>
      <c r="F793" s="2"/>
      <c r="G793" s="2"/>
      <c r="H793" s="2"/>
      <c r="I793" s="2"/>
      <c r="J793" s="2"/>
      <c r="K793" s="2"/>
      <c r="L793" s="126"/>
      <c r="M793" s="466"/>
    </row>
    <row r="794" spans="1:14" ht="20.100000000000001" customHeight="1">
      <c r="A794" s="1"/>
      <c r="B794" s="126" t="s">
        <v>590</v>
      </c>
      <c r="C794" s="2">
        <f t="shared" ref="C794:K794" si="104">C32+C185+C455+C235+C405+C497</f>
        <v>3738337</v>
      </c>
      <c r="D794" s="2">
        <f t="shared" si="104"/>
        <v>13543127</v>
      </c>
      <c r="E794" s="2">
        <f t="shared" si="104"/>
        <v>5937264</v>
      </c>
      <c r="F794" s="2">
        <f t="shared" si="104"/>
        <v>8074030</v>
      </c>
      <c r="G794" s="2">
        <f t="shared" si="104"/>
        <v>4614284</v>
      </c>
      <c r="H794" s="2">
        <f t="shared" si="104"/>
        <v>6246192</v>
      </c>
      <c r="I794" s="2">
        <f t="shared" si="104"/>
        <v>6040840</v>
      </c>
      <c r="J794" s="2">
        <f t="shared" si="104"/>
        <v>6173925</v>
      </c>
      <c r="K794" s="2">
        <f t="shared" si="104"/>
        <v>6576532</v>
      </c>
    </row>
    <row r="795" spans="1:14" ht="20.100000000000001" customHeight="1" thickBot="1">
      <c r="A795" s="1"/>
      <c r="B795" s="78" t="s">
        <v>1189</v>
      </c>
      <c r="C795" s="319">
        <f t="shared" ref="C795:K795" si="105">C792+C794</f>
        <v>33138780</v>
      </c>
      <c r="D795" s="319">
        <f t="shared" si="105"/>
        <v>46920472</v>
      </c>
      <c r="E795" s="319">
        <f t="shared" si="105"/>
        <v>60114636</v>
      </c>
      <c r="F795" s="319">
        <f t="shared" si="105"/>
        <v>56324879</v>
      </c>
      <c r="G795" s="319">
        <f t="shared" si="105"/>
        <v>57979553</v>
      </c>
      <c r="H795" s="319">
        <f t="shared" si="105"/>
        <v>193773361</v>
      </c>
      <c r="I795" s="319">
        <f t="shared" si="105"/>
        <v>62866922</v>
      </c>
      <c r="J795" s="319">
        <f t="shared" si="105"/>
        <v>58700688</v>
      </c>
      <c r="K795" s="319">
        <f t="shared" si="105"/>
        <v>56689391</v>
      </c>
      <c r="L795" s="475"/>
      <c r="M795" s="466"/>
      <c r="N795" s="468"/>
    </row>
    <row r="796" spans="1:14">
      <c r="A796" s="1"/>
      <c r="B796" s="79"/>
      <c r="C796" s="2"/>
      <c r="D796" s="2"/>
      <c r="E796" s="2"/>
      <c r="F796" s="2"/>
      <c r="G796" s="2"/>
      <c r="H796" s="2"/>
      <c r="I796" s="2"/>
      <c r="J796" s="2"/>
      <c r="K796" s="2"/>
    </row>
    <row r="797" spans="1:14" ht="15" customHeight="1">
      <c r="A797" s="1"/>
      <c r="B797" s="125" t="s">
        <v>592</v>
      </c>
      <c r="C797" s="49">
        <f t="shared" ref="C797:K797" si="106">C781-C795</f>
        <v>2183779</v>
      </c>
      <c r="D797" s="49">
        <f t="shared" si="106"/>
        <v>12291601</v>
      </c>
      <c r="E797" s="49">
        <f t="shared" si="106"/>
        <v>-14182762</v>
      </c>
      <c r="F797" s="49">
        <f t="shared" si="106"/>
        <v>-5743823</v>
      </c>
      <c r="G797" s="49">
        <f t="shared" si="106"/>
        <v>27309590</v>
      </c>
      <c r="H797" s="49">
        <f t="shared" si="106"/>
        <v>-24247854</v>
      </c>
      <c r="I797" s="49">
        <f t="shared" si="106"/>
        <v>-13358753</v>
      </c>
      <c r="J797" s="49">
        <f t="shared" si="106"/>
        <v>2340296</v>
      </c>
      <c r="K797" s="49">
        <f t="shared" si="106"/>
        <v>-2780700</v>
      </c>
    </row>
    <row r="798" spans="1:14">
      <c r="A798" s="1"/>
      <c r="B798" s="80"/>
      <c r="C798" s="2"/>
      <c r="D798" s="2"/>
      <c r="E798" s="2"/>
      <c r="F798" s="2"/>
      <c r="G798" s="2"/>
      <c r="H798" s="2"/>
      <c r="I798" s="2"/>
      <c r="J798" s="2"/>
      <c r="K798" s="2"/>
    </row>
    <row r="799" spans="1:14" ht="15" customHeight="1" thickBot="1">
      <c r="A799" s="1"/>
      <c r="B799" s="77" t="s">
        <v>593</v>
      </c>
      <c r="C799" s="317">
        <v>14185514</v>
      </c>
      <c r="D799" s="317">
        <v>26477118</v>
      </c>
      <c r="E799" s="317">
        <v>11635324</v>
      </c>
      <c r="F799" s="317">
        <f>D799+F797</f>
        <v>20733295</v>
      </c>
      <c r="G799" s="317">
        <f>F799+G797</f>
        <v>48042885</v>
      </c>
      <c r="H799" s="317">
        <f>G799+H797</f>
        <v>23795031</v>
      </c>
      <c r="I799" s="317">
        <f>H799+I797</f>
        <v>10436278</v>
      </c>
      <c r="J799" s="317">
        <f>I799+J797</f>
        <v>12776574</v>
      </c>
      <c r="K799" s="317">
        <f>J799+K797</f>
        <v>9995874</v>
      </c>
    </row>
    <row r="800" spans="1:14" ht="14.4" thickTop="1">
      <c r="A800" s="1"/>
      <c r="B800" s="4"/>
      <c r="C800" s="81">
        <f t="shared" ref="C800:K800" si="107">+C799/C795</f>
        <v>0.42806385751074721</v>
      </c>
      <c r="D800" s="81">
        <f t="shared" si="107"/>
        <v>0.56429777603260256</v>
      </c>
      <c r="E800" s="81">
        <f t="shared" si="107"/>
        <v>0.19355226570780534</v>
      </c>
      <c r="F800" s="81">
        <f t="shared" si="107"/>
        <v>0.36810190040532531</v>
      </c>
      <c r="G800" s="81">
        <f t="shared" si="107"/>
        <v>0.82861771976751875</v>
      </c>
      <c r="H800" s="81">
        <f t="shared" si="107"/>
        <v>0.12279825708343883</v>
      </c>
      <c r="I800" s="81">
        <f t="shared" si="107"/>
        <v>0.16600586871423417</v>
      </c>
      <c r="J800" s="81">
        <f t="shared" si="107"/>
        <v>0.21765629050208066</v>
      </c>
      <c r="K800" s="81">
        <f t="shared" si="107"/>
        <v>0.17632706620538577</v>
      </c>
    </row>
    <row r="801" spans="1:11" ht="7.5" customHeight="1">
      <c r="A801" s="1"/>
      <c r="B801" s="4"/>
      <c r="C801" s="2"/>
      <c r="D801" s="2"/>
      <c r="E801" s="2"/>
      <c r="F801" s="2"/>
      <c r="G801" s="2"/>
      <c r="H801" s="2"/>
      <c r="I801" s="2"/>
      <c r="J801" s="2"/>
      <c r="K801" s="2"/>
    </row>
    <row r="802" spans="1:11">
      <c r="A802" s="1"/>
      <c r="B802" s="1"/>
      <c r="C802" s="2"/>
      <c r="D802" s="2"/>
      <c r="E802" s="2"/>
      <c r="F802" s="2"/>
      <c r="G802" s="2"/>
      <c r="H802" s="2"/>
      <c r="I802" s="2"/>
      <c r="J802" s="2"/>
      <c r="K802" s="2"/>
    </row>
    <row r="803" spans="1:11">
      <c r="A803" s="1"/>
      <c r="B803" s="1"/>
      <c r="C803" s="2"/>
      <c r="D803" s="2"/>
      <c r="E803" s="2"/>
      <c r="F803" s="2"/>
      <c r="G803" s="2"/>
      <c r="H803" s="2"/>
      <c r="I803" s="2"/>
      <c r="J803" s="2"/>
      <c r="K803" s="2"/>
    </row>
    <row r="804" spans="1:11">
      <c r="A804" s="1"/>
      <c r="B804" s="1"/>
      <c r="C804" s="2"/>
      <c r="D804" s="2"/>
      <c r="E804" s="2"/>
      <c r="F804" s="2"/>
      <c r="G804" s="2"/>
      <c r="H804" s="2"/>
      <c r="I804" s="2"/>
      <c r="J804" s="2"/>
      <c r="K804" s="2"/>
    </row>
    <row r="805" spans="1:11">
      <c r="A805" s="1"/>
      <c r="B805" s="1"/>
      <c r="C805" s="2"/>
      <c r="D805" s="2"/>
      <c r="E805" s="2"/>
      <c r="F805" s="2"/>
      <c r="G805" s="2"/>
      <c r="H805" s="2"/>
      <c r="I805" s="2"/>
      <c r="J805" s="2"/>
      <c r="K805" s="2"/>
    </row>
    <row r="806" spans="1:11">
      <c r="A806" s="1"/>
      <c r="B806" s="1"/>
      <c r="C806" s="2"/>
      <c r="D806" s="2"/>
      <c r="E806" s="2"/>
      <c r="F806" s="2"/>
      <c r="G806" s="2"/>
      <c r="H806" s="2"/>
      <c r="I806" s="2"/>
      <c r="J806" s="2"/>
      <c r="K806" s="2"/>
    </row>
    <row r="807" spans="1:11">
      <c r="A807" s="1"/>
      <c r="B807" s="1"/>
      <c r="C807" s="2"/>
      <c r="D807" s="2"/>
      <c r="E807" s="2"/>
      <c r="F807" s="2"/>
      <c r="G807" s="2"/>
      <c r="H807" s="2"/>
      <c r="I807" s="2"/>
      <c r="J807" s="2"/>
      <c r="K807" s="2"/>
    </row>
    <row r="808" spans="1:11">
      <c r="A808" s="1"/>
      <c r="B808" s="1"/>
      <c r="C808" s="2"/>
      <c r="D808" s="2"/>
      <c r="E808" s="2"/>
      <c r="F808" s="2"/>
      <c r="G808" s="2"/>
      <c r="H808" s="2"/>
      <c r="I808" s="2"/>
      <c r="J808" s="2"/>
      <c r="K808" s="2"/>
    </row>
    <row r="809" spans="1:11">
      <c r="A809" s="1"/>
      <c r="B809" s="1"/>
      <c r="C809" s="2"/>
      <c r="D809" s="2"/>
      <c r="E809" s="2"/>
      <c r="F809" s="2"/>
      <c r="G809" s="2"/>
      <c r="H809" s="2"/>
      <c r="I809" s="2"/>
      <c r="J809" s="2"/>
      <c r="K809" s="2"/>
    </row>
    <row r="810" spans="1:11">
      <c r="A810" s="1"/>
      <c r="B810" s="1"/>
      <c r="C810" s="2"/>
      <c r="D810" s="2"/>
      <c r="E810" s="2"/>
      <c r="F810" s="2"/>
      <c r="G810" s="2"/>
      <c r="H810" s="2"/>
      <c r="I810" s="2"/>
      <c r="J810" s="2"/>
      <c r="K810" s="2"/>
    </row>
    <row r="811" spans="1:11">
      <c r="A811" s="1"/>
      <c r="B811" s="1"/>
      <c r="C811" s="2"/>
      <c r="D811" s="2"/>
      <c r="E811" s="2"/>
      <c r="F811" s="2"/>
      <c r="G811" s="2"/>
      <c r="H811" s="2"/>
      <c r="I811" s="2"/>
      <c r="J811" s="2"/>
      <c r="K811" s="2"/>
    </row>
    <row r="813" spans="1:11" ht="17.399999999999999">
      <c r="B813" s="480" t="s">
        <v>799</v>
      </c>
      <c r="C813" s="480"/>
      <c r="D813" s="480"/>
      <c r="E813" s="480"/>
      <c r="F813" s="480"/>
      <c r="G813" s="480"/>
      <c r="H813" s="480"/>
      <c r="I813" s="480"/>
      <c r="J813" s="480"/>
      <c r="K813" s="480"/>
    </row>
    <row r="814" spans="1:11" ht="7.5" customHeight="1">
      <c r="B814" s="43"/>
      <c r="C814" s="2"/>
      <c r="D814" s="2"/>
      <c r="E814" s="2"/>
      <c r="F814" s="2"/>
      <c r="G814" s="2"/>
      <c r="H814" s="2"/>
      <c r="I814" s="2"/>
      <c r="J814" s="2"/>
      <c r="K814" s="2"/>
    </row>
    <row r="815" spans="1:11">
      <c r="B815" s="482" t="s">
        <v>1005</v>
      </c>
      <c r="C815" s="482"/>
      <c r="D815" s="482"/>
      <c r="E815" s="482"/>
      <c r="F815" s="482"/>
      <c r="G815" s="482"/>
      <c r="H815" s="482"/>
      <c r="I815" s="482"/>
      <c r="J815" s="482"/>
      <c r="K815" s="482"/>
    </row>
    <row r="816" spans="1:11">
      <c r="B816" s="482"/>
      <c r="C816" s="482"/>
      <c r="D816" s="482"/>
      <c r="E816" s="482"/>
      <c r="F816" s="482"/>
      <c r="G816" s="482"/>
      <c r="H816" s="482"/>
      <c r="I816" s="482"/>
      <c r="J816" s="482"/>
      <c r="K816" s="482"/>
    </row>
    <row r="817" spans="2:11">
      <c r="B817" s="482"/>
      <c r="C817" s="482"/>
      <c r="D817" s="482"/>
      <c r="E817" s="482"/>
      <c r="F817" s="482"/>
      <c r="G817" s="482"/>
      <c r="H817" s="482"/>
      <c r="I817" s="482"/>
      <c r="J817" s="482"/>
      <c r="K817" s="482"/>
    </row>
    <row r="818" spans="2:11" ht="7.5" customHeight="1">
      <c r="B818" s="19"/>
      <c r="C818" s="19"/>
      <c r="D818" s="19"/>
      <c r="E818" s="19"/>
      <c r="F818" s="19"/>
      <c r="G818" s="19"/>
      <c r="H818" s="19"/>
      <c r="I818" s="19"/>
      <c r="J818" s="19"/>
      <c r="K818" s="19"/>
    </row>
    <row r="819" spans="2:11">
      <c r="B819" s="4"/>
      <c r="C819" s="43"/>
      <c r="D819" s="1"/>
      <c r="E819" s="43" t="s">
        <v>804</v>
      </c>
      <c r="F819" s="1"/>
      <c r="G819" s="43" t="s">
        <v>805</v>
      </c>
      <c r="H819" s="1"/>
      <c r="I819" s="1"/>
      <c r="J819" s="1"/>
      <c r="K819" s="1"/>
    </row>
    <row r="820" spans="2:11">
      <c r="B820" s="43"/>
      <c r="C820" s="43" t="s">
        <v>802</v>
      </c>
      <c r="D820" s="43" t="s">
        <v>803</v>
      </c>
      <c r="E820" s="43" t="s">
        <v>574</v>
      </c>
      <c r="F820" s="43" t="s">
        <v>804</v>
      </c>
      <c r="G820" s="43" t="str">
        <f>'Fund Cover Sheets'!$L$1</f>
        <v>Adopted</v>
      </c>
      <c r="H820" s="43" t="s">
        <v>806</v>
      </c>
      <c r="I820" s="43" t="s">
        <v>807</v>
      </c>
      <c r="J820" s="43" t="s">
        <v>808</v>
      </c>
      <c r="K820" s="43" t="s">
        <v>809</v>
      </c>
    </row>
    <row r="821" spans="2:11" ht="14.4" thickBot="1">
      <c r="B821" s="44"/>
      <c r="C821" s="45" t="s">
        <v>1</v>
      </c>
      <c r="D821" s="45" t="s">
        <v>1</v>
      </c>
      <c r="E821" s="45" t="s">
        <v>544</v>
      </c>
      <c r="F821" s="45" t="s">
        <v>19</v>
      </c>
      <c r="G821" s="45" t="s">
        <v>544</v>
      </c>
      <c r="H821" s="45" t="s">
        <v>19</v>
      </c>
      <c r="I821" s="45" t="s">
        <v>19</v>
      </c>
      <c r="J821" s="45" t="s">
        <v>19</v>
      </c>
      <c r="K821" s="45" t="s">
        <v>19</v>
      </c>
    </row>
    <row r="822" spans="2:11" ht="7.5" customHeight="1">
      <c r="B822" s="1"/>
      <c r="C822" s="52"/>
      <c r="D822" s="2"/>
      <c r="E822" s="2"/>
      <c r="F822" s="2"/>
      <c r="G822" s="2"/>
      <c r="H822" s="2"/>
      <c r="I822" s="2"/>
      <c r="J822" s="2"/>
      <c r="K822" s="2"/>
    </row>
    <row r="823" spans="2:11">
      <c r="B823" s="79" t="s">
        <v>676</v>
      </c>
      <c r="C823" s="2"/>
      <c r="D823" s="2"/>
      <c r="E823" s="2"/>
      <c r="F823" s="2"/>
      <c r="G823" s="2"/>
      <c r="H823" s="2"/>
      <c r="I823" s="2"/>
      <c r="J823" s="2"/>
      <c r="K823" s="2"/>
    </row>
    <row r="824" spans="2:11" ht="20.100000000000001" customHeight="1">
      <c r="B824" s="125" t="s">
        <v>575</v>
      </c>
      <c r="C824" s="49">
        <f t="shared" ref="C824:K824" si="108">C572</f>
        <v>1561523</v>
      </c>
      <c r="D824" s="49">
        <f t="shared" si="108"/>
        <v>1611808</v>
      </c>
      <c r="E824" s="49">
        <f t="shared" si="108"/>
        <v>1667234</v>
      </c>
      <c r="F824" s="49">
        <f t="shared" si="108"/>
        <v>1665847</v>
      </c>
      <c r="G824" s="49">
        <f t="shared" si="108"/>
        <v>1763193</v>
      </c>
      <c r="H824" s="49">
        <f t="shared" si="108"/>
        <v>1805403</v>
      </c>
      <c r="I824" s="49">
        <f t="shared" si="108"/>
        <v>981755</v>
      </c>
      <c r="J824" s="49">
        <f t="shared" si="108"/>
        <v>1011208</v>
      </c>
      <c r="K824" s="49">
        <f t="shared" si="108"/>
        <v>1041544</v>
      </c>
    </row>
    <row r="825" spans="2:11" ht="20.100000000000001" customHeight="1">
      <c r="B825" s="125" t="s">
        <v>576</v>
      </c>
      <c r="C825" s="2">
        <f t="shared" ref="C825:K825" si="109">C573</f>
        <v>29083</v>
      </c>
      <c r="D825" s="2">
        <f t="shared" si="109"/>
        <v>48746</v>
      </c>
      <c r="E825" s="2">
        <f t="shared" si="109"/>
        <v>29151</v>
      </c>
      <c r="F825" s="2">
        <f t="shared" si="109"/>
        <v>51217</v>
      </c>
      <c r="G825" s="2">
        <f t="shared" si="109"/>
        <v>47000</v>
      </c>
      <c r="H825" s="2">
        <f t="shared" si="109"/>
        <v>47000</v>
      </c>
      <c r="I825" s="2">
        <f t="shared" si="109"/>
        <v>47000</v>
      </c>
      <c r="J825" s="2">
        <f t="shared" si="109"/>
        <v>47000</v>
      </c>
      <c r="K825" s="2">
        <f t="shared" si="109"/>
        <v>47000</v>
      </c>
    </row>
    <row r="826" spans="2:11" ht="20.100000000000001" customHeight="1">
      <c r="B826" s="126" t="s">
        <v>577</v>
      </c>
      <c r="C826" s="2">
        <f t="shared" ref="C826:K826" si="110">C621</f>
        <v>104600</v>
      </c>
      <c r="D826" s="2">
        <f t="shared" si="110"/>
        <v>103850</v>
      </c>
      <c r="E826" s="2">
        <f t="shared" si="110"/>
        <v>50000</v>
      </c>
      <c r="F826" s="2">
        <f t="shared" si="110"/>
        <v>120000</v>
      </c>
      <c r="G826" s="2">
        <f t="shared" si="110"/>
        <v>50000</v>
      </c>
      <c r="H826" s="2">
        <f t="shared" si="110"/>
        <v>50000</v>
      </c>
      <c r="I826" s="2">
        <f t="shared" si="110"/>
        <v>50000</v>
      </c>
      <c r="J826" s="2">
        <f t="shared" si="110"/>
        <v>50000</v>
      </c>
      <c r="K826" s="2">
        <f t="shared" si="110"/>
        <v>50000</v>
      </c>
    </row>
    <row r="827" spans="2:11" ht="20.100000000000001" customHeight="1">
      <c r="B827" s="126" t="s">
        <v>578</v>
      </c>
      <c r="C827" s="2">
        <f t="shared" ref="C827:K827" si="111">C574</f>
        <v>3249</v>
      </c>
      <c r="D827" s="2">
        <f t="shared" si="111"/>
        <v>6576</v>
      </c>
      <c r="E827" s="2">
        <f t="shared" si="111"/>
        <v>1000</v>
      </c>
      <c r="F827" s="2">
        <f t="shared" si="111"/>
        <v>2500</v>
      </c>
      <c r="G827" s="2">
        <f t="shared" si="111"/>
        <v>1000</v>
      </c>
      <c r="H827" s="2">
        <f t="shared" si="111"/>
        <v>1000</v>
      </c>
      <c r="I827" s="2">
        <f t="shared" si="111"/>
        <v>1000</v>
      </c>
      <c r="J827" s="2">
        <f t="shared" si="111"/>
        <v>1000</v>
      </c>
      <c r="K827" s="2">
        <f t="shared" si="111"/>
        <v>1000</v>
      </c>
    </row>
    <row r="828" spans="2:11" ht="20.100000000000001" customHeight="1">
      <c r="B828" s="126" t="s">
        <v>579</v>
      </c>
      <c r="C828" s="2">
        <f t="shared" ref="C828:K828" si="112">C575</f>
        <v>6081</v>
      </c>
      <c r="D828" s="2">
        <f t="shared" si="112"/>
        <v>11131</v>
      </c>
      <c r="E828" s="2">
        <f t="shared" si="112"/>
        <v>11500</v>
      </c>
      <c r="F828" s="2">
        <f t="shared" si="112"/>
        <v>13500</v>
      </c>
      <c r="G828" s="2">
        <f t="shared" si="112"/>
        <v>6000</v>
      </c>
      <c r="H828" s="2">
        <f t="shared" si="112"/>
        <v>6000</v>
      </c>
      <c r="I828" s="2">
        <f t="shared" si="112"/>
        <v>6000</v>
      </c>
      <c r="J828" s="2">
        <f t="shared" si="112"/>
        <v>6000</v>
      </c>
      <c r="K828" s="2">
        <f t="shared" si="112"/>
        <v>6000</v>
      </c>
    </row>
    <row r="829" spans="2:11" ht="20.100000000000001" customHeight="1">
      <c r="B829" s="126" t="s">
        <v>580</v>
      </c>
      <c r="C829" s="2">
        <f t="shared" ref="C829:K829" si="113">C576+C622</f>
        <v>1450</v>
      </c>
      <c r="D829" s="2">
        <f t="shared" si="113"/>
        <v>1531</v>
      </c>
      <c r="E829" s="2">
        <f t="shared" si="113"/>
        <v>1350</v>
      </c>
      <c r="F829" s="2">
        <f t="shared" si="113"/>
        <v>20185</v>
      </c>
      <c r="G829" s="2">
        <f t="shared" si="113"/>
        <v>15150</v>
      </c>
      <c r="H829" s="2">
        <f t="shared" si="113"/>
        <v>10150</v>
      </c>
      <c r="I829" s="2">
        <f t="shared" si="113"/>
        <v>5150</v>
      </c>
      <c r="J829" s="2">
        <f t="shared" si="113"/>
        <v>5150</v>
      </c>
      <c r="K829" s="2">
        <f t="shared" si="113"/>
        <v>5150</v>
      </c>
    </row>
    <row r="830" spans="2:11" ht="20.100000000000001" customHeight="1">
      <c r="B830" s="126" t="s">
        <v>582</v>
      </c>
      <c r="C830" s="2">
        <f t="shared" ref="C830:K830" si="114">C577+C623</f>
        <v>1235</v>
      </c>
      <c r="D830" s="2">
        <f t="shared" si="114"/>
        <v>2796</v>
      </c>
      <c r="E830" s="2">
        <f t="shared" si="114"/>
        <v>3250</v>
      </c>
      <c r="F830" s="2">
        <f t="shared" si="114"/>
        <v>61100</v>
      </c>
      <c r="G830" s="2">
        <f t="shared" si="114"/>
        <v>3250</v>
      </c>
      <c r="H830" s="2">
        <f t="shared" si="114"/>
        <v>3250</v>
      </c>
      <c r="I830" s="2">
        <f t="shared" si="114"/>
        <v>3250</v>
      </c>
      <c r="J830" s="2">
        <f t="shared" si="114"/>
        <v>3250</v>
      </c>
      <c r="K830" s="2">
        <f t="shared" si="114"/>
        <v>3250</v>
      </c>
    </row>
    <row r="831" spans="2:11" ht="20.100000000000001" customHeight="1">
      <c r="B831" s="386" t="s">
        <v>1188</v>
      </c>
      <c r="C831" s="384">
        <f t="shared" ref="C831:K831" si="115">SUM(C824:C830)</f>
        <v>1707221</v>
      </c>
      <c r="D831" s="384">
        <f t="shared" si="115"/>
        <v>1786438</v>
      </c>
      <c r="E831" s="384">
        <f t="shared" si="115"/>
        <v>1763485</v>
      </c>
      <c r="F831" s="384">
        <f t="shared" si="115"/>
        <v>1934349</v>
      </c>
      <c r="G831" s="384">
        <f t="shared" si="115"/>
        <v>1885593</v>
      </c>
      <c r="H831" s="384">
        <f t="shared" si="115"/>
        <v>1922803</v>
      </c>
      <c r="I831" s="384">
        <f t="shared" si="115"/>
        <v>1094155</v>
      </c>
      <c r="J831" s="384">
        <f t="shared" si="115"/>
        <v>1123608</v>
      </c>
      <c r="K831" s="384">
        <f t="shared" si="115"/>
        <v>1153944</v>
      </c>
    </row>
    <row r="832" spans="2:11" ht="6.9" customHeight="1">
      <c r="B832" s="126"/>
      <c r="C832" s="2"/>
      <c r="D832" s="2"/>
      <c r="E832" s="2"/>
      <c r="F832" s="2"/>
      <c r="G832" s="2"/>
      <c r="H832" s="2"/>
      <c r="I832" s="2"/>
      <c r="J832" s="2"/>
      <c r="K832" s="2"/>
    </row>
    <row r="833" spans="2:12" ht="20.100000000000001" customHeight="1">
      <c r="B833" s="126" t="s">
        <v>583</v>
      </c>
      <c r="C833" s="2">
        <f t="shared" ref="C833:K833" si="116">C580</f>
        <v>25885</v>
      </c>
      <c r="D833" s="2">
        <f t="shared" si="116"/>
        <v>24809</v>
      </c>
      <c r="E833" s="2">
        <f t="shared" si="116"/>
        <v>23638</v>
      </c>
      <c r="F833" s="2">
        <f t="shared" si="116"/>
        <v>28563</v>
      </c>
      <c r="G833" s="2">
        <f t="shared" si="116"/>
        <v>31335</v>
      </c>
      <c r="H833" s="2">
        <f t="shared" si="116"/>
        <v>33140</v>
      </c>
      <c r="I833" s="2">
        <f t="shared" si="116"/>
        <v>35053</v>
      </c>
      <c r="J833" s="2">
        <f t="shared" si="116"/>
        <v>37081</v>
      </c>
      <c r="K833" s="2">
        <f t="shared" si="116"/>
        <v>39231</v>
      </c>
    </row>
    <row r="834" spans="2:12" ht="20.100000000000001" customHeight="1" thickBot="1">
      <c r="B834" s="78" t="s">
        <v>1201</v>
      </c>
      <c r="C834" s="319">
        <f t="shared" ref="C834:K834" si="117">C831+C833</f>
        <v>1733106</v>
      </c>
      <c r="D834" s="319">
        <f t="shared" si="117"/>
        <v>1811247</v>
      </c>
      <c r="E834" s="319">
        <f t="shared" si="117"/>
        <v>1787123</v>
      </c>
      <c r="F834" s="319">
        <f t="shared" si="117"/>
        <v>1962912</v>
      </c>
      <c r="G834" s="319">
        <f t="shared" si="117"/>
        <v>1916928</v>
      </c>
      <c r="H834" s="319">
        <f t="shared" si="117"/>
        <v>1955943</v>
      </c>
      <c r="I834" s="319">
        <f t="shared" si="117"/>
        <v>1129208</v>
      </c>
      <c r="J834" s="319">
        <f t="shared" si="117"/>
        <v>1160689</v>
      </c>
      <c r="K834" s="319">
        <f t="shared" si="117"/>
        <v>1193175</v>
      </c>
    </row>
    <row r="835" spans="2:12" ht="7.5" customHeight="1">
      <c r="B835" s="1"/>
      <c r="C835" s="2"/>
      <c r="D835" s="2"/>
      <c r="E835" s="2"/>
      <c r="F835" s="2"/>
      <c r="G835" s="2"/>
      <c r="H835" s="2"/>
      <c r="I835" s="2"/>
      <c r="J835" s="2"/>
      <c r="K835" s="2"/>
    </row>
    <row r="836" spans="2:12">
      <c r="B836" s="79" t="s">
        <v>415</v>
      </c>
      <c r="C836" s="2"/>
      <c r="D836" s="2"/>
      <c r="E836" s="2"/>
      <c r="F836" s="2"/>
      <c r="G836" s="2"/>
      <c r="H836" s="2"/>
      <c r="I836" s="2"/>
      <c r="J836" s="2"/>
      <c r="K836" s="2"/>
    </row>
    <row r="837" spans="2:12" ht="20.100000000000001" customHeight="1">
      <c r="B837" s="126" t="s">
        <v>585</v>
      </c>
      <c r="C837" s="49">
        <f t="shared" ref="C837:G838" si="118">C584</f>
        <v>425775</v>
      </c>
      <c r="D837" s="49">
        <f t="shared" si="118"/>
        <v>439588</v>
      </c>
      <c r="E837" s="49">
        <f t="shared" si="118"/>
        <v>504111</v>
      </c>
      <c r="F837" s="49">
        <f t="shared" si="118"/>
        <v>473000</v>
      </c>
      <c r="G837" s="49">
        <f t="shared" si="118"/>
        <v>456307</v>
      </c>
      <c r="H837" s="49">
        <f t="shared" ref="H837:K838" si="119">H584</f>
        <v>472956</v>
      </c>
      <c r="I837" s="49">
        <f t="shared" si="119"/>
        <v>490865</v>
      </c>
      <c r="J837" s="49">
        <f t="shared" si="119"/>
        <v>505041</v>
      </c>
      <c r="K837" s="49">
        <f t="shared" si="119"/>
        <v>520492</v>
      </c>
    </row>
    <row r="838" spans="2:12" ht="20.100000000000001" customHeight="1">
      <c r="B838" s="126" t="s">
        <v>586</v>
      </c>
      <c r="C838" s="2">
        <f t="shared" si="118"/>
        <v>169709</v>
      </c>
      <c r="D838" s="2">
        <f t="shared" si="118"/>
        <v>172081</v>
      </c>
      <c r="E838" s="2">
        <f t="shared" si="118"/>
        <v>198898</v>
      </c>
      <c r="F838" s="2">
        <f t="shared" si="118"/>
        <v>202413</v>
      </c>
      <c r="G838" s="2">
        <f t="shared" si="118"/>
        <v>184238</v>
      </c>
      <c r="H838" s="2">
        <f t="shared" si="119"/>
        <v>196015</v>
      </c>
      <c r="I838" s="2">
        <f t="shared" si="119"/>
        <v>208735</v>
      </c>
      <c r="J838" s="2">
        <f t="shared" si="119"/>
        <v>221982</v>
      </c>
      <c r="K838" s="2">
        <f t="shared" si="119"/>
        <v>236230</v>
      </c>
    </row>
    <row r="839" spans="2:12" ht="20.100000000000001" customHeight="1">
      <c r="B839" s="126" t="s">
        <v>587</v>
      </c>
      <c r="C839" s="2">
        <f t="shared" ref="C839:K839" si="120">C586+C627</f>
        <v>130713</v>
      </c>
      <c r="D839" s="2">
        <f t="shared" si="120"/>
        <v>130412</v>
      </c>
      <c r="E839" s="2">
        <f t="shared" si="120"/>
        <v>190698</v>
      </c>
      <c r="F839" s="2">
        <f t="shared" si="120"/>
        <v>289177</v>
      </c>
      <c r="G839" s="2">
        <f t="shared" si="120"/>
        <v>353905</v>
      </c>
      <c r="H839" s="2">
        <f t="shared" si="120"/>
        <v>307363</v>
      </c>
      <c r="I839" s="2">
        <f t="shared" si="120"/>
        <v>303784</v>
      </c>
      <c r="J839" s="2">
        <f t="shared" si="120"/>
        <v>308075</v>
      </c>
      <c r="K839" s="2">
        <f t="shared" si="120"/>
        <v>312545</v>
      </c>
    </row>
    <row r="840" spans="2:12" ht="20.100000000000001" customHeight="1">
      <c r="B840" s="126" t="s">
        <v>588</v>
      </c>
      <c r="C840" s="2">
        <f t="shared" ref="C840:K840" si="121">C587+C628</f>
        <v>74791</v>
      </c>
      <c r="D840" s="2">
        <f t="shared" si="121"/>
        <v>94552</v>
      </c>
      <c r="E840" s="2">
        <f t="shared" si="121"/>
        <v>108300</v>
      </c>
      <c r="F840" s="2">
        <f t="shared" si="121"/>
        <v>81280</v>
      </c>
      <c r="G840" s="2">
        <f t="shared" si="121"/>
        <v>106300</v>
      </c>
      <c r="H840" s="2">
        <f t="shared" si="121"/>
        <v>106300</v>
      </c>
      <c r="I840" s="2">
        <f t="shared" si="121"/>
        <v>106300</v>
      </c>
      <c r="J840" s="2">
        <f t="shared" si="121"/>
        <v>106300</v>
      </c>
      <c r="K840" s="2">
        <f t="shared" si="121"/>
        <v>106300</v>
      </c>
    </row>
    <row r="841" spans="2:12" ht="20.100000000000001" customHeight="1">
      <c r="B841" s="126" t="s">
        <v>589</v>
      </c>
      <c r="C841" s="2">
        <f t="shared" ref="C841:K841" si="122">C629</f>
        <v>0</v>
      </c>
      <c r="D841" s="2">
        <f t="shared" si="122"/>
        <v>18050</v>
      </c>
      <c r="E841" s="2">
        <f t="shared" si="122"/>
        <v>0</v>
      </c>
      <c r="F841" s="2">
        <f t="shared" si="122"/>
        <v>0</v>
      </c>
      <c r="G841" s="2">
        <f t="shared" si="122"/>
        <v>56000</v>
      </c>
      <c r="H841" s="2">
        <f t="shared" si="122"/>
        <v>250000</v>
      </c>
      <c r="I841" s="2">
        <f t="shared" si="122"/>
        <v>0</v>
      </c>
      <c r="J841" s="2">
        <f t="shared" si="122"/>
        <v>200000</v>
      </c>
      <c r="K841" s="2">
        <f t="shared" si="122"/>
        <v>0</v>
      </c>
    </row>
    <row r="842" spans="2:12" ht="20.100000000000001" customHeight="1">
      <c r="B842" s="126" t="s">
        <v>534</v>
      </c>
      <c r="C842" s="2">
        <f t="shared" ref="C842:K842" si="123">C588</f>
        <v>827088</v>
      </c>
      <c r="D842" s="2">
        <f t="shared" si="123"/>
        <v>840225</v>
      </c>
      <c r="E842" s="2">
        <f t="shared" si="123"/>
        <v>847313</v>
      </c>
      <c r="F842" s="2">
        <f t="shared" si="123"/>
        <v>847313</v>
      </c>
      <c r="G842" s="2">
        <f t="shared" si="123"/>
        <v>866750</v>
      </c>
      <c r="H842" s="2">
        <f t="shared" si="123"/>
        <v>864000</v>
      </c>
      <c r="I842" s="2">
        <f t="shared" si="123"/>
        <v>0</v>
      </c>
      <c r="J842" s="2">
        <f t="shared" si="123"/>
        <v>0</v>
      </c>
      <c r="K842" s="2">
        <f t="shared" si="123"/>
        <v>0</v>
      </c>
    </row>
    <row r="843" spans="2:12" ht="20.100000000000001" customHeight="1" thickBot="1">
      <c r="B843" s="78" t="s">
        <v>591</v>
      </c>
      <c r="C843" s="319">
        <f t="shared" ref="C843:K843" si="124">SUM(C837:C842)</f>
        <v>1628076</v>
      </c>
      <c r="D843" s="319">
        <f t="shared" si="124"/>
        <v>1694908</v>
      </c>
      <c r="E843" s="319">
        <f t="shared" si="124"/>
        <v>1849320</v>
      </c>
      <c r="F843" s="319">
        <f t="shared" si="124"/>
        <v>1893183</v>
      </c>
      <c r="G843" s="319">
        <f t="shared" si="124"/>
        <v>2023500</v>
      </c>
      <c r="H843" s="319">
        <f t="shared" si="124"/>
        <v>2196634</v>
      </c>
      <c r="I843" s="319">
        <f>SUM(I837:I842)</f>
        <v>1109684</v>
      </c>
      <c r="J843" s="319">
        <f t="shared" si="124"/>
        <v>1341398</v>
      </c>
      <c r="K843" s="319">
        <f t="shared" si="124"/>
        <v>1175567</v>
      </c>
      <c r="L843" s="477"/>
    </row>
    <row r="844" spans="2:12" ht="7.5" customHeight="1">
      <c r="B844" s="79"/>
      <c r="C844" s="2"/>
      <c r="D844" s="2"/>
      <c r="E844" s="2"/>
      <c r="F844" s="2"/>
      <c r="G844" s="2"/>
      <c r="H844" s="2"/>
      <c r="I844" s="2"/>
      <c r="J844" s="2"/>
      <c r="K844" s="2"/>
    </row>
    <row r="845" spans="2:12" ht="20.100000000000001" customHeight="1">
      <c r="B845" s="125" t="s">
        <v>592</v>
      </c>
      <c r="C845" s="49">
        <f t="shared" ref="C845:K845" si="125">+C834-C843</f>
        <v>105030</v>
      </c>
      <c r="D845" s="49">
        <f t="shared" si="125"/>
        <v>116339</v>
      </c>
      <c r="E845" s="49">
        <f t="shared" si="125"/>
        <v>-62197</v>
      </c>
      <c r="F845" s="49">
        <f t="shared" si="125"/>
        <v>69729</v>
      </c>
      <c r="G845" s="49">
        <f t="shared" si="125"/>
        <v>-106572</v>
      </c>
      <c r="H845" s="49">
        <f t="shared" si="125"/>
        <v>-240691</v>
      </c>
      <c r="I845" s="49">
        <f t="shared" si="125"/>
        <v>19524</v>
      </c>
      <c r="J845" s="49">
        <f t="shared" si="125"/>
        <v>-180709</v>
      </c>
      <c r="K845" s="49">
        <f t="shared" si="125"/>
        <v>17608</v>
      </c>
    </row>
    <row r="846" spans="2:12" ht="7.5" customHeight="1">
      <c r="B846" s="80"/>
      <c r="C846" s="2"/>
      <c r="D846" s="2"/>
      <c r="E846" s="2"/>
      <c r="F846" s="2"/>
      <c r="G846" s="2"/>
      <c r="H846" s="2"/>
      <c r="I846" s="2"/>
      <c r="J846" s="2"/>
      <c r="K846" s="2"/>
    </row>
    <row r="847" spans="2:12" ht="20.100000000000001" customHeight="1" thickBot="1">
      <c r="B847" s="77" t="s">
        <v>593</v>
      </c>
      <c r="C847" s="317">
        <v>807221</v>
      </c>
      <c r="D847" s="317">
        <v>923559</v>
      </c>
      <c r="E847" s="317">
        <v>809496</v>
      </c>
      <c r="F847" s="317">
        <f>D847+F845</f>
        <v>993288</v>
      </c>
      <c r="G847" s="317">
        <f>F847+G845</f>
        <v>886716</v>
      </c>
      <c r="H847" s="317">
        <f>G847+H845</f>
        <v>646025</v>
      </c>
      <c r="I847" s="317">
        <f>H847+I845</f>
        <v>665549</v>
      </c>
      <c r="J847" s="317">
        <f>I847+J845</f>
        <v>484840</v>
      </c>
      <c r="K847" s="317">
        <f>J847+K845</f>
        <v>502448</v>
      </c>
    </row>
    <row r="848" spans="2:12" ht="14.4" thickTop="1">
      <c r="B848" s="4"/>
      <c r="C848" s="81">
        <f t="shared" ref="C848:K848" si="126">+C847/C843</f>
        <v>0.49581284903161771</v>
      </c>
      <c r="D848" s="81">
        <f t="shared" si="126"/>
        <v>0.5449021421811685</v>
      </c>
      <c r="E848" s="81">
        <f t="shared" si="126"/>
        <v>0.43772629939653496</v>
      </c>
      <c r="F848" s="81">
        <f t="shared" si="126"/>
        <v>0.52466560284980379</v>
      </c>
      <c r="G848" s="81">
        <f t="shared" si="126"/>
        <v>0.43820904373610081</v>
      </c>
      <c r="H848" s="81">
        <f t="shared" si="126"/>
        <v>0.29409769674875286</v>
      </c>
      <c r="I848" s="81">
        <f t="shared" si="126"/>
        <v>0.59976443744345243</v>
      </c>
      <c r="J848" s="81">
        <f t="shared" si="126"/>
        <v>0.36144380713255869</v>
      </c>
      <c r="K848" s="81">
        <f t="shared" si="126"/>
        <v>0.42740907153739427</v>
      </c>
    </row>
    <row r="849" spans="2:11">
      <c r="B849" s="4"/>
      <c r="C849" s="81"/>
      <c r="D849" s="81"/>
      <c r="E849" s="81"/>
      <c r="F849" s="81"/>
      <c r="G849" s="81"/>
      <c r="H849" s="81"/>
      <c r="I849" s="81"/>
      <c r="J849" s="81"/>
      <c r="K849" s="81"/>
    </row>
    <row r="850" spans="2:11" ht="7.5" customHeight="1">
      <c r="B850" s="4"/>
      <c r="C850" s="84"/>
      <c r="D850" s="84"/>
      <c r="E850" s="84"/>
      <c r="F850" s="84"/>
      <c r="G850" s="84"/>
      <c r="H850" s="84"/>
      <c r="I850" s="84"/>
      <c r="J850" s="84"/>
      <c r="K850" s="84"/>
    </row>
    <row r="851" spans="2:11">
      <c r="B851" s="4"/>
      <c r="C851" s="2"/>
      <c r="D851" s="2"/>
      <c r="E851" s="2"/>
      <c r="F851" s="2"/>
      <c r="G851" s="2"/>
      <c r="H851" s="2"/>
      <c r="I851" s="2"/>
      <c r="J851" s="2"/>
      <c r="K851" s="2"/>
    </row>
    <row r="852" spans="2:11">
      <c r="B852" s="1"/>
      <c r="C852" s="2"/>
      <c r="D852" s="2"/>
      <c r="E852" s="2"/>
      <c r="F852" s="2"/>
      <c r="G852" s="2"/>
      <c r="H852" s="2"/>
      <c r="I852" s="2"/>
      <c r="J852" s="2"/>
      <c r="K852" s="2"/>
    </row>
    <row r="853" spans="2:11">
      <c r="B853" s="1"/>
      <c r="C853" s="2"/>
      <c r="D853" s="2"/>
      <c r="E853" s="2"/>
      <c r="F853" s="2"/>
      <c r="G853" s="2"/>
      <c r="H853" s="2"/>
      <c r="I853" s="2"/>
      <c r="J853" s="2"/>
      <c r="K853" s="2"/>
    </row>
    <row r="854" spans="2:11">
      <c r="B854" s="1"/>
      <c r="C854" s="2"/>
      <c r="D854" s="2"/>
      <c r="E854" s="2"/>
      <c r="F854" s="2"/>
      <c r="G854" s="2"/>
      <c r="H854" s="2"/>
      <c r="I854" s="2"/>
      <c r="J854" s="2"/>
      <c r="K854" s="2"/>
    </row>
    <row r="855" spans="2:11">
      <c r="B855" s="1"/>
      <c r="C855" s="2"/>
      <c r="D855" s="2"/>
      <c r="E855" s="2"/>
      <c r="F855" s="2"/>
      <c r="G855" s="2"/>
      <c r="H855" s="2"/>
      <c r="I855" s="2"/>
      <c r="J855" s="2"/>
      <c r="K855" s="2"/>
    </row>
    <row r="856" spans="2:11">
      <c r="B856" s="1"/>
      <c r="C856" s="2"/>
      <c r="D856" s="2"/>
      <c r="E856" s="2"/>
      <c r="F856" s="2"/>
      <c r="G856" s="2"/>
      <c r="H856" s="2"/>
      <c r="I856" s="2"/>
      <c r="J856" s="2"/>
      <c r="K856" s="2"/>
    </row>
    <row r="857" spans="2:11">
      <c r="B857" s="1"/>
      <c r="C857" s="2"/>
      <c r="D857" s="2"/>
      <c r="E857" s="2"/>
      <c r="F857" s="2"/>
      <c r="G857" s="2"/>
      <c r="H857" s="2"/>
      <c r="I857" s="2"/>
      <c r="J857" s="2"/>
      <c r="K857" s="2"/>
    </row>
    <row r="858" spans="2:11">
      <c r="B858" s="1"/>
      <c r="C858" s="2"/>
      <c r="D858" s="2"/>
      <c r="E858" s="2"/>
      <c r="F858" s="2"/>
      <c r="G858" s="2"/>
      <c r="H858" s="2"/>
      <c r="I858" s="2"/>
      <c r="J858" s="2"/>
      <c r="K858" s="2"/>
    </row>
    <row r="859" spans="2:11">
      <c r="B859" s="1"/>
      <c r="C859" s="2"/>
      <c r="D859" s="2"/>
      <c r="E859" s="2"/>
      <c r="F859" s="2"/>
      <c r="G859" s="2"/>
      <c r="H859" s="2"/>
      <c r="I859" s="2"/>
      <c r="J859" s="2"/>
      <c r="K859" s="2"/>
    </row>
    <row r="860" spans="2:11">
      <c r="B860" s="1"/>
      <c r="C860" s="2"/>
      <c r="D860" s="2"/>
      <c r="E860" s="2"/>
      <c r="F860" s="2"/>
      <c r="G860" s="2"/>
      <c r="H860" s="2"/>
      <c r="I860" s="2"/>
      <c r="J860" s="2"/>
      <c r="K860" s="2"/>
    </row>
    <row r="861" spans="2:11">
      <c r="B861" s="1"/>
      <c r="C861" s="2"/>
      <c r="D861" s="2"/>
      <c r="E861" s="2"/>
      <c r="F861" s="2"/>
      <c r="G861" s="2"/>
      <c r="H861" s="2"/>
      <c r="I861" s="2"/>
      <c r="J861" s="2"/>
      <c r="K861" s="2"/>
    </row>
    <row r="862" spans="2:11">
      <c r="B862" s="1"/>
      <c r="C862" s="2"/>
      <c r="D862" s="2"/>
      <c r="E862" s="2"/>
      <c r="F862" s="2"/>
      <c r="G862" s="2"/>
      <c r="H862" s="2"/>
      <c r="I862" s="2"/>
      <c r="J862" s="2"/>
      <c r="K862" s="2"/>
    </row>
    <row r="863" spans="2:11">
      <c r="B863" s="1"/>
      <c r="C863" s="2"/>
      <c r="D863" s="2"/>
      <c r="E863" s="2"/>
      <c r="F863" s="2"/>
      <c r="G863" s="2"/>
      <c r="H863" s="2"/>
      <c r="I863" s="2"/>
      <c r="J863" s="2"/>
      <c r="K863" s="2"/>
    </row>
    <row r="864" spans="2:11">
      <c r="B864" s="1"/>
      <c r="C864" s="2"/>
      <c r="D864" s="2"/>
      <c r="E864" s="2"/>
      <c r="F864" s="2"/>
      <c r="G864" s="2"/>
      <c r="H864" s="2"/>
      <c r="I864" s="2"/>
      <c r="J864" s="2"/>
      <c r="K864" s="2"/>
    </row>
    <row r="865" spans="2:11">
      <c r="B865" s="1"/>
      <c r="C865" s="2"/>
      <c r="D865" s="2"/>
      <c r="E865" s="2"/>
      <c r="F865" s="2"/>
      <c r="G865" s="2"/>
      <c r="H865" s="2"/>
      <c r="I865" s="2"/>
      <c r="J865" s="2"/>
      <c r="K865" s="2"/>
    </row>
    <row r="866" spans="2:11">
      <c r="B866" s="1"/>
      <c r="C866" s="2"/>
      <c r="D866" s="2"/>
      <c r="E866" s="2"/>
      <c r="F866" s="2"/>
      <c r="G866" s="2"/>
      <c r="H866" s="2"/>
      <c r="I866" s="2"/>
      <c r="J866" s="2"/>
      <c r="K866" s="2"/>
    </row>
    <row r="867" spans="2:11">
      <c r="B867" s="1"/>
      <c r="C867" s="2"/>
      <c r="D867" s="2"/>
      <c r="E867" s="2"/>
      <c r="F867" s="2"/>
      <c r="G867" s="2"/>
      <c r="H867" s="2"/>
      <c r="I867" s="2"/>
      <c r="J867" s="2"/>
      <c r="K867" s="2"/>
    </row>
    <row r="868" spans="2:11">
      <c r="B868" s="1"/>
      <c r="C868" s="2"/>
      <c r="D868" s="2"/>
      <c r="E868" s="2"/>
      <c r="F868" s="2"/>
      <c r="G868" s="2"/>
      <c r="H868" s="2"/>
      <c r="I868" s="2"/>
      <c r="J868" s="2"/>
      <c r="K868" s="2"/>
    </row>
    <row r="869" spans="2:11">
      <c r="B869" s="1"/>
      <c r="C869" s="2"/>
      <c r="D869" s="2"/>
      <c r="E869" s="2"/>
      <c r="F869" s="2"/>
      <c r="G869" s="2"/>
      <c r="H869" s="2"/>
      <c r="I869" s="2"/>
      <c r="J869" s="2"/>
      <c r="K869" s="2"/>
    </row>
    <row r="870" spans="2:11">
      <c r="B870" s="1"/>
      <c r="C870" s="2"/>
      <c r="D870" s="2"/>
      <c r="E870" s="2"/>
      <c r="F870" s="2"/>
      <c r="G870" s="2"/>
      <c r="H870" s="2"/>
      <c r="I870" s="2"/>
      <c r="J870" s="2"/>
      <c r="K870" s="2"/>
    </row>
    <row r="871" spans="2:11">
      <c r="B871" s="1"/>
      <c r="C871" s="2"/>
      <c r="D871" s="2"/>
      <c r="E871" s="2"/>
      <c r="F871" s="2"/>
      <c r="G871" s="2"/>
      <c r="H871" s="2"/>
      <c r="I871" s="2"/>
      <c r="J871" s="2"/>
      <c r="K871" s="2"/>
    </row>
    <row r="872" spans="2:11">
      <c r="B872" s="1"/>
      <c r="C872" s="2"/>
      <c r="D872" s="2"/>
      <c r="E872" s="2"/>
      <c r="F872" s="2"/>
      <c r="G872" s="2"/>
      <c r="H872" s="2"/>
      <c r="I872" s="2"/>
      <c r="J872" s="2"/>
      <c r="K872" s="2"/>
    </row>
    <row r="873" spans="2:11">
      <c r="B873" s="1"/>
      <c r="C873" s="2"/>
      <c r="D873" s="2"/>
      <c r="E873" s="2"/>
      <c r="F873" s="2"/>
      <c r="G873" s="2"/>
      <c r="H873" s="2"/>
      <c r="I873" s="2"/>
      <c r="J873" s="2"/>
      <c r="K873" s="2"/>
    </row>
  </sheetData>
  <mergeCells count="38">
    <mergeCell ref="B687:K687"/>
    <mergeCell ref="B480:K482"/>
    <mergeCell ref="B518:K518"/>
    <mergeCell ref="B689:K689"/>
    <mergeCell ref="B562:K562"/>
    <mergeCell ref="B564:K566"/>
    <mergeCell ref="B611:K611"/>
    <mergeCell ref="B613:K614"/>
    <mergeCell ref="B520:K523"/>
    <mergeCell ref="B651:K651"/>
    <mergeCell ref="B653:K654"/>
    <mergeCell ref="B478:K478"/>
    <mergeCell ref="B376:K377"/>
    <mergeCell ref="B426:K426"/>
    <mergeCell ref="B428:K429"/>
    <mergeCell ref="B157:K157"/>
    <mergeCell ref="B256:K256"/>
    <mergeCell ref="B258:K262"/>
    <mergeCell ref="B121:K121"/>
    <mergeCell ref="B123:K124"/>
    <mergeCell ref="B374:K374"/>
    <mergeCell ref="B159:K160"/>
    <mergeCell ref="B337:K337"/>
    <mergeCell ref="B339:K340"/>
    <mergeCell ref="B207:K207"/>
    <mergeCell ref="B209:K210"/>
    <mergeCell ref="B89:K90"/>
    <mergeCell ref="B1:K1"/>
    <mergeCell ref="B3:K4"/>
    <mergeCell ref="B52:K52"/>
    <mergeCell ref="B54:K55"/>
    <mergeCell ref="B87:K87"/>
    <mergeCell ref="B723:K723"/>
    <mergeCell ref="B725:K725"/>
    <mergeCell ref="B759:K759"/>
    <mergeCell ref="B813:K813"/>
    <mergeCell ref="B815:K817"/>
    <mergeCell ref="B761:K762"/>
  </mergeCells>
  <printOptions horizontalCentered="1"/>
  <pageMargins left="0" right="0" top="0.5" bottom="0" header="0" footer="0"/>
  <pageSetup scale="75" orientation="landscape" r:id="rId1"/>
  <rowBreaks count="18" manualBreakCount="18">
    <brk id="50" max="16383" man="1"/>
    <brk id="85" max="16383" man="1"/>
    <brk id="119" max="16383" man="1"/>
    <brk id="155" min="1" max="14" man="1"/>
    <brk id="206" min="1" max="14" man="1"/>
    <brk id="255" min="1" max="14" man="1"/>
    <brk id="335" max="16383" man="1"/>
    <brk id="373" min="1" max="14" man="1"/>
    <brk id="425" min="1" max="14" man="1"/>
    <brk id="476" min="1" max="14" man="1"/>
    <brk id="516" max="16383" man="1"/>
    <brk id="560" max="16383" man="1"/>
    <brk id="609" min="1" max="14" man="1"/>
    <brk id="649" max="16383" man="1"/>
    <brk id="685" max="16383" man="1"/>
    <brk id="721" min="1" max="14" man="1"/>
    <brk id="758" min="1" max="14" man="1"/>
    <brk id="812" min="1" max="14" man="1"/>
  </rowBreaks>
  <colBreaks count="1" manualBreakCount="1">
    <brk id="1" max="100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70"/>
  <sheetViews>
    <sheetView zoomScaleNormal="100" zoomScaleSheetLayoutView="75" workbookViewId="0">
      <selection activeCell="E189" sqref="E189:E195"/>
    </sheetView>
  </sheetViews>
  <sheetFormatPr defaultColWidth="9.109375" defaultRowHeight="13.2"/>
  <cols>
    <col min="1" max="1" width="3.6640625" customWidth="1"/>
    <col min="2" max="2" width="32.6640625" customWidth="1"/>
    <col min="3" max="3" width="12.6640625" style="18" customWidth="1"/>
    <col min="4" max="4" width="14" style="18" bestFit="1" customWidth="1"/>
    <col min="5" max="5" width="12.6640625" style="18" customWidth="1"/>
    <col min="6" max="6" width="14" style="18" bestFit="1" customWidth="1"/>
    <col min="7" max="11" width="12.6640625" style="18" customWidth="1"/>
  </cols>
  <sheetData>
    <row r="1" spans="1:11" ht="18.75" customHeight="1">
      <c r="A1" s="9"/>
      <c r="B1" s="480" t="s">
        <v>620</v>
      </c>
      <c r="C1" s="480"/>
      <c r="D1" s="480"/>
      <c r="E1" s="480"/>
      <c r="F1" s="480"/>
      <c r="G1" s="480"/>
      <c r="H1" s="480"/>
      <c r="I1" s="480"/>
      <c r="J1" s="480"/>
      <c r="K1" s="480"/>
    </row>
    <row r="2" spans="1:11" ht="18">
      <c r="A2" s="9"/>
      <c r="B2" s="23"/>
      <c r="C2" s="33"/>
      <c r="D2" s="34"/>
      <c r="E2" s="34"/>
      <c r="F2" s="15"/>
      <c r="G2" s="15"/>
      <c r="H2" s="15"/>
      <c r="I2" s="15"/>
      <c r="J2" s="15"/>
      <c r="K2" s="15"/>
    </row>
    <row r="3" spans="1:11" ht="15" customHeight="1">
      <c r="A3" s="9"/>
      <c r="B3" s="482" t="s">
        <v>869</v>
      </c>
      <c r="C3" s="482"/>
      <c r="D3" s="482"/>
      <c r="E3" s="482"/>
      <c r="F3" s="482"/>
      <c r="G3" s="482"/>
      <c r="H3" s="482"/>
      <c r="I3" s="482"/>
      <c r="J3" s="482"/>
      <c r="K3" s="482"/>
    </row>
    <row r="4" spans="1:11" ht="13.8">
      <c r="A4" s="9"/>
      <c r="B4" s="482"/>
      <c r="C4" s="482"/>
      <c r="D4" s="482"/>
      <c r="E4" s="482"/>
      <c r="F4" s="482"/>
      <c r="G4" s="482"/>
      <c r="H4" s="482"/>
      <c r="I4" s="482"/>
      <c r="J4" s="482"/>
      <c r="K4" s="482"/>
    </row>
    <row r="5" spans="1:11" ht="13.8">
      <c r="A5" s="9"/>
      <c r="B5" s="482"/>
      <c r="C5" s="482"/>
      <c r="D5" s="482"/>
      <c r="E5" s="482"/>
      <c r="F5" s="482"/>
      <c r="G5" s="482"/>
      <c r="H5" s="482"/>
      <c r="I5" s="482"/>
      <c r="J5" s="482"/>
      <c r="K5" s="482"/>
    </row>
    <row r="6" spans="1:11" ht="13.8">
      <c r="A6" s="9"/>
      <c r="B6" s="24"/>
      <c r="C6" s="35"/>
      <c r="D6" s="35"/>
      <c r="E6" s="35"/>
      <c r="F6" s="15"/>
      <c r="G6" s="15"/>
      <c r="H6" s="15"/>
      <c r="I6" s="15"/>
      <c r="J6" s="15"/>
      <c r="K6" s="15"/>
    </row>
    <row r="7" spans="1:11" ht="13.8">
      <c r="A7" s="9"/>
      <c r="B7" s="9"/>
      <c r="C7" s="43"/>
      <c r="D7" s="1"/>
      <c r="E7" s="43" t="s">
        <v>804</v>
      </c>
      <c r="F7" s="1"/>
      <c r="G7" s="43" t="s">
        <v>805</v>
      </c>
      <c r="H7" s="1"/>
      <c r="I7" s="1"/>
      <c r="J7" s="1"/>
      <c r="K7" s="1"/>
    </row>
    <row r="8" spans="1:11" ht="13.8">
      <c r="A8" s="9"/>
      <c r="B8" s="10"/>
      <c r="C8" s="43" t="s">
        <v>802</v>
      </c>
      <c r="D8" s="43" t="s">
        <v>803</v>
      </c>
      <c r="E8" s="43" t="s">
        <v>574</v>
      </c>
      <c r="F8" s="43" t="s">
        <v>804</v>
      </c>
      <c r="G8" s="43" t="str">
        <f>'Fund Cover Sheets'!$L$1</f>
        <v>Adopted</v>
      </c>
      <c r="H8" s="43" t="s">
        <v>806</v>
      </c>
      <c r="I8" s="43" t="s">
        <v>807</v>
      </c>
      <c r="J8" s="43" t="s">
        <v>808</v>
      </c>
      <c r="K8" s="43" t="s">
        <v>809</v>
      </c>
    </row>
    <row r="9" spans="1:11" ht="14.4" thickBot="1">
      <c r="A9" s="9"/>
      <c r="B9" s="25"/>
      <c r="C9" s="45" t="s">
        <v>1</v>
      </c>
      <c r="D9" s="45" t="s">
        <v>1</v>
      </c>
      <c r="E9" s="45" t="s">
        <v>544</v>
      </c>
      <c r="F9" s="45" t="s">
        <v>19</v>
      </c>
      <c r="G9" s="45" t="s">
        <v>544</v>
      </c>
      <c r="H9" s="45" t="s">
        <v>19</v>
      </c>
      <c r="I9" s="45" t="s">
        <v>19</v>
      </c>
      <c r="J9" s="45" t="s">
        <v>19</v>
      </c>
      <c r="K9" s="45" t="s">
        <v>19</v>
      </c>
    </row>
    <row r="10" spans="1:11" ht="13.8">
      <c r="A10" s="9"/>
      <c r="B10" s="9"/>
      <c r="C10" s="15"/>
      <c r="D10" s="15"/>
      <c r="E10" s="15"/>
      <c r="F10" s="15"/>
      <c r="G10" s="15"/>
      <c r="H10" s="15"/>
      <c r="I10" s="15"/>
      <c r="J10" s="15"/>
      <c r="K10" s="15"/>
    </row>
    <row r="11" spans="1:11" ht="13.8">
      <c r="A11" s="9"/>
      <c r="B11" s="21" t="s">
        <v>415</v>
      </c>
      <c r="C11" s="15"/>
      <c r="D11" s="15"/>
      <c r="E11" s="15"/>
      <c r="F11" s="15"/>
      <c r="G11" s="15"/>
      <c r="H11" s="15"/>
      <c r="I11" s="15"/>
      <c r="J11" s="15"/>
      <c r="K11" s="15"/>
    </row>
    <row r="12" spans="1:11" ht="20.100000000000001" customHeight="1">
      <c r="A12" s="9"/>
      <c r="B12" s="11" t="s">
        <v>585</v>
      </c>
      <c r="C12" s="49">
        <f>SUM('Budget Detail FY 2021-28'!M63:M67)</f>
        <v>597456</v>
      </c>
      <c r="D12" s="49">
        <f>SUM('Budget Detail FY 2021-28'!N63:N67)</f>
        <v>529083</v>
      </c>
      <c r="E12" s="49">
        <f>SUM('Budget Detail FY 2021-28'!O63:O67)</f>
        <v>533258</v>
      </c>
      <c r="F12" s="49">
        <f>SUM('Budget Detail FY 2021-28'!P63:P67)</f>
        <v>521000</v>
      </c>
      <c r="G12" s="49">
        <f>SUM('Budget Detail FY 2021-28'!Q63:Q67)</f>
        <v>607744</v>
      </c>
      <c r="H12" s="49">
        <f>SUM('Budget Detail FY 2021-28'!R63:R67)</f>
        <v>623790</v>
      </c>
      <c r="I12" s="49">
        <f>SUM('Budget Detail FY 2021-28'!S63:S67)</f>
        <v>640307</v>
      </c>
      <c r="J12" s="49">
        <f>SUM('Budget Detail FY 2021-28'!T63:T67)</f>
        <v>657305</v>
      </c>
      <c r="K12" s="49">
        <f>SUM('Budget Detail FY 2021-28'!U63:U67)</f>
        <v>674803</v>
      </c>
    </row>
    <row r="13" spans="1:11" ht="20.100000000000001" customHeight="1">
      <c r="A13" s="9"/>
      <c r="B13" s="11" t="s">
        <v>586</v>
      </c>
      <c r="C13" s="2">
        <f>SUM('Budget Detail FY 2021-28'!M68:M73)</f>
        <v>199237</v>
      </c>
      <c r="D13" s="2">
        <f>SUM('Budget Detail FY 2021-28'!N68:N73)</f>
        <v>145513</v>
      </c>
      <c r="E13" s="2">
        <f>SUM('Budget Detail FY 2021-28'!O68:O73)</f>
        <v>152041</v>
      </c>
      <c r="F13" s="2">
        <f>SUM('Budget Detail FY 2021-28'!P68:P73)</f>
        <v>150082</v>
      </c>
      <c r="G13" s="2">
        <f>SUM('Budget Detail FY 2021-28'!Q68:Q73)</f>
        <v>174443</v>
      </c>
      <c r="H13" s="2">
        <f>SUM('Budget Detail FY 2021-28'!R68:R73)</f>
        <v>186708</v>
      </c>
      <c r="I13" s="2">
        <f>SUM('Budget Detail FY 2021-28'!S68:S73)</f>
        <v>198412</v>
      </c>
      <c r="J13" s="2">
        <f>SUM('Budget Detail FY 2021-28'!T68:T73)</f>
        <v>210893</v>
      </c>
      <c r="K13" s="2">
        <f>SUM('Budget Detail FY 2021-28'!U68:U73)</f>
        <v>224264</v>
      </c>
    </row>
    <row r="14" spans="1:11" ht="20.100000000000001" customHeight="1">
      <c r="A14" s="9"/>
      <c r="B14" s="11" t="s">
        <v>587</v>
      </c>
      <c r="C14" s="2">
        <f>SUM('Budget Detail FY 2021-28'!M74:M87)</f>
        <v>158328</v>
      </c>
      <c r="D14" s="2">
        <f>SUM('Budget Detail FY 2021-28'!N74:N87)</f>
        <v>138583</v>
      </c>
      <c r="E14" s="2">
        <f>SUM('Budget Detail FY 2021-28'!O74:O87)</f>
        <v>197067</v>
      </c>
      <c r="F14" s="2">
        <f>SUM('Budget Detail FY 2021-28'!P74:P87)</f>
        <v>176870</v>
      </c>
      <c r="G14" s="2">
        <f>SUM('Budget Detail FY 2021-28'!Q74:Q87)</f>
        <v>188500</v>
      </c>
      <c r="H14" s="2">
        <f>SUM('Budget Detail FY 2021-28'!R74:R87)</f>
        <v>195274</v>
      </c>
      <c r="I14" s="2">
        <f>SUM('Budget Detail FY 2021-28'!S74:S87)</f>
        <v>201984</v>
      </c>
      <c r="J14" s="2">
        <f>SUM('Budget Detail FY 2021-28'!T74:T87)</f>
        <v>198149</v>
      </c>
      <c r="K14" s="2">
        <f>SUM('Budget Detail FY 2021-28'!U74:U87)</f>
        <v>205816</v>
      </c>
    </row>
    <row r="15" spans="1:11" ht="20.100000000000001" customHeight="1">
      <c r="A15" s="9"/>
      <c r="B15" s="26" t="s">
        <v>588</v>
      </c>
      <c r="C15" s="2">
        <f>SUM('Budget Detail FY 2021-28'!M88:M88)</f>
        <v>11598</v>
      </c>
      <c r="D15" s="2">
        <f>SUM('Budget Detail FY 2021-28'!N88:N88)</f>
        <v>9164</v>
      </c>
      <c r="E15" s="2">
        <f>SUM('Budget Detail FY 2021-28'!O88:O88)</f>
        <v>10000</v>
      </c>
      <c r="F15" s="2">
        <f>SUM('Budget Detail FY 2021-28'!P88:P88)</f>
        <v>10000</v>
      </c>
      <c r="G15" s="2">
        <f>SUM('Budget Detail FY 2021-28'!Q88:Q88)</f>
        <v>10000</v>
      </c>
      <c r="H15" s="2">
        <f>SUM('Budget Detail FY 2021-28'!R88:R88)</f>
        <v>10000</v>
      </c>
      <c r="I15" s="2">
        <f>SUM('Budget Detail FY 2021-28'!S88:S88)</f>
        <v>10000</v>
      </c>
      <c r="J15" s="2">
        <f>SUM('Budget Detail FY 2021-28'!T88:T88)</f>
        <v>10000</v>
      </c>
      <c r="K15" s="2">
        <f>SUM('Budget Detail FY 2021-28'!U88:U88)</f>
        <v>10000</v>
      </c>
    </row>
    <row r="16" spans="1:11" s="70" customFormat="1" ht="20.100000000000001" customHeight="1" thickBot="1">
      <c r="A16" s="68"/>
      <c r="B16" s="69" t="s">
        <v>621</v>
      </c>
      <c r="C16" s="317">
        <f>SUM(C12:C15)</f>
        <v>966619</v>
      </c>
      <c r="D16" s="317">
        <f t="shared" ref="D16:J16" si="0">SUM(D12:D15)</f>
        <v>822343</v>
      </c>
      <c r="E16" s="317">
        <f t="shared" si="0"/>
        <v>892366</v>
      </c>
      <c r="F16" s="317">
        <f>SUM(F12:F15)</f>
        <v>857952</v>
      </c>
      <c r="G16" s="317">
        <f t="shared" si="0"/>
        <v>980687</v>
      </c>
      <c r="H16" s="317">
        <f t="shared" si="0"/>
        <v>1015772</v>
      </c>
      <c r="I16" s="317">
        <f t="shared" si="0"/>
        <v>1050703</v>
      </c>
      <c r="J16" s="317">
        <f t="shared" si="0"/>
        <v>1076347</v>
      </c>
      <c r="K16" s="317">
        <f>SUM(K12:K15)</f>
        <v>1114883</v>
      </c>
    </row>
    <row r="17" spans="1:11" s="70" customFormat="1" ht="14.4" thickTop="1">
      <c r="A17" s="68"/>
      <c r="B17" s="12"/>
      <c r="C17" s="76"/>
      <c r="D17" s="76"/>
      <c r="E17" s="76"/>
      <c r="F17" s="76"/>
      <c r="G17" s="76"/>
      <c r="H17" s="76"/>
      <c r="I17" s="76"/>
      <c r="J17" s="76"/>
      <c r="K17" s="76"/>
    </row>
    <row r="18" spans="1:11" ht="13.8">
      <c r="A18" s="9"/>
      <c r="B18" s="11"/>
      <c r="C18" s="15"/>
      <c r="D18" s="15"/>
      <c r="E18" s="15"/>
      <c r="F18" s="15"/>
      <c r="G18" s="15"/>
      <c r="H18" s="15"/>
      <c r="I18" s="15"/>
      <c r="J18" s="15"/>
      <c r="K18" s="15"/>
    </row>
    <row r="19" spans="1:11" ht="13.8">
      <c r="A19" s="9"/>
      <c r="B19" s="9"/>
      <c r="C19" s="15"/>
      <c r="D19" s="15"/>
      <c r="E19" s="15"/>
      <c r="F19" s="15"/>
      <c r="G19" s="15"/>
      <c r="H19" s="15"/>
      <c r="I19" s="15"/>
      <c r="J19" s="15"/>
      <c r="K19" s="15"/>
    </row>
    <row r="20" spans="1:11" ht="13.8">
      <c r="A20" s="9"/>
      <c r="B20" s="9"/>
      <c r="C20" s="15"/>
      <c r="D20" s="15"/>
      <c r="E20" s="15"/>
      <c r="F20" s="15"/>
      <c r="G20" s="15"/>
      <c r="H20" s="15"/>
      <c r="I20" s="15"/>
      <c r="J20" s="15"/>
      <c r="K20" s="15"/>
    </row>
    <row r="21" spans="1:11" ht="13.8">
      <c r="A21" s="9"/>
      <c r="B21" s="9"/>
      <c r="C21" s="15"/>
      <c r="D21" s="15"/>
      <c r="E21" s="15"/>
      <c r="F21" s="15"/>
      <c r="G21" s="15"/>
      <c r="H21" s="15"/>
      <c r="I21" s="15"/>
      <c r="J21" s="15"/>
      <c r="K21" s="15"/>
    </row>
    <row r="22" spans="1:11" ht="13.8">
      <c r="A22" s="9"/>
      <c r="B22" s="9"/>
      <c r="C22" s="15"/>
      <c r="D22" s="15"/>
      <c r="E22" s="15"/>
      <c r="F22" s="15"/>
      <c r="G22" s="15"/>
      <c r="H22" s="15"/>
      <c r="I22" s="15"/>
      <c r="J22" s="15"/>
      <c r="K22" s="15"/>
    </row>
    <row r="23" spans="1:11" ht="13.8">
      <c r="A23" s="9"/>
      <c r="B23" s="9"/>
      <c r="C23" s="15"/>
      <c r="D23" s="15"/>
      <c r="E23" s="15"/>
      <c r="F23" s="15"/>
      <c r="G23" s="15"/>
      <c r="H23" s="15"/>
      <c r="I23" s="15"/>
      <c r="J23" s="15"/>
      <c r="K23" s="15"/>
    </row>
    <row r="24" spans="1:11" ht="13.8">
      <c r="A24" s="9"/>
      <c r="B24" s="9"/>
      <c r="C24" s="15"/>
      <c r="D24" s="15"/>
      <c r="E24" s="15"/>
      <c r="F24" s="15"/>
      <c r="G24" s="15"/>
      <c r="H24" s="15"/>
      <c r="I24" s="15"/>
      <c r="J24" s="15"/>
      <c r="K24" s="15"/>
    </row>
    <row r="25" spans="1:11" ht="13.8">
      <c r="A25" s="9"/>
      <c r="B25" s="9"/>
      <c r="C25" s="15"/>
      <c r="D25" s="15"/>
      <c r="E25" s="15"/>
      <c r="F25" s="15"/>
      <c r="G25" s="15"/>
      <c r="H25" s="15"/>
      <c r="I25" s="15"/>
      <c r="J25" s="15"/>
      <c r="K25" s="15"/>
    </row>
    <row r="26" spans="1:11" ht="13.8">
      <c r="A26" s="9"/>
      <c r="B26" s="9"/>
      <c r="C26" s="15"/>
      <c r="D26" s="15"/>
      <c r="E26" s="15"/>
      <c r="F26" s="15"/>
      <c r="G26" s="15"/>
      <c r="H26" s="15"/>
      <c r="I26" s="15"/>
      <c r="J26" s="15"/>
      <c r="K26" s="15"/>
    </row>
    <row r="27" spans="1:11" ht="13.8">
      <c r="A27" s="9"/>
      <c r="B27" s="9"/>
      <c r="C27" s="15"/>
      <c r="D27" s="15"/>
      <c r="E27" s="15"/>
      <c r="F27" s="15"/>
      <c r="G27" s="15"/>
      <c r="H27" s="15"/>
      <c r="I27" s="15"/>
      <c r="J27" s="15"/>
      <c r="K27" s="15"/>
    </row>
    <row r="28" spans="1:11" ht="13.8">
      <c r="A28" s="9"/>
      <c r="B28" s="9"/>
      <c r="C28" s="15"/>
      <c r="D28" s="15"/>
      <c r="E28" s="15"/>
      <c r="F28" s="15"/>
      <c r="G28" s="15"/>
      <c r="H28" s="15"/>
      <c r="I28" s="15"/>
      <c r="J28" s="15"/>
      <c r="K28" s="15"/>
    </row>
    <row r="29" spans="1:11" ht="13.8">
      <c r="A29" s="9"/>
      <c r="B29" s="9"/>
      <c r="C29" s="15"/>
      <c r="D29" s="15"/>
      <c r="E29" s="15"/>
      <c r="F29" s="15"/>
      <c r="G29" s="15"/>
      <c r="H29" s="15"/>
      <c r="I29" s="15"/>
      <c r="J29" s="15"/>
      <c r="K29" s="15"/>
    </row>
    <row r="30" spans="1:11" ht="13.8">
      <c r="A30" s="9"/>
      <c r="B30" s="9"/>
      <c r="C30" s="15"/>
      <c r="D30" s="15"/>
      <c r="E30" s="15"/>
      <c r="F30" s="15"/>
      <c r="G30" s="15"/>
      <c r="H30" s="15"/>
      <c r="I30" s="15"/>
      <c r="J30" s="15"/>
      <c r="K30" s="15"/>
    </row>
    <row r="31" spans="1:11" ht="13.8">
      <c r="A31" s="9"/>
      <c r="H31" s="15"/>
      <c r="I31" s="15"/>
      <c r="J31" s="15"/>
      <c r="K31" s="15"/>
    </row>
    <row r="32" spans="1:11" ht="17.399999999999999">
      <c r="A32" s="9"/>
      <c r="B32" s="478" t="s">
        <v>622</v>
      </c>
      <c r="C32" s="478"/>
      <c r="D32" s="478"/>
      <c r="E32" s="478"/>
      <c r="F32" s="478"/>
      <c r="G32" s="478"/>
      <c r="H32" s="478"/>
      <c r="I32" s="478"/>
      <c r="J32" s="478"/>
      <c r="K32" s="478"/>
    </row>
    <row r="33" spans="1:11" ht="13.8">
      <c r="A33" s="9"/>
      <c r="B33" s="9"/>
      <c r="C33" s="15"/>
      <c r="D33" s="15"/>
      <c r="E33" s="15"/>
      <c r="F33" s="15"/>
      <c r="G33" s="15"/>
      <c r="H33" s="15"/>
      <c r="I33" s="15"/>
      <c r="J33" s="15"/>
      <c r="K33" s="15"/>
    </row>
    <row r="34" spans="1:11" ht="15" customHeight="1">
      <c r="A34" s="9"/>
      <c r="B34" s="482" t="s">
        <v>870</v>
      </c>
      <c r="C34" s="482"/>
      <c r="D34" s="482"/>
      <c r="E34" s="482"/>
      <c r="F34" s="482"/>
      <c r="G34" s="482"/>
      <c r="H34" s="482"/>
      <c r="I34" s="482"/>
      <c r="J34" s="482"/>
      <c r="K34" s="482"/>
    </row>
    <row r="35" spans="1:11" ht="13.8">
      <c r="A35" s="9"/>
      <c r="B35" s="482"/>
      <c r="C35" s="482"/>
      <c r="D35" s="482"/>
      <c r="E35" s="482"/>
      <c r="F35" s="482"/>
      <c r="G35" s="482"/>
      <c r="H35" s="482"/>
      <c r="I35" s="482"/>
      <c r="J35" s="482"/>
      <c r="K35" s="482"/>
    </row>
    <row r="36" spans="1:11" ht="13.8">
      <c r="A36" s="9"/>
      <c r="B36" s="482"/>
      <c r="C36" s="482"/>
      <c r="D36" s="482"/>
      <c r="E36" s="482"/>
      <c r="F36" s="482"/>
      <c r="G36" s="482"/>
      <c r="H36" s="482"/>
      <c r="I36" s="482"/>
      <c r="J36" s="482"/>
      <c r="K36" s="482"/>
    </row>
    <row r="37" spans="1:11" ht="13.8">
      <c r="A37" s="9"/>
      <c r="B37" s="27"/>
      <c r="C37" s="36"/>
      <c r="D37" s="36"/>
      <c r="E37" s="36"/>
      <c r="F37" s="15"/>
      <c r="G37" s="15"/>
      <c r="H37" s="15"/>
      <c r="I37" s="15"/>
      <c r="J37" s="15"/>
      <c r="K37" s="15"/>
    </row>
    <row r="38" spans="1:11" ht="13.8">
      <c r="A38" s="9"/>
      <c r="B38" s="9"/>
      <c r="C38" s="43"/>
      <c r="D38" s="1"/>
      <c r="E38" s="43" t="s">
        <v>804</v>
      </c>
      <c r="F38" s="1"/>
      <c r="G38" s="43" t="s">
        <v>805</v>
      </c>
      <c r="H38" s="1"/>
      <c r="I38" s="1"/>
      <c r="J38" s="1"/>
      <c r="K38" s="1"/>
    </row>
    <row r="39" spans="1:11" ht="13.8">
      <c r="A39" s="9"/>
      <c r="B39" s="10"/>
      <c r="C39" s="43" t="s">
        <v>802</v>
      </c>
      <c r="D39" s="43" t="s">
        <v>803</v>
      </c>
      <c r="E39" s="43" t="s">
        <v>574</v>
      </c>
      <c r="F39" s="43" t="s">
        <v>804</v>
      </c>
      <c r="G39" s="43" t="str">
        <f>'Fund Cover Sheets'!$L$1</f>
        <v>Adopted</v>
      </c>
      <c r="H39" s="43" t="s">
        <v>806</v>
      </c>
      <c r="I39" s="43" t="s">
        <v>807</v>
      </c>
      <c r="J39" s="43" t="s">
        <v>808</v>
      </c>
      <c r="K39" s="43" t="s">
        <v>809</v>
      </c>
    </row>
    <row r="40" spans="1:11" ht="14.4" thickBot="1">
      <c r="A40" s="9"/>
      <c r="B40" s="25"/>
      <c r="C40" s="45" t="s">
        <v>1</v>
      </c>
      <c r="D40" s="45" t="s">
        <v>1</v>
      </c>
      <c r="E40" s="45" t="s">
        <v>544</v>
      </c>
      <c r="F40" s="45" t="s">
        <v>19</v>
      </c>
      <c r="G40" s="45" t="s">
        <v>544</v>
      </c>
      <c r="H40" s="45" t="s">
        <v>19</v>
      </c>
      <c r="I40" s="45" t="s">
        <v>19</v>
      </c>
      <c r="J40" s="45" t="s">
        <v>19</v>
      </c>
      <c r="K40" s="45" t="s">
        <v>19</v>
      </c>
    </row>
    <row r="41" spans="1:11" ht="13.8">
      <c r="A41" s="9"/>
      <c r="B41" s="9"/>
      <c r="C41" s="15"/>
      <c r="D41" s="15"/>
      <c r="E41" s="15"/>
      <c r="F41" s="15"/>
      <c r="G41" s="15"/>
      <c r="H41" s="15"/>
      <c r="I41" s="15"/>
      <c r="J41" s="15"/>
      <c r="K41" s="15"/>
    </row>
    <row r="42" spans="1:11" ht="13.8">
      <c r="A42" s="9"/>
      <c r="B42" s="21" t="s">
        <v>415</v>
      </c>
      <c r="C42" s="15"/>
      <c r="D42" s="15"/>
      <c r="E42" s="15"/>
      <c r="F42" s="15"/>
      <c r="G42" s="15"/>
      <c r="H42" s="15"/>
      <c r="I42" s="15"/>
      <c r="J42" s="15"/>
      <c r="K42" s="15"/>
    </row>
    <row r="43" spans="1:11" ht="20.100000000000001" customHeight="1">
      <c r="A43" s="9"/>
      <c r="B43" s="11" t="s">
        <v>585</v>
      </c>
      <c r="C43" s="49">
        <f>'Budget Detail FY 2021-28'!M92</f>
        <v>283247</v>
      </c>
      <c r="D43" s="49">
        <f>'Budget Detail FY 2021-28'!N92</f>
        <v>316610</v>
      </c>
      <c r="E43" s="49">
        <f>'Budget Detail FY 2021-28'!O92</f>
        <v>336380</v>
      </c>
      <c r="F43" s="49">
        <f>'Budget Detail FY 2021-28'!P92</f>
        <v>329000</v>
      </c>
      <c r="G43" s="49">
        <f>'Budget Detail FY 2021-28'!Q92</f>
        <v>387649</v>
      </c>
      <c r="H43" s="49">
        <f>'Budget Detail FY 2021-28'!R92</f>
        <v>388978</v>
      </c>
      <c r="I43" s="49">
        <f>'Budget Detail FY 2021-28'!S92</f>
        <v>400647</v>
      </c>
      <c r="J43" s="49">
        <f>'Budget Detail FY 2021-28'!T92</f>
        <v>412666</v>
      </c>
      <c r="K43" s="49">
        <f>'Budget Detail FY 2021-28'!U92</f>
        <v>425046</v>
      </c>
    </row>
    <row r="44" spans="1:11" ht="20.100000000000001" customHeight="1">
      <c r="A44" s="9"/>
      <c r="B44" s="11" t="s">
        <v>586</v>
      </c>
      <c r="C44" s="2">
        <f>SUM('Budget Detail FY 2021-28'!M93:M98)</f>
        <v>97908</v>
      </c>
      <c r="D44" s="2">
        <f>SUM('Budget Detail FY 2021-28'!N93:N98)</f>
        <v>98451</v>
      </c>
      <c r="E44" s="2">
        <f>SUM('Budget Detail FY 2021-28'!O93:O98)</f>
        <v>134729</v>
      </c>
      <c r="F44" s="2">
        <f>SUM('Budget Detail FY 2021-28'!P93:P98)</f>
        <v>122481</v>
      </c>
      <c r="G44" s="2">
        <f>SUM('Budget Detail FY 2021-28'!Q93:Q98)</f>
        <v>139321</v>
      </c>
      <c r="H44" s="2">
        <f>SUM('Budget Detail FY 2021-28'!R93:R98)</f>
        <v>148694</v>
      </c>
      <c r="I44" s="2">
        <f>SUM('Budget Detail FY 2021-28'!S93:S98)</f>
        <v>158375</v>
      </c>
      <c r="J44" s="2">
        <f>SUM('Budget Detail FY 2021-28'!T93:T98)</f>
        <v>168717</v>
      </c>
      <c r="K44" s="2">
        <f>SUM('Budget Detail FY 2021-28'!U93:U98)</f>
        <v>179813</v>
      </c>
    </row>
    <row r="45" spans="1:11" ht="20.100000000000001" customHeight="1">
      <c r="A45" s="9"/>
      <c r="B45" s="11" t="s">
        <v>587</v>
      </c>
      <c r="C45" s="2">
        <f>SUM('Budget Detail FY 2021-28'!M99:M109)</f>
        <v>128758</v>
      </c>
      <c r="D45" s="2">
        <f>SUM('Budget Detail FY 2021-28'!N99:N109)</f>
        <v>119345</v>
      </c>
      <c r="E45" s="2">
        <f>SUM('Budget Detail FY 2021-28'!O99:O109)</f>
        <v>125418</v>
      </c>
      <c r="F45" s="2">
        <f>SUM('Budget Detail FY 2021-28'!P99:P109)</f>
        <v>118603</v>
      </c>
      <c r="G45" s="2">
        <f>SUM('Budget Detail FY 2021-28'!Q99:Q109)</f>
        <v>141235</v>
      </c>
      <c r="H45" s="2">
        <f>SUM('Budget Detail FY 2021-28'!R99:R109)</f>
        <v>141133</v>
      </c>
      <c r="I45" s="2">
        <f>SUM('Budget Detail FY 2021-28'!S99:S109)</f>
        <v>142155</v>
      </c>
      <c r="J45" s="2">
        <f>SUM('Budget Detail FY 2021-28'!T99:T109)</f>
        <v>144403</v>
      </c>
      <c r="K45" s="2">
        <f>SUM('Budget Detail FY 2021-28'!U99:U109)</f>
        <v>147518</v>
      </c>
    </row>
    <row r="46" spans="1:11" ht="20.100000000000001" customHeight="1">
      <c r="B46" s="11" t="s">
        <v>588</v>
      </c>
      <c r="C46" s="2">
        <f>SUM('Budget Detail FY 2021-28'!M110:M110)</f>
        <v>3153</v>
      </c>
      <c r="D46" s="2">
        <f>SUM('Budget Detail FY 2021-28'!N110:N110)</f>
        <v>1820</v>
      </c>
      <c r="E46" s="2">
        <f>SUM('Budget Detail FY 2021-28'!O110:O110)</f>
        <v>2500</v>
      </c>
      <c r="F46" s="2">
        <f>SUM('Budget Detail FY 2021-28'!P110:P110)</f>
        <v>2000</v>
      </c>
      <c r="G46" s="2">
        <f>SUM('Budget Detail FY 2021-28'!Q110:Q110)</f>
        <v>2500</v>
      </c>
      <c r="H46" s="2">
        <f>SUM('Budget Detail FY 2021-28'!R110:R110)</f>
        <v>2500</v>
      </c>
      <c r="I46" s="2">
        <f>SUM('Budget Detail FY 2021-28'!S110:S110)</f>
        <v>2500</v>
      </c>
      <c r="J46" s="2">
        <f>SUM('Budget Detail FY 2021-28'!T110:T110)</f>
        <v>2500</v>
      </c>
      <c r="K46" s="2">
        <f>SUM('Budget Detail FY 2021-28'!U110:U110)</f>
        <v>2500</v>
      </c>
    </row>
    <row r="47" spans="1:11" s="70" customFormat="1" ht="20.100000000000001" customHeight="1" thickBot="1">
      <c r="B47" s="71" t="s">
        <v>708</v>
      </c>
      <c r="C47" s="317">
        <f t="shared" ref="C47:J47" si="1">SUM(C43:C46)</f>
        <v>513066</v>
      </c>
      <c r="D47" s="317">
        <f>SUM(D43:D46)</f>
        <v>536226</v>
      </c>
      <c r="E47" s="317">
        <f t="shared" si="1"/>
        <v>599027</v>
      </c>
      <c r="F47" s="317">
        <f t="shared" si="1"/>
        <v>572084</v>
      </c>
      <c r="G47" s="317">
        <f t="shared" si="1"/>
        <v>670705</v>
      </c>
      <c r="H47" s="317">
        <f t="shared" si="1"/>
        <v>681305</v>
      </c>
      <c r="I47" s="317">
        <f t="shared" si="1"/>
        <v>703677</v>
      </c>
      <c r="J47" s="317">
        <f t="shared" si="1"/>
        <v>728286</v>
      </c>
      <c r="K47" s="317">
        <f>SUM(K43:K46)</f>
        <v>754877</v>
      </c>
    </row>
    <row r="48" spans="1:11" s="70" customFormat="1" ht="14.4" thickTop="1">
      <c r="B48" s="12"/>
      <c r="C48" s="76"/>
      <c r="D48" s="76"/>
      <c r="E48" s="76"/>
      <c r="F48" s="76"/>
      <c r="G48" s="76"/>
      <c r="H48" s="76"/>
      <c r="I48" s="76"/>
      <c r="J48" s="76"/>
      <c r="K48" s="76"/>
    </row>
    <row r="49" spans="2:11" ht="13.8">
      <c r="B49" s="9"/>
      <c r="C49" s="15"/>
      <c r="D49" s="15"/>
      <c r="E49" s="15"/>
      <c r="F49" s="15"/>
      <c r="G49" s="15"/>
      <c r="H49" s="15"/>
      <c r="I49" s="15"/>
      <c r="J49" s="15"/>
      <c r="K49" s="15"/>
    </row>
    <row r="50" spans="2:11" ht="13.8">
      <c r="B50" s="9"/>
      <c r="C50" s="15"/>
      <c r="D50" s="15"/>
      <c r="E50" s="15"/>
      <c r="F50" s="15"/>
      <c r="G50" s="15"/>
      <c r="H50" s="15"/>
      <c r="I50" s="15"/>
      <c r="J50" s="15"/>
      <c r="K50" s="15"/>
    </row>
    <row r="51" spans="2:11" ht="12.75" customHeight="1">
      <c r="B51" s="9"/>
      <c r="C51" s="15"/>
      <c r="D51" s="15"/>
      <c r="E51" s="15"/>
      <c r="F51" s="15"/>
      <c r="G51" s="15"/>
      <c r="H51" s="15"/>
      <c r="I51" s="15"/>
      <c r="J51" s="15"/>
      <c r="K51" s="15"/>
    </row>
    <row r="52" spans="2:11" ht="17.25" customHeight="1">
      <c r="B52" s="9"/>
      <c r="C52" s="15"/>
      <c r="D52" s="15"/>
      <c r="E52" s="15"/>
      <c r="F52" s="15"/>
      <c r="G52" s="15"/>
      <c r="H52" s="15"/>
      <c r="I52" s="15"/>
      <c r="J52" s="15"/>
      <c r="K52" s="15"/>
    </row>
    <row r="53" spans="2:11" ht="13.8">
      <c r="B53" s="9"/>
      <c r="C53" s="15"/>
      <c r="D53" s="15"/>
      <c r="E53" s="15"/>
      <c r="F53" s="15"/>
      <c r="G53" s="15"/>
      <c r="H53" s="15"/>
      <c r="I53" s="15"/>
      <c r="J53" s="15"/>
      <c r="K53" s="15"/>
    </row>
    <row r="54" spans="2:11" ht="13.8">
      <c r="B54" s="9"/>
      <c r="C54" s="15"/>
      <c r="D54" s="15"/>
      <c r="E54" s="15"/>
      <c r="F54" s="15"/>
      <c r="G54" s="15"/>
      <c r="H54" s="15"/>
      <c r="I54" s="15"/>
      <c r="J54" s="15"/>
      <c r="K54" s="15"/>
    </row>
    <row r="55" spans="2:11" ht="13.8">
      <c r="B55" s="9"/>
      <c r="C55" s="15"/>
      <c r="D55" s="15"/>
      <c r="E55" s="15"/>
      <c r="F55" s="15"/>
      <c r="G55" s="15"/>
      <c r="H55" s="15"/>
      <c r="I55" s="15"/>
      <c r="J55" s="15"/>
      <c r="K55" s="15"/>
    </row>
    <row r="56" spans="2:11" ht="13.8">
      <c r="B56" s="9"/>
      <c r="C56" s="15"/>
      <c r="D56" s="15"/>
      <c r="E56" s="15"/>
      <c r="F56" s="15"/>
      <c r="G56" s="15"/>
      <c r="H56" s="15"/>
      <c r="I56" s="15"/>
      <c r="J56" s="15"/>
      <c r="K56" s="15"/>
    </row>
    <row r="57" spans="2:11" ht="13.8">
      <c r="B57" s="9"/>
      <c r="C57" s="15"/>
      <c r="D57" s="15"/>
      <c r="E57" s="15"/>
      <c r="F57" s="15"/>
      <c r="G57" s="15"/>
      <c r="H57" s="15"/>
      <c r="I57" s="15"/>
      <c r="J57" s="15"/>
      <c r="K57" s="15"/>
    </row>
    <row r="58" spans="2:11" ht="13.8">
      <c r="B58" s="9"/>
      <c r="C58" s="15"/>
      <c r="D58" s="15"/>
      <c r="E58" s="15"/>
      <c r="F58" s="15"/>
      <c r="G58" s="15"/>
      <c r="H58" s="15"/>
      <c r="I58" s="15"/>
      <c r="J58" s="15"/>
      <c r="K58" s="15"/>
    </row>
    <row r="59" spans="2:11" ht="13.8">
      <c r="B59" s="9"/>
      <c r="C59" s="15"/>
      <c r="D59" s="15"/>
      <c r="E59" s="15"/>
      <c r="F59" s="15"/>
      <c r="G59" s="15"/>
      <c r="H59" s="15"/>
      <c r="I59" s="15"/>
      <c r="J59" s="15"/>
      <c r="K59" s="15"/>
    </row>
    <row r="60" spans="2:11" ht="13.8">
      <c r="B60" s="9"/>
      <c r="C60" s="15"/>
      <c r="D60" s="15"/>
      <c r="E60" s="15"/>
      <c r="F60" s="15"/>
      <c r="G60" s="15"/>
      <c r="H60" s="15"/>
      <c r="I60" s="15"/>
      <c r="J60" s="15"/>
      <c r="K60" s="15"/>
    </row>
    <row r="61" spans="2:11" ht="17.399999999999999">
      <c r="B61" s="480" t="s">
        <v>623</v>
      </c>
      <c r="C61" s="480"/>
      <c r="D61" s="480"/>
      <c r="E61" s="480"/>
      <c r="F61" s="480"/>
      <c r="G61" s="480"/>
      <c r="H61" s="480"/>
      <c r="I61" s="480"/>
      <c r="J61" s="480"/>
      <c r="K61" s="480"/>
    </row>
    <row r="62" spans="2:11" ht="13.8">
      <c r="B62" s="9"/>
      <c r="C62" s="15"/>
      <c r="D62" s="15"/>
      <c r="E62" s="15"/>
      <c r="F62" s="15"/>
      <c r="G62" s="15"/>
      <c r="H62" s="15"/>
      <c r="I62" s="15"/>
      <c r="J62" s="15"/>
      <c r="K62" s="15"/>
    </row>
    <row r="63" spans="2:11" ht="12.75" customHeight="1">
      <c r="B63" s="484" t="s">
        <v>871</v>
      </c>
      <c r="C63" s="484"/>
      <c r="D63" s="484"/>
      <c r="E63" s="484"/>
      <c r="F63" s="484"/>
      <c r="G63" s="484"/>
      <c r="H63" s="484"/>
      <c r="I63" s="484"/>
      <c r="J63" s="484"/>
      <c r="K63" s="484"/>
    </row>
    <row r="64" spans="2:11" ht="18.75" customHeight="1">
      <c r="B64" s="484"/>
      <c r="C64" s="484"/>
      <c r="D64" s="484"/>
      <c r="E64" s="484"/>
      <c r="F64" s="484"/>
      <c r="G64" s="484"/>
      <c r="H64" s="484"/>
      <c r="I64" s="484"/>
      <c r="J64" s="484"/>
      <c r="K64" s="484"/>
    </row>
    <row r="65" spans="2:11" ht="13.8">
      <c r="B65" s="28"/>
      <c r="C65" s="37"/>
      <c r="D65" s="37"/>
      <c r="E65" s="37"/>
      <c r="F65" s="15"/>
      <c r="G65" s="15"/>
      <c r="H65" s="15"/>
      <c r="I65" s="15"/>
      <c r="J65" s="15"/>
      <c r="K65" s="15"/>
    </row>
    <row r="66" spans="2:11" ht="13.8">
      <c r="B66" s="9"/>
      <c r="C66" s="43"/>
      <c r="D66" s="1"/>
      <c r="E66" s="43" t="s">
        <v>804</v>
      </c>
      <c r="F66" s="1"/>
      <c r="G66" s="43" t="s">
        <v>805</v>
      </c>
      <c r="H66" s="1"/>
      <c r="I66" s="1"/>
      <c r="J66" s="1"/>
      <c r="K66" s="1"/>
    </row>
    <row r="67" spans="2:11" ht="13.8">
      <c r="B67" s="10"/>
      <c r="C67" s="43" t="s">
        <v>802</v>
      </c>
      <c r="D67" s="43" t="s">
        <v>803</v>
      </c>
      <c r="E67" s="43" t="s">
        <v>574</v>
      </c>
      <c r="F67" s="43" t="s">
        <v>804</v>
      </c>
      <c r="G67" s="43" t="str">
        <f>'Fund Cover Sheets'!$L$1</f>
        <v>Adopted</v>
      </c>
      <c r="H67" s="43" t="s">
        <v>806</v>
      </c>
      <c r="I67" s="43" t="s">
        <v>807</v>
      </c>
      <c r="J67" s="43" t="s">
        <v>808</v>
      </c>
      <c r="K67" s="43" t="s">
        <v>809</v>
      </c>
    </row>
    <row r="68" spans="2:11" ht="14.4" thickBot="1">
      <c r="B68" s="25"/>
      <c r="C68" s="45" t="s">
        <v>1</v>
      </c>
      <c r="D68" s="45" t="s">
        <v>1</v>
      </c>
      <c r="E68" s="45" t="s">
        <v>544</v>
      </c>
      <c r="F68" s="45" t="s">
        <v>19</v>
      </c>
      <c r="G68" s="45" t="s">
        <v>544</v>
      </c>
      <c r="H68" s="45" t="s">
        <v>19</v>
      </c>
      <c r="I68" s="45" t="s">
        <v>19</v>
      </c>
      <c r="J68" s="45" t="s">
        <v>19</v>
      </c>
      <c r="K68" s="45" t="s">
        <v>19</v>
      </c>
    </row>
    <row r="69" spans="2:11" ht="13.8">
      <c r="B69" s="9"/>
      <c r="C69" s="15"/>
      <c r="D69" s="15"/>
      <c r="E69" s="15"/>
      <c r="F69" s="15"/>
      <c r="G69" s="15"/>
      <c r="H69" s="15"/>
      <c r="I69" s="15"/>
      <c r="J69" s="15"/>
      <c r="K69" s="15"/>
    </row>
    <row r="70" spans="2:11" ht="13.8">
      <c r="B70" s="21" t="s">
        <v>415</v>
      </c>
      <c r="C70" s="15"/>
      <c r="D70" s="15"/>
      <c r="E70" s="15"/>
      <c r="F70" s="15"/>
      <c r="G70" s="15"/>
      <c r="H70" s="15"/>
      <c r="I70" s="15"/>
      <c r="J70" s="15"/>
      <c r="K70" s="15"/>
    </row>
    <row r="71" spans="2:11" ht="20.100000000000001" customHeight="1">
      <c r="B71" s="11" t="s">
        <v>585</v>
      </c>
      <c r="C71" s="49">
        <f>SUM('Budget Detail FY 2021-28'!M114:M120)</f>
        <v>3027146</v>
      </c>
      <c r="D71" s="49">
        <f>SUM('Budget Detail FY 2021-28'!N114:N120)</f>
        <v>3363402</v>
      </c>
      <c r="E71" s="49">
        <f>SUM('Budget Detail FY 2021-28'!O114:O120)</f>
        <v>3636535</v>
      </c>
      <c r="F71" s="49">
        <f>SUM('Budget Detail FY 2021-28'!P114:P120)</f>
        <v>3510334</v>
      </c>
      <c r="G71" s="49">
        <f>SUM('Budget Detail FY 2021-28'!Q114:Q120)</f>
        <v>3800222</v>
      </c>
      <c r="H71" s="49">
        <f>SUM('Budget Detail FY 2021-28'!R114:R120)</f>
        <v>3945692</v>
      </c>
      <c r="I71" s="49">
        <f>SUM('Budget Detail FY 2021-28'!S114:S120)</f>
        <v>4160347</v>
      </c>
      <c r="J71" s="49">
        <f>SUM('Budget Detail FY 2021-28'!T114:T120)</f>
        <v>4352783</v>
      </c>
      <c r="K71" s="49">
        <f>SUM('Budget Detail FY 2021-28'!U114:U120)</f>
        <v>4601418</v>
      </c>
    </row>
    <row r="72" spans="2:11" ht="20.100000000000001" customHeight="1">
      <c r="B72" s="11" t="s">
        <v>586</v>
      </c>
      <c r="C72" s="2">
        <f>SUM('Budget Detail FY 2021-28'!M121:M127)</f>
        <v>2065536</v>
      </c>
      <c r="D72" s="2">
        <f>SUM('Budget Detail FY 2021-28'!N121:N127)</f>
        <v>2199861</v>
      </c>
      <c r="E72" s="2">
        <f>SUM('Budget Detail FY 2021-28'!O121:O127)</f>
        <v>2325779</v>
      </c>
      <c r="F72" s="2">
        <f>SUM('Budget Detail FY 2021-28'!P121:P127)</f>
        <v>2259598</v>
      </c>
      <c r="G72" s="2">
        <f>SUM('Budget Detail FY 2021-28'!Q121:Q127)</f>
        <v>2391759</v>
      </c>
      <c r="H72" s="2">
        <f>SUM('Budget Detail FY 2021-28'!R121:R127)</f>
        <v>2493070</v>
      </c>
      <c r="I72" s="2">
        <f>SUM('Budget Detail FY 2021-28'!S121:S127)</f>
        <v>2666261</v>
      </c>
      <c r="J72" s="2">
        <f>SUM('Budget Detail FY 2021-28'!T121:T127)</f>
        <v>2823009</v>
      </c>
      <c r="K72" s="2">
        <f>SUM('Budget Detail FY 2021-28'!U121:U127)</f>
        <v>2982123</v>
      </c>
    </row>
    <row r="73" spans="2:11" ht="20.100000000000001" customHeight="1">
      <c r="B73" s="11" t="s">
        <v>587</v>
      </c>
      <c r="C73" s="2">
        <f>SUM('Budget Detail FY 2021-28'!M128:M146)</f>
        <v>477185</v>
      </c>
      <c r="D73" s="2">
        <f>SUM('Budget Detail FY 2021-28'!N128:N146)</f>
        <v>316253</v>
      </c>
      <c r="E73" s="2">
        <f>SUM('Budget Detail FY 2021-28'!O128:O146)</f>
        <v>343448</v>
      </c>
      <c r="F73" s="2">
        <f>SUM('Budget Detail FY 2021-28'!P128:P146)</f>
        <v>335585</v>
      </c>
      <c r="G73" s="2">
        <f>SUM('Budget Detail FY 2021-28'!Q128:Q146)</f>
        <v>487331</v>
      </c>
      <c r="H73" s="2">
        <f>SUM('Budget Detail FY 2021-28'!R128:R146)</f>
        <v>560643</v>
      </c>
      <c r="I73" s="2">
        <f>SUM('Budget Detail FY 2021-28'!S128:S146)</f>
        <v>583561</v>
      </c>
      <c r="J73" s="2">
        <f>SUM('Budget Detail FY 2021-28'!T128:T146)</f>
        <v>534480</v>
      </c>
      <c r="K73" s="2">
        <f>SUM('Budget Detail FY 2021-28'!U128:U146)</f>
        <v>589263</v>
      </c>
    </row>
    <row r="74" spans="2:11" ht="20.100000000000001" customHeight="1">
      <c r="B74" s="11" t="s">
        <v>588</v>
      </c>
      <c r="C74" s="2">
        <f>SUM('Budget Detail FY 2021-28'!M147:M153)</f>
        <v>116549</v>
      </c>
      <c r="D74" s="2">
        <f>SUM('Budget Detail FY 2021-28'!N147:N153)</f>
        <v>139387</v>
      </c>
      <c r="E74" s="2">
        <f>SUM('Budget Detail FY 2021-28'!O147:O153)</f>
        <v>129975</v>
      </c>
      <c r="F74" s="2">
        <f>SUM('Budget Detail FY 2021-28'!P147:P153)</f>
        <v>149326</v>
      </c>
      <c r="G74" s="2">
        <f>SUM('Budget Detail FY 2021-28'!Q147:Q153)</f>
        <v>155600</v>
      </c>
      <c r="H74" s="2">
        <f>SUM('Budget Detail FY 2021-28'!R147:R153)</f>
        <v>161666</v>
      </c>
      <c r="I74" s="2">
        <f>SUM('Budget Detail FY 2021-28'!S147:S153)</f>
        <v>169280</v>
      </c>
      <c r="J74" s="2">
        <f>SUM('Budget Detail FY 2021-28'!T147:T153)</f>
        <v>176752</v>
      </c>
      <c r="K74" s="2">
        <f>SUM('Budget Detail FY 2021-28'!U147:U153)</f>
        <v>183444</v>
      </c>
    </row>
    <row r="75" spans="2:11" s="70" customFormat="1" ht="20.100000000000001" customHeight="1" thickBot="1">
      <c r="B75" s="71" t="s">
        <v>709</v>
      </c>
      <c r="C75" s="317">
        <f t="shared" ref="C75:J75" si="2">SUM(C71:C74)</f>
        <v>5686416</v>
      </c>
      <c r="D75" s="317">
        <f t="shared" si="2"/>
        <v>6018903</v>
      </c>
      <c r="E75" s="317">
        <f>SUM(E71:E74)</f>
        <v>6435737</v>
      </c>
      <c r="F75" s="317">
        <f t="shared" si="2"/>
        <v>6254843</v>
      </c>
      <c r="G75" s="317">
        <f t="shared" si="2"/>
        <v>6834912</v>
      </c>
      <c r="H75" s="317">
        <f t="shared" si="2"/>
        <v>7161071</v>
      </c>
      <c r="I75" s="317">
        <f t="shared" si="2"/>
        <v>7579449</v>
      </c>
      <c r="J75" s="317">
        <f t="shared" si="2"/>
        <v>7887024</v>
      </c>
      <c r="K75" s="317">
        <f>SUM(K71:K74)</f>
        <v>8356248</v>
      </c>
    </row>
    <row r="76" spans="2:11" s="70" customFormat="1" ht="14.4" thickTop="1">
      <c r="B76" s="12"/>
      <c r="C76" s="76"/>
      <c r="D76" s="76"/>
      <c r="E76" s="76"/>
      <c r="F76" s="76"/>
      <c r="G76" s="76"/>
      <c r="H76" s="76"/>
      <c r="I76" s="76"/>
      <c r="J76" s="76"/>
      <c r="K76" s="76"/>
    </row>
    <row r="77" spans="2:11" ht="13.8">
      <c r="B77" s="9"/>
      <c r="C77" s="15"/>
      <c r="D77" s="15"/>
      <c r="E77" s="15"/>
      <c r="F77" s="15"/>
      <c r="G77" s="15"/>
      <c r="H77" s="15"/>
      <c r="I77" s="15"/>
      <c r="J77" s="15"/>
      <c r="K77" s="15"/>
    </row>
    <row r="78" spans="2:11" ht="13.8">
      <c r="B78" s="9"/>
      <c r="C78" s="15"/>
      <c r="D78" s="15"/>
      <c r="E78" s="15"/>
      <c r="F78" s="15"/>
      <c r="G78" s="15"/>
      <c r="H78" s="15"/>
      <c r="I78" s="15"/>
      <c r="J78" s="15"/>
      <c r="K78" s="15"/>
    </row>
    <row r="79" spans="2:11" ht="13.8">
      <c r="B79" s="9"/>
      <c r="C79" s="15"/>
      <c r="D79" s="15"/>
      <c r="E79" s="15"/>
      <c r="F79" s="15"/>
      <c r="G79" s="15"/>
      <c r="H79" s="15"/>
      <c r="I79" s="15"/>
      <c r="J79" s="15"/>
      <c r="K79" s="15"/>
    </row>
    <row r="80" spans="2:11" ht="13.8">
      <c r="B80" s="9"/>
      <c r="C80" s="15"/>
      <c r="D80" s="15"/>
      <c r="E80" s="15"/>
      <c r="F80" s="15"/>
      <c r="G80" s="15"/>
      <c r="H80" s="15"/>
      <c r="I80" s="15"/>
      <c r="J80" s="15"/>
      <c r="K80" s="15"/>
    </row>
    <row r="81" spans="2:11" ht="13.8">
      <c r="B81" s="9"/>
      <c r="C81" s="15"/>
      <c r="D81" s="15"/>
      <c r="E81" s="15"/>
      <c r="F81" s="15"/>
      <c r="G81" s="15"/>
      <c r="H81" s="15"/>
      <c r="I81" s="15"/>
      <c r="J81" s="15"/>
      <c r="K81" s="15"/>
    </row>
    <row r="82" spans="2:11" ht="13.8">
      <c r="B82" s="9"/>
      <c r="C82" s="15"/>
      <c r="D82" s="15"/>
      <c r="E82" s="15"/>
      <c r="F82" s="15"/>
      <c r="G82" s="15"/>
      <c r="H82" s="15"/>
      <c r="I82" s="15"/>
      <c r="J82" s="15"/>
      <c r="K82" s="15"/>
    </row>
    <row r="83" spans="2:11" ht="13.8">
      <c r="B83" s="9"/>
      <c r="C83" s="15"/>
      <c r="D83" s="15"/>
      <c r="E83" s="15"/>
      <c r="F83" s="15"/>
      <c r="G83" s="15"/>
      <c r="H83" s="15"/>
      <c r="I83" s="15"/>
      <c r="J83" s="15"/>
      <c r="K83" s="15"/>
    </row>
    <row r="84" spans="2:11" ht="13.8">
      <c r="B84" s="9"/>
      <c r="C84" s="15"/>
      <c r="D84" s="15"/>
      <c r="E84" s="15"/>
      <c r="F84" s="15"/>
      <c r="G84" s="15"/>
      <c r="H84" s="15"/>
      <c r="I84" s="15"/>
      <c r="J84" s="15"/>
      <c r="K84" s="15"/>
    </row>
    <row r="85" spans="2:11" ht="13.8">
      <c r="B85" s="9"/>
      <c r="C85" s="15"/>
      <c r="D85" s="15"/>
      <c r="E85" s="15"/>
      <c r="F85" s="15"/>
      <c r="G85" s="15"/>
      <c r="H85" s="15"/>
      <c r="I85" s="15"/>
      <c r="J85" s="15"/>
      <c r="K85" s="15"/>
    </row>
    <row r="86" spans="2:11" ht="13.8">
      <c r="B86" s="9"/>
      <c r="C86" s="15"/>
      <c r="D86" s="15"/>
      <c r="E86" s="15"/>
      <c r="F86" s="15"/>
      <c r="G86" s="15"/>
      <c r="H86" s="15"/>
      <c r="I86" s="15"/>
      <c r="J86" s="15"/>
      <c r="K86" s="15"/>
    </row>
    <row r="87" spans="2:11" ht="13.8">
      <c r="B87" s="9"/>
      <c r="C87" s="15"/>
      <c r="D87" s="15"/>
      <c r="E87" s="15"/>
      <c r="F87" s="15"/>
      <c r="G87" s="15"/>
      <c r="H87" s="15"/>
      <c r="I87" s="15"/>
      <c r="J87" s="15"/>
      <c r="K87" s="15"/>
    </row>
    <row r="88" spans="2:11" ht="13.8">
      <c r="B88" s="9"/>
      <c r="C88" s="15"/>
      <c r="D88" s="15"/>
      <c r="E88" s="15"/>
      <c r="F88" s="15"/>
      <c r="G88" s="15"/>
      <c r="H88" s="15"/>
      <c r="I88" s="15"/>
      <c r="J88" s="15"/>
      <c r="K88" s="15"/>
    </row>
    <row r="89" spans="2:11" ht="13.8">
      <c r="B89" s="9"/>
      <c r="C89" s="15"/>
      <c r="D89" s="15"/>
      <c r="E89" s="15"/>
      <c r="F89" s="15"/>
      <c r="G89" s="15"/>
      <c r="H89" s="15"/>
      <c r="I89" s="15"/>
      <c r="J89" s="15"/>
      <c r="K89" s="15"/>
    </row>
    <row r="90" spans="2:11" ht="13.8">
      <c r="B90" s="9"/>
      <c r="C90" s="15"/>
      <c r="D90" s="15"/>
      <c r="E90" s="15"/>
      <c r="F90" s="15"/>
      <c r="G90" s="15"/>
      <c r="H90" s="15"/>
      <c r="I90" s="15"/>
      <c r="J90" s="15"/>
      <c r="K90" s="15"/>
    </row>
    <row r="91" spans="2:11" ht="13.8">
      <c r="B91" s="9"/>
      <c r="C91" s="15"/>
      <c r="D91" s="15"/>
      <c r="E91" s="15"/>
      <c r="F91" s="15"/>
      <c r="G91" s="15"/>
      <c r="H91" s="15"/>
      <c r="I91" s="15"/>
      <c r="J91" s="15"/>
      <c r="K91" s="15"/>
    </row>
    <row r="92" spans="2:11" ht="18.75" customHeight="1">
      <c r="B92" s="480" t="s">
        <v>624</v>
      </c>
      <c r="C92" s="480"/>
      <c r="D92" s="480"/>
      <c r="E92" s="480"/>
      <c r="F92" s="480"/>
      <c r="G92" s="480"/>
      <c r="H92" s="480"/>
      <c r="I92" s="480"/>
      <c r="J92" s="480"/>
      <c r="K92" s="480"/>
    </row>
    <row r="93" spans="2:11" ht="13.8">
      <c r="B93" s="9"/>
      <c r="C93" s="15"/>
      <c r="D93" s="15"/>
      <c r="E93" s="15"/>
      <c r="F93" s="15"/>
      <c r="G93" s="15"/>
      <c r="H93" s="15"/>
      <c r="I93" s="15"/>
      <c r="J93" s="15"/>
      <c r="K93" s="15"/>
    </row>
    <row r="94" spans="2:11" ht="12.75" customHeight="1">
      <c r="B94" s="481" t="s">
        <v>625</v>
      </c>
      <c r="C94" s="481"/>
      <c r="D94" s="481"/>
      <c r="E94" s="481"/>
      <c r="F94" s="481"/>
      <c r="G94" s="481"/>
      <c r="H94" s="481"/>
      <c r="I94" s="481"/>
      <c r="J94" s="481"/>
      <c r="K94" s="481"/>
    </row>
    <row r="95" spans="2:11" ht="12.75" customHeight="1">
      <c r="B95" s="481"/>
      <c r="C95" s="481"/>
      <c r="D95" s="481"/>
      <c r="E95" s="481"/>
      <c r="F95" s="481"/>
      <c r="G95" s="481"/>
      <c r="H95" s="481"/>
      <c r="I95" s="481"/>
      <c r="J95" s="481"/>
      <c r="K95" s="481"/>
    </row>
    <row r="96" spans="2:11" ht="12.75" customHeight="1">
      <c r="B96" s="481"/>
      <c r="C96" s="481"/>
      <c r="D96" s="481"/>
      <c r="E96" s="481"/>
      <c r="F96" s="481"/>
      <c r="G96" s="481"/>
      <c r="H96" s="481"/>
      <c r="I96" s="481"/>
      <c r="J96" s="481"/>
      <c r="K96" s="481"/>
    </row>
    <row r="97" spans="2:11" ht="12.75" customHeight="1">
      <c r="B97" s="481"/>
      <c r="C97" s="481"/>
      <c r="D97" s="481"/>
      <c r="E97" s="481"/>
      <c r="F97" s="481"/>
      <c r="G97" s="481"/>
      <c r="H97" s="481"/>
      <c r="I97" s="481"/>
      <c r="J97" s="481"/>
      <c r="K97" s="481"/>
    </row>
    <row r="98" spans="2:11" ht="13.8">
      <c r="B98" s="27"/>
      <c r="C98" s="36"/>
      <c r="D98" s="36"/>
      <c r="E98" s="36"/>
      <c r="F98" s="15"/>
      <c r="G98" s="15"/>
      <c r="H98" s="15"/>
      <c r="I98" s="15"/>
      <c r="J98" s="15"/>
      <c r="K98" s="15"/>
    </row>
    <row r="99" spans="2:11" ht="13.8">
      <c r="B99" s="9"/>
      <c r="C99" s="43"/>
      <c r="D99" s="1"/>
      <c r="E99" s="43" t="s">
        <v>804</v>
      </c>
      <c r="F99" s="1"/>
      <c r="G99" s="43" t="s">
        <v>805</v>
      </c>
      <c r="H99" s="1"/>
      <c r="I99" s="1"/>
      <c r="J99" s="1"/>
      <c r="K99" s="1"/>
    </row>
    <row r="100" spans="2:11" ht="13.8">
      <c r="B100" s="10"/>
      <c r="C100" s="43" t="s">
        <v>802</v>
      </c>
      <c r="D100" s="43" t="s">
        <v>803</v>
      </c>
      <c r="E100" s="43" t="s">
        <v>574</v>
      </c>
      <c r="F100" s="43" t="s">
        <v>804</v>
      </c>
      <c r="G100" s="43" t="str">
        <f>'Fund Cover Sheets'!$L$1</f>
        <v>Adopted</v>
      </c>
      <c r="H100" s="43" t="s">
        <v>806</v>
      </c>
      <c r="I100" s="43" t="s">
        <v>807</v>
      </c>
      <c r="J100" s="43" t="s">
        <v>808</v>
      </c>
      <c r="K100" s="43" t="s">
        <v>809</v>
      </c>
    </row>
    <row r="101" spans="2:11" ht="14.4" thickBot="1">
      <c r="B101" s="25"/>
      <c r="C101" s="45" t="s">
        <v>1</v>
      </c>
      <c r="D101" s="45" t="s">
        <v>1</v>
      </c>
      <c r="E101" s="45" t="s">
        <v>544</v>
      </c>
      <c r="F101" s="45" t="s">
        <v>19</v>
      </c>
      <c r="G101" s="45" t="s">
        <v>544</v>
      </c>
      <c r="H101" s="45" t="s">
        <v>19</v>
      </c>
      <c r="I101" s="45" t="s">
        <v>19</v>
      </c>
      <c r="J101" s="45" t="s">
        <v>19</v>
      </c>
      <c r="K101" s="45" t="s">
        <v>19</v>
      </c>
    </row>
    <row r="102" spans="2:11" ht="13.8">
      <c r="B102" s="9"/>
      <c r="C102" s="15"/>
      <c r="D102" s="15"/>
      <c r="E102" s="15"/>
      <c r="F102" s="15"/>
      <c r="G102" s="15"/>
      <c r="H102" s="15"/>
      <c r="I102" s="15"/>
      <c r="J102" s="15"/>
      <c r="K102" s="15"/>
    </row>
    <row r="103" spans="2:11" ht="13.8">
      <c r="B103" s="21" t="s">
        <v>415</v>
      </c>
      <c r="C103" s="15"/>
      <c r="D103" s="15"/>
      <c r="E103" s="15"/>
      <c r="F103" s="15"/>
      <c r="G103" s="15"/>
      <c r="H103" s="15"/>
      <c r="I103" s="15"/>
      <c r="J103" s="15"/>
      <c r="K103" s="15"/>
    </row>
    <row r="104" spans="2:11" ht="20.100000000000001" customHeight="1">
      <c r="B104" s="11" t="s">
        <v>585</v>
      </c>
      <c r="C104" s="49">
        <f>SUM('Budget Detail FY 2021-28'!M157:M157)</f>
        <v>530591</v>
      </c>
      <c r="D104" s="49">
        <f>SUM('Budget Detail FY 2021-28'!N157:N157)</f>
        <v>602702</v>
      </c>
      <c r="E104" s="49">
        <f>SUM('Budget Detail FY 2021-28'!O157:O157)</f>
        <v>743420</v>
      </c>
      <c r="F104" s="49">
        <f>SUM('Budget Detail FY 2021-28'!P157:P157)</f>
        <v>740000</v>
      </c>
      <c r="G104" s="49">
        <f>SUM('Budget Detail FY 2021-28'!Q157:Q157)</f>
        <v>852944</v>
      </c>
      <c r="H104" s="49">
        <f>SUM('Budget Detail FY 2021-28'!R157:R157)</f>
        <v>878532</v>
      </c>
      <c r="I104" s="49">
        <f>SUM('Budget Detail FY 2021-28'!S157:S157)</f>
        <v>904888</v>
      </c>
      <c r="J104" s="49">
        <f>SUM('Budget Detail FY 2021-28'!T157:T157)</f>
        <v>932035</v>
      </c>
      <c r="K104" s="49">
        <f>SUM('Budget Detail FY 2021-28'!U157:U157)</f>
        <v>959996</v>
      </c>
    </row>
    <row r="105" spans="2:11" ht="20.100000000000001" customHeight="1">
      <c r="B105" s="11" t="s">
        <v>586</v>
      </c>
      <c r="C105" s="2">
        <f>SUM('Budget Detail FY 2021-28'!M158:M163)</f>
        <v>183273</v>
      </c>
      <c r="D105" s="2">
        <f>SUM('Budget Detail FY 2021-28'!N158:N163)</f>
        <v>200528</v>
      </c>
      <c r="E105" s="2">
        <f>SUM('Budget Detail FY 2021-28'!O158:O163)</f>
        <v>256234</v>
      </c>
      <c r="F105" s="2">
        <f>SUM('Budget Detail FY 2021-28'!P158:P163)</f>
        <v>230195</v>
      </c>
      <c r="G105" s="2">
        <f>SUM('Budget Detail FY 2021-28'!Q158:Q163)</f>
        <v>288325</v>
      </c>
      <c r="H105" s="2">
        <f>SUM('Budget Detail FY 2021-28'!R158:R163)</f>
        <v>308966</v>
      </c>
      <c r="I105" s="2">
        <f>SUM('Budget Detail FY 2021-28'!S158:S163)</f>
        <v>328630</v>
      </c>
      <c r="J105" s="2">
        <f>SUM('Budget Detail FY 2021-28'!T158:T163)</f>
        <v>349609</v>
      </c>
      <c r="K105" s="2">
        <f>SUM('Budget Detail FY 2021-28'!U158:U163)</f>
        <v>372092</v>
      </c>
    </row>
    <row r="106" spans="2:11" ht="20.100000000000001" customHeight="1">
      <c r="B106" s="11" t="s">
        <v>587</v>
      </c>
      <c r="C106" s="2">
        <f>SUM('Budget Detail FY 2021-28'!M164:M178)</f>
        <v>102055</v>
      </c>
      <c r="D106" s="2">
        <f>SUM('Budget Detail FY 2021-28'!N164:N178)</f>
        <v>340487</v>
      </c>
      <c r="E106" s="2">
        <f>SUM('Budget Detail FY 2021-28'!O164:O178)</f>
        <v>353093</v>
      </c>
      <c r="F106" s="2">
        <f>SUM('Budget Detail FY 2021-28'!P164:P178)</f>
        <v>340953</v>
      </c>
      <c r="G106" s="2">
        <f>SUM('Budget Detail FY 2021-28'!Q164:Q178)</f>
        <v>166402</v>
      </c>
      <c r="H106" s="2">
        <f>SUM('Budget Detail FY 2021-28'!R164:R178)</f>
        <v>211907</v>
      </c>
      <c r="I106" s="2">
        <f>SUM('Budget Detail FY 2021-28'!S164:S178)</f>
        <v>218048</v>
      </c>
      <c r="J106" s="2">
        <f>SUM('Budget Detail FY 2021-28'!T164:T178)</f>
        <v>223630</v>
      </c>
      <c r="K106" s="2">
        <f>SUM('Budget Detail FY 2021-28'!U164:U178)</f>
        <v>174041</v>
      </c>
    </row>
    <row r="107" spans="2:11" ht="20.100000000000001" customHeight="1">
      <c r="B107" s="11" t="s">
        <v>588</v>
      </c>
      <c r="C107" s="2">
        <f>SUM('Budget Detail FY 2021-28'!M179:M181)</f>
        <v>12179</v>
      </c>
      <c r="D107" s="2">
        <f>SUM('Budget Detail FY 2021-28'!N179:N181)</f>
        <v>11175</v>
      </c>
      <c r="E107" s="2">
        <f>SUM('Budget Detail FY 2021-28'!O179:O181)</f>
        <v>28000</v>
      </c>
      <c r="F107" s="2">
        <f>SUM('Budget Detail FY 2021-28'!P179:P181)</f>
        <v>30250</v>
      </c>
      <c r="G107" s="2">
        <f>SUM('Budget Detail FY 2021-28'!Q179:Q181)</f>
        <v>23700</v>
      </c>
      <c r="H107" s="2">
        <f>SUM('Budget Detail FY 2021-28'!R179:R181)</f>
        <v>24449</v>
      </c>
      <c r="I107" s="2">
        <f>SUM('Budget Detail FY 2021-28'!S179:S181)</f>
        <v>25250</v>
      </c>
      <c r="J107" s="2">
        <f>SUM('Budget Detail FY 2021-28'!T179:T181)</f>
        <v>26108</v>
      </c>
      <c r="K107" s="2">
        <f>SUM('Budget Detail FY 2021-28'!U179:U181)</f>
        <v>27026</v>
      </c>
    </row>
    <row r="108" spans="2:11" s="70" customFormat="1" ht="20.100000000000001" customHeight="1" thickBot="1">
      <c r="B108" s="71" t="s">
        <v>626</v>
      </c>
      <c r="C108" s="317">
        <f t="shared" ref="C108:I108" si="3">SUM(C104:C107)</f>
        <v>828098</v>
      </c>
      <c r="D108" s="317">
        <f>SUM(D104:D107)</f>
        <v>1154892</v>
      </c>
      <c r="E108" s="317">
        <f t="shared" si="3"/>
        <v>1380747</v>
      </c>
      <c r="F108" s="317">
        <f t="shared" si="3"/>
        <v>1341398</v>
      </c>
      <c r="G108" s="317">
        <f t="shared" si="3"/>
        <v>1331371</v>
      </c>
      <c r="H108" s="317">
        <f t="shared" si="3"/>
        <v>1423854</v>
      </c>
      <c r="I108" s="317">
        <f t="shared" si="3"/>
        <v>1476816</v>
      </c>
      <c r="J108" s="317">
        <f>SUM(J104:J107)</f>
        <v>1531382</v>
      </c>
      <c r="K108" s="317">
        <f>SUM(K104:K107)</f>
        <v>1533155</v>
      </c>
    </row>
    <row r="109" spans="2:11" s="70" customFormat="1" ht="14.4" thickTop="1">
      <c r="B109" s="12"/>
      <c r="C109" s="76"/>
      <c r="D109" s="76"/>
      <c r="E109" s="76"/>
      <c r="F109" s="76"/>
      <c r="G109" s="76"/>
      <c r="H109" s="76"/>
      <c r="I109" s="76"/>
      <c r="J109" s="76"/>
      <c r="K109" s="76"/>
    </row>
    <row r="110" spans="2:11" ht="13.8">
      <c r="B110" s="9"/>
      <c r="C110" s="15"/>
      <c r="D110" s="15"/>
      <c r="E110" s="15"/>
      <c r="F110" s="15"/>
      <c r="G110" s="15"/>
      <c r="H110" s="15"/>
      <c r="I110" s="15"/>
      <c r="J110" s="15"/>
      <c r="K110" s="15"/>
    </row>
    <row r="111" spans="2:11" ht="13.8">
      <c r="B111" s="9"/>
      <c r="C111" s="15"/>
      <c r="D111" s="15"/>
      <c r="E111" s="15"/>
      <c r="F111" s="15"/>
      <c r="G111" s="15"/>
      <c r="H111" s="15"/>
      <c r="I111" s="15"/>
      <c r="J111" s="15"/>
      <c r="K111" s="15"/>
    </row>
    <row r="112" spans="2:11" ht="13.8">
      <c r="B112" s="9"/>
      <c r="C112" s="15"/>
      <c r="D112" s="15"/>
      <c r="E112" s="15"/>
      <c r="F112" s="15"/>
      <c r="G112" s="15"/>
      <c r="H112" s="15"/>
      <c r="I112" s="15"/>
      <c r="J112" s="15"/>
      <c r="K112" s="15"/>
    </row>
    <row r="113" spans="2:11" ht="13.8">
      <c r="B113" s="9"/>
      <c r="C113" s="15"/>
      <c r="D113" s="15"/>
      <c r="E113" s="15"/>
      <c r="F113" s="15"/>
      <c r="G113" s="15"/>
      <c r="H113" s="15"/>
      <c r="I113" s="15"/>
      <c r="J113" s="15"/>
      <c r="K113" s="15"/>
    </row>
    <row r="114" spans="2:11" ht="13.8">
      <c r="B114" s="9"/>
      <c r="C114" s="15"/>
      <c r="D114" s="15"/>
      <c r="E114" s="15"/>
      <c r="F114" s="15"/>
      <c r="G114" s="15"/>
      <c r="H114" s="15"/>
      <c r="I114" s="15"/>
      <c r="J114" s="15"/>
      <c r="K114" s="15"/>
    </row>
    <row r="115" spans="2:11" ht="13.8">
      <c r="B115" s="9"/>
      <c r="C115" s="15"/>
      <c r="D115" s="15"/>
      <c r="E115" s="15"/>
      <c r="F115" s="15"/>
      <c r="G115" s="15"/>
      <c r="H115" s="15"/>
      <c r="I115" s="15"/>
      <c r="J115" s="15"/>
      <c r="K115" s="15"/>
    </row>
    <row r="116" spans="2:11" ht="13.8">
      <c r="B116" s="9"/>
      <c r="C116" s="15"/>
      <c r="D116" s="15"/>
      <c r="E116" s="15"/>
      <c r="F116" s="15"/>
      <c r="G116" s="15"/>
      <c r="H116" s="15"/>
      <c r="I116" s="15"/>
      <c r="J116" s="15"/>
      <c r="K116" s="15"/>
    </row>
    <row r="117" spans="2:11" ht="13.8">
      <c r="B117" s="9"/>
      <c r="C117" s="15"/>
      <c r="D117" s="15"/>
      <c r="E117" s="15"/>
      <c r="F117" s="15"/>
      <c r="G117" s="15"/>
      <c r="H117" s="15"/>
      <c r="I117" s="15"/>
      <c r="J117" s="15"/>
      <c r="K117" s="15"/>
    </row>
    <row r="118" spans="2:11" ht="13.8">
      <c r="B118" s="9"/>
      <c r="C118" s="15"/>
      <c r="D118" s="15"/>
      <c r="E118" s="15"/>
      <c r="F118" s="15"/>
      <c r="G118" s="15"/>
      <c r="H118" s="15"/>
      <c r="I118" s="15"/>
      <c r="J118" s="15"/>
      <c r="K118" s="15"/>
    </row>
    <row r="119" spans="2:11" ht="13.8">
      <c r="B119" s="9"/>
      <c r="C119" s="15"/>
      <c r="D119" s="15"/>
      <c r="E119" s="15"/>
      <c r="F119" s="15"/>
      <c r="G119" s="15"/>
      <c r="H119" s="15"/>
      <c r="I119" s="15"/>
      <c r="J119" s="15"/>
      <c r="K119" s="15"/>
    </row>
    <row r="120" spans="2:11" ht="13.8">
      <c r="B120" s="9"/>
      <c r="C120" s="15"/>
      <c r="D120" s="15"/>
      <c r="E120" s="15"/>
      <c r="F120" s="15"/>
      <c r="G120" s="15"/>
      <c r="H120" s="15"/>
      <c r="I120" s="15"/>
      <c r="J120" s="15"/>
      <c r="K120" s="15"/>
    </row>
    <row r="121" spans="2:11" ht="13.8">
      <c r="B121" s="9"/>
      <c r="C121" s="15"/>
      <c r="D121" s="15"/>
      <c r="E121" s="15"/>
      <c r="F121" s="15"/>
      <c r="G121" s="15"/>
      <c r="H121" s="15"/>
      <c r="I121" s="15"/>
      <c r="J121" s="15"/>
      <c r="K121" s="15"/>
    </row>
    <row r="122" spans="2:11" ht="18.75" customHeight="1">
      <c r="B122" s="480" t="s">
        <v>875</v>
      </c>
      <c r="C122" s="480"/>
      <c r="D122" s="480"/>
      <c r="E122" s="480"/>
      <c r="F122" s="480"/>
      <c r="G122" s="480"/>
      <c r="H122" s="480"/>
      <c r="I122" s="480"/>
      <c r="J122" s="480"/>
      <c r="K122" s="480"/>
    </row>
    <row r="123" spans="2:11" ht="13.8">
      <c r="B123" s="29"/>
      <c r="C123" s="38"/>
      <c r="D123" s="39"/>
      <c r="E123" s="39"/>
      <c r="F123" s="15"/>
      <c r="G123" s="15"/>
      <c r="H123" s="15"/>
      <c r="I123" s="15"/>
      <c r="J123" s="15"/>
      <c r="K123" s="15"/>
    </row>
    <row r="124" spans="2:11" ht="12.75" customHeight="1">
      <c r="B124" s="481" t="s">
        <v>627</v>
      </c>
      <c r="C124" s="481"/>
      <c r="D124" s="481"/>
      <c r="E124" s="481"/>
      <c r="F124" s="481"/>
      <c r="G124" s="481"/>
      <c r="H124" s="481"/>
      <c r="I124" s="481"/>
      <c r="J124" s="481"/>
      <c r="K124" s="481"/>
    </row>
    <row r="125" spans="2:11" ht="17.25" customHeight="1">
      <c r="B125" s="481"/>
      <c r="C125" s="481"/>
      <c r="D125" s="481"/>
      <c r="E125" s="481"/>
      <c r="F125" s="481"/>
      <c r="G125" s="481"/>
      <c r="H125" s="481"/>
      <c r="I125" s="481"/>
      <c r="J125" s="481"/>
      <c r="K125" s="481"/>
    </row>
    <row r="126" spans="2:11" ht="13.8">
      <c r="B126" s="30"/>
      <c r="C126" s="40"/>
      <c r="D126" s="40"/>
      <c r="E126" s="40"/>
      <c r="F126" s="15"/>
      <c r="G126" s="15"/>
      <c r="H126" s="15"/>
      <c r="I126" s="15"/>
      <c r="J126" s="15"/>
      <c r="K126" s="15"/>
    </row>
    <row r="127" spans="2:11" ht="13.8">
      <c r="B127" s="9"/>
      <c r="C127" s="43"/>
      <c r="D127" s="1"/>
      <c r="E127" s="43" t="s">
        <v>804</v>
      </c>
      <c r="F127" s="1"/>
      <c r="G127" s="43" t="s">
        <v>805</v>
      </c>
      <c r="H127" s="1"/>
      <c r="I127" s="1"/>
      <c r="J127" s="1"/>
      <c r="K127" s="1"/>
    </row>
    <row r="128" spans="2:11" ht="13.8">
      <c r="B128" s="10"/>
      <c r="C128" s="43" t="s">
        <v>802</v>
      </c>
      <c r="D128" s="43" t="s">
        <v>803</v>
      </c>
      <c r="E128" s="43" t="s">
        <v>574</v>
      </c>
      <c r="F128" s="43" t="s">
        <v>804</v>
      </c>
      <c r="G128" s="43" t="str">
        <f>'Fund Cover Sheets'!$L$1</f>
        <v>Adopted</v>
      </c>
      <c r="H128" s="43" t="s">
        <v>806</v>
      </c>
      <c r="I128" s="43" t="s">
        <v>807</v>
      </c>
      <c r="J128" s="43" t="s">
        <v>808</v>
      </c>
      <c r="K128" s="43" t="s">
        <v>809</v>
      </c>
    </row>
    <row r="129" spans="2:11" ht="14.4" thickBot="1">
      <c r="B129" s="25"/>
      <c r="C129" s="45" t="s">
        <v>1</v>
      </c>
      <c r="D129" s="45" t="s">
        <v>1</v>
      </c>
      <c r="E129" s="45" t="s">
        <v>544</v>
      </c>
      <c r="F129" s="45" t="s">
        <v>19</v>
      </c>
      <c r="G129" s="45" t="s">
        <v>544</v>
      </c>
      <c r="H129" s="45" t="s">
        <v>19</v>
      </c>
      <c r="I129" s="45" t="s">
        <v>19</v>
      </c>
      <c r="J129" s="45" t="s">
        <v>19</v>
      </c>
      <c r="K129" s="45" t="s">
        <v>19</v>
      </c>
    </row>
    <row r="130" spans="2:11" ht="13.8">
      <c r="B130" s="9"/>
      <c r="C130" s="15"/>
      <c r="D130" s="15"/>
      <c r="E130" s="15"/>
      <c r="F130" s="15"/>
      <c r="G130" s="15"/>
      <c r="H130" s="15"/>
      <c r="I130" s="15"/>
      <c r="J130" s="15"/>
      <c r="K130" s="15"/>
    </row>
    <row r="131" spans="2:11" ht="13.8">
      <c r="B131" s="21" t="s">
        <v>415</v>
      </c>
      <c r="C131" s="15"/>
      <c r="D131" s="15"/>
      <c r="E131" s="15"/>
      <c r="F131" s="15"/>
      <c r="G131" s="15"/>
      <c r="H131" s="15"/>
      <c r="I131" s="15"/>
      <c r="J131" s="15"/>
      <c r="K131" s="15"/>
    </row>
    <row r="132" spans="2:11" ht="20.100000000000001" customHeight="1">
      <c r="B132" s="11" t="s">
        <v>585</v>
      </c>
      <c r="C132" s="49">
        <f>SUM('Budget Detail FY 2021-28'!M185:M187)</f>
        <v>466321</v>
      </c>
      <c r="D132" s="49">
        <f>SUM('Budget Detail FY 2021-28'!N185:N187)</f>
        <v>524901</v>
      </c>
      <c r="E132" s="49">
        <f>SUM('Budget Detail FY 2021-28'!O185:O187)</f>
        <v>628489</v>
      </c>
      <c r="F132" s="49">
        <f>SUM('Budget Detail FY 2021-28'!P185:P187)</f>
        <v>611689</v>
      </c>
      <c r="G132" s="49">
        <f>SUM('Budget Detail FY 2021-28'!Q185:Q187)</f>
        <v>701220</v>
      </c>
      <c r="H132" s="49">
        <f>SUM('Budget Detail FY 2021-28'!R185:R187)</f>
        <v>720277</v>
      </c>
      <c r="I132" s="49">
        <f>SUM('Budget Detail FY 2021-28'!S185:S187)</f>
        <v>739905</v>
      </c>
      <c r="J132" s="49">
        <f>SUM('Budget Detail FY 2021-28'!T185:T187)</f>
        <v>760122</v>
      </c>
      <c r="K132" s="49">
        <f>SUM('Budget Detail FY 2021-28'!U185:U187)</f>
        <v>780946</v>
      </c>
    </row>
    <row r="133" spans="2:11" ht="20.100000000000001" customHeight="1">
      <c r="B133" s="11" t="s">
        <v>586</v>
      </c>
      <c r="C133" s="2">
        <f>SUM('Budget Detail FY 2021-28'!M188:M193)</f>
        <v>204868</v>
      </c>
      <c r="D133" s="2">
        <f>SUM('Budget Detail FY 2021-28'!N188:N193)</f>
        <v>220161</v>
      </c>
      <c r="E133" s="2">
        <f>SUM('Budget Detail FY 2021-28'!O188:O193)</f>
        <v>265916</v>
      </c>
      <c r="F133" s="2">
        <f>SUM('Budget Detail FY 2021-28'!P188:P193)</f>
        <v>252634</v>
      </c>
      <c r="G133" s="2">
        <f>SUM('Budget Detail FY 2021-28'!Q188:Q193)</f>
        <v>243709</v>
      </c>
      <c r="H133" s="2">
        <f>SUM('Budget Detail FY 2021-28'!R188:R193)</f>
        <v>261129</v>
      </c>
      <c r="I133" s="2">
        <f>SUM('Budget Detail FY 2021-28'!S188:S193)</f>
        <v>277890</v>
      </c>
      <c r="J133" s="2">
        <f>SUM('Budget Detail FY 2021-28'!T188:T193)</f>
        <v>295785</v>
      </c>
      <c r="K133" s="2">
        <f>SUM('Budget Detail FY 2021-28'!U188:U193)</f>
        <v>314974</v>
      </c>
    </row>
    <row r="134" spans="2:11" ht="20.100000000000001" customHeight="1">
      <c r="B134" s="11" t="s">
        <v>587</v>
      </c>
      <c r="C134" s="2">
        <f>SUM('Budget Detail FY 2021-28'!M194:M207)+SUM('Budget Detail FY 2021-28'!M218:M220)</f>
        <v>2110084</v>
      </c>
      <c r="D134" s="2">
        <f>SUM('Budget Detail FY 2021-28'!N194:N207)+SUM('Budget Detail FY 2021-28'!N218:N220)</f>
        <v>1713870</v>
      </c>
      <c r="E134" s="2">
        <f>SUM('Budget Detail FY 2021-28'!O194:O207)+SUM('Budget Detail FY 2021-28'!O218:O220)</f>
        <v>2294645</v>
      </c>
      <c r="F134" s="2">
        <f>SUM('Budget Detail FY 2021-28'!P194:P207)+SUM('Budget Detail FY 2021-28'!P218:P220)</f>
        <v>2383124</v>
      </c>
      <c r="G134" s="2">
        <f>SUM('Budget Detail FY 2021-28'!Q194:Q207)+SUM('Budget Detail FY 2021-28'!Q218:Q220)</f>
        <v>3124059</v>
      </c>
      <c r="H134" s="2">
        <f>SUM('Budget Detail FY 2021-28'!R194:R207)+SUM('Budget Detail FY 2021-28'!R218:R220)</f>
        <v>2447793</v>
      </c>
      <c r="I134" s="2">
        <f>SUM('Budget Detail FY 2021-28'!S194:S207)+SUM('Budget Detail FY 2021-28'!S218:S220)</f>
        <v>2717929</v>
      </c>
      <c r="J134" s="2">
        <f>SUM('Budget Detail FY 2021-28'!T194:T207)+SUM('Budget Detail FY 2021-28'!T218:T220)</f>
        <v>2965219</v>
      </c>
      <c r="K134" s="2">
        <f>SUM('Budget Detail FY 2021-28'!U194:U207)+SUM('Budget Detail FY 2021-28'!U218:U220)</f>
        <v>2910192</v>
      </c>
    </row>
    <row r="135" spans="2:11" ht="20.100000000000001" customHeight="1">
      <c r="B135" s="11" t="s">
        <v>588</v>
      </c>
      <c r="C135" s="2">
        <f>SUM('Budget Detail FY 2021-28'!M208:M214)</f>
        <v>90590</v>
      </c>
      <c r="D135" s="2">
        <f>SUM('Budget Detail FY 2021-28'!N208:N214)</f>
        <v>113639</v>
      </c>
      <c r="E135" s="2">
        <f>SUM('Budget Detail FY 2021-28'!O208:O214)</f>
        <v>133300</v>
      </c>
      <c r="F135" s="2">
        <f>SUM('Budget Detail FY 2021-28'!P208:P214)</f>
        <v>108325</v>
      </c>
      <c r="G135" s="2">
        <f>SUM('Budget Detail FY 2021-28'!Q208:Q214)</f>
        <v>159547</v>
      </c>
      <c r="H135" s="2">
        <f>SUM('Budget Detail FY 2021-28'!R208:R214)</f>
        <v>155951</v>
      </c>
      <c r="I135" s="2">
        <f>SUM('Budget Detail FY 2021-28'!S208:S214)</f>
        <v>158524</v>
      </c>
      <c r="J135" s="2">
        <f>SUM('Budget Detail FY 2021-28'!T208:T214)</f>
        <v>161277</v>
      </c>
      <c r="K135" s="2">
        <f>SUM('Budget Detail FY 2021-28'!U208:U214)</f>
        <v>164222</v>
      </c>
    </row>
    <row r="136" spans="2:11" s="70" customFormat="1" ht="20.100000000000001" customHeight="1" thickBot="1">
      <c r="B136" s="71" t="s">
        <v>710</v>
      </c>
      <c r="C136" s="317">
        <f t="shared" ref="C136:K136" si="4">SUM(C132:C135)</f>
        <v>2871863</v>
      </c>
      <c r="D136" s="317">
        <f t="shared" si="4"/>
        <v>2572571</v>
      </c>
      <c r="E136" s="317">
        <f>SUM(E132:E135)</f>
        <v>3322350</v>
      </c>
      <c r="F136" s="317">
        <f t="shared" si="4"/>
        <v>3355772</v>
      </c>
      <c r="G136" s="317">
        <f t="shared" si="4"/>
        <v>4228535</v>
      </c>
      <c r="H136" s="317">
        <f t="shared" si="4"/>
        <v>3585150</v>
      </c>
      <c r="I136" s="317">
        <f t="shared" si="4"/>
        <v>3894248</v>
      </c>
      <c r="J136" s="317">
        <f t="shared" si="4"/>
        <v>4182403</v>
      </c>
      <c r="K136" s="317">
        <f t="shared" si="4"/>
        <v>4170334</v>
      </c>
    </row>
    <row r="137" spans="2:11" ht="12.75" customHeight="1" thickTop="1">
      <c r="B137" s="10"/>
      <c r="C137" s="15"/>
      <c r="D137" s="15"/>
      <c r="E137" s="15"/>
      <c r="F137" s="15"/>
      <c r="G137" s="15"/>
      <c r="H137" s="15"/>
      <c r="I137" s="15"/>
      <c r="J137" s="15"/>
      <c r="K137" s="15"/>
    </row>
    <row r="138" spans="2:11" ht="12.75" customHeight="1">
      <c r="B138" s="10"/>
      <c r="C138" s="15"/>
      <c r="D138" s="15"/>
      <c r="E138" s="15"/>
      <c r="F138" s="15"/>
      <c r="G138" s="15"/>
      <c r="H138" s="15"/>
      <c r="I138" s="15"/>
      <c r="J138" s="15"/>
      <c r="K138" s="15"/>
    </row>
    <row r="139" spans="2:11" ht="17.25" customHeight="1">
      <c r="B139" s="14"/>
      <c r="C139" s="15"/>
      <c r="D139" s="15"/>
      <c r="E139" s="15"/>
      <c r="F139" s="15"/>
      <c r="G139" s="15"/>
      <c r="H139" s="15"/>
      <c r="I139" s="15"/>
      <c r="J139" s="15"/>
      <c r="K139" s="15"/>
    </row>
    <row r="140" spans="2:11" ht="13.8">
      <c r="B140" s="14"/>
      <c r="C140" s="15"/>
      <c r="D140" s="15"/>
      <c r="E140" s="15"/>
      <c r="F140" s="15"/>
      <c r="G140" s="15"/>
      <c r="H140" s="15"/>
      <c r="I140" s="15"/>
      <c r="J140" s="15"/>
      <c r="K140" s="15"/>
    </row>
    <row r="141" spans="2:11" ht="13.8">
      <c r="B141" s="14"/>
      <c r="C141" s="15"/>
      <c r="D141" s="15"/>
      <c r="E141" s="15"/>
      <c r="F141" s="15"/>
      <c r="G141" s="15"/>
      <c r="H141" s="15"/>
      <c r="I141" s="15"/>
      <c r="J141" s="15"/>
      <c r="K141" s="15"/>
    </row>
    <row r="142" spans="2:11" ht="13.8">
      <c r="B142" s="14"/>
      <c r="C142" s="15"/>
      <c r="D142" s="15"/>
      <c r="E142" s="15"/>
      <c r="F142" s="15"/>
      <c r="G142" s="15"/>
      <c r="H142" s="15"/>
      <c r="I142" s="15"/>
      <c r="J142" s="15"/>
      <c r="K142" s="15"/>
    </row>
    <row r="143" spans="2:11" ht="13.8">
      <c r="B143" s="14"/>
      <c r="C143" s="15"/>
      <c r="D143" s="15"/>
      <c r="E143" s="15"/>
      <c r="F143" s="15"/>
      <c r="G143" s="15"/>
      <c r="H143" s="15"/>
      <c r="I143" s="15"/>
      <c r="J143" s="15"/>
      <c r="K143" s="15"/>
    </row>
    <row r="144" spans="2:11" ht="13.8">
      <c r="B144" s="14"/>
      <c r="C144" s="15"/>
      <c r="D144" s="15"/>
      <c r="E144" s="15"/>
      <c r="F144" s="15"/>
      <c r="G144" s="15"/>
      <c r="H144" s="15"/>
      <c r="I144" s="15"/>
      <c r="J144" s="15"/>
      <c r="K144" s="15"/>
    </row>
    <row r="145" spans="2:11" ht="13.8">
      <c r="B145" s="14"/>
      <c r="C145" s="15"/>
      <c r="D145" s="15"/>
      <c r="E145" s="15"/>
      <c r="F145" s="15"/>
      <c r="G145" s="15"/>
      <c r="H145" s="15"/>
      <c r="I145" s="15"/>
      <c r="J145" s="15"/>
      <c r="K145" s="15"/>
    </row>
    <row r="146" spans="2:11" ht="13.8">
      <c r="B146" s="14"/>
      <c r="C146" s="15"/>
      <c r="D146" s="15"/>
      <c r="E146" s="15"/>
      <c r="F146" s="15"/>
      <c r="G146" s="15"/>
      <c r="H146" s="15"/>
      <c r="I146" s="15"/>
      <c r="J146" s="15"/>
      <c r="K146" s="15"/>
    </row>
    <row r="147" spans="2:11" ht="13.8">
      <c r="B147" s="14"/>
      <c r="C147" s="15"/>
      <c r="D147" s="15"/>
      <c r="E147" s="15"/>
      <c r="F147" s="15"/>
      <c r="G147" s="15"/>
      <c r="H147" s="15"/>
      <c r="I147" s="15"/>
      <c r="J147" s="15"/>
      <c r="K147" s="15"/>
    </row>
    <row r="148" spans="2:11" ht="13.8">
      <c r="B148" s="14"/>
      <c r="C148" s="15"/>
      <c r="D148" s="15"/>
      <c r="E148" s="15"/>
      <c r="F148" s="15"/>
      <c r="G148" s="15"/>
      <c r="H148" s="15"/>
      <c r="I148" s="15"/>
      <c r="J148" s="15"/>
      <c r="K148" s="15"/>
    </row>
    <row r="149" spans="2:11" ht="13.8">
      <c r="B149" s="14"/>
      <c r="C149" s="15"/>
      <c r="D149" s="15"/>
      <c r="E149" s="15"/>
      <c r="F149" s="15"/>
      <c r="G149" s="15"/>
      <c r="H149" s="15"/>
      <c r="I149" s="15"/>
      <c r="J149" s="15"/>
      <c r="K149" s="15"/>
    </row>
    <row r="150" spans="2:11" ht="13.8">
      <c r="B150" s="14"/>
      <c r="C150" s="15"/>
      <c r="D150" s="15"/>
      <c r="E150" s="15"/>
      <c r="F150" s="15"/>
      <c r="G150" s="15"/>
      <c r="H150" s="15"/>
      <c r="I150" s="15"/>
      <c r="J150" s="15"/>
      <c r="K150" s="15"/>
    </row>
    <row r="151" spans="2:11" ht="13.8">
      <c r="B151" s="14"/>
      <c r="C151" s="15"/>
      <c r="D151" s="15"/>
      <c r="E151" s="15"/>
      <c r="F151" s="15"/>
      <c r="G151" s="15"/>
      <c r="H151" s="15"/>
      <c r="I151" s="15"/>
      <c r="J151" s="15"/>
      <c r="K151" s="15"/>
    </row>
    <row r="152" spans="2:11" ht="13.8">
      <c r="B152" s="14"/>
      <c r="C152" s="15"/>
      <c r="D152" s="15"/>
      <c r="E152" s="15"/>
      <c r="F152" s="15"/>
      <c r="G152" s="15"/>
      <c r="H152" s="15"/>
      <c r="I152" s="15"/>
      <c r="J152" s="15"/>
      <c r="K152" s="15"/>
    </row>
    <row r="153" spans="2:11" ht="18.75" customHeight="1">
      <c r="B153" s="480" t="s">
        <v>628</v>
      </c>
      <c r="C153" s="480"/>
      <c r="D153" s="480"/>
      <c r="E153" s="480"/>
      <c r="F153" s="480"/>
      <c r="G153" s="480"/>
      <c r="H153" s="480"/>
      <c r="I153" s="480"/>
      <c r="J153" s="480"/>
      <c r="K153" s="480"/>
    </row>
    <row r="154" spans="2:11" ht="13.8">
      <c r="B154" s="10"/>
      <c r="C154" s="15"/>
      <c r="D154" s="15"/>
      <c r="E154" s="15"/>
      <c r="F154" s="15"/>
      <c r="G154" s="15"/>
      <c r="H154" s="15"/>
      <c r="I154" s="15"/>
      <c r="J154" s="15"/>
      <c r="K154" s="15"/>
    </row>
    <row r="155" spans="2:11" ht="12.75" customHeight="1">
      <c r="B155" s="482" t="s">
        <v>1124</v>
      </c>
      <c r="C155" s="482"/>
      <c r="D155" s="482"/>
      <c r="E155" s="482"/>
      <c r="F155" s="482"/>
      <c r="G155" s="482"/>
      <c r="H155" s="482"/>
      <c r="I155" s="482"/>
      <c r="J155" s="482"/>
      <c r="K155" s="482"/>
    </row>
    <row r="156" spans="2:11" ht="19.5" customHeight="1">
      <c r="B156" s="482"/>
      <c r="C156" s="482"/>
      <c r="D156" s="482"/>
      <c r="E156" s="482"/>
      <c r="F156" s="482"/>
      <c r="G156" s="482"/>
      <c r="H156" s="482"/>
      <c r="I156" s="482"/>
      <c r="J156" s="482"/>
      <c r="K156" s="482"/>
    </row>
    <row r="157" spans="2:11" ht="13.8">
      <c r="B157" s="31"/>
      <c r="C157" s="41"/>
      <c r="D157" s="41"/>
      <c r="E157" s="41"/>
      <c r="F157" s="15"/>
      <c r="G157" s="15"/>
      <c r="H157" s="15"/>
      <c r="I157" s="15"/>
      <c r="J157" s="15"/>
      <c r="K157" s="15"/>
    </row>
    <row r="158" spans="2:11" ht="13.8">
      <c r="B158" s="32"/>
      <c r="C158" s="43"/>
      <c r="D158" s="1"/>
      <c r="E158" s="43" t="s">
        <v>804</v>
      </c>
      <c r="F158" s="1"/>
      <c r="G158" s="43" t="s">
        <v>805</v>
      </c>
      <c r="H158" s="1"/>
      <c r="I158" s="1"/>
      <c r="J158" s="1"/>
      <c r="K158" s="1"/>
    </row>
    <row r="159" spans="2:11" ht="13.8">
      <c r="B159" s="10"/>
      <c r="C159" s="43" t="s">
        <v>802</v>
      </c>
      <c r="D159" s="43" t="s">
        <v>803</v>
      </c>
      <c r="E159" s="43" t="s">
        <v>574</v>
      </c>
      <c r="F159" s="43" t="s">
        <v>804</v>
      </c>
      <c r="G159" s="43" t="str">
        <f>'Fund Cover Sheets'!$L$1</f>
        <v>Adopted</v>
      </c>
      <c r="H159" s="43" t="s">
        <v>806</v>
      </c>
      <c r="I159" s="43" t="s">
        <v>807</v>
      </c>
      <c r="J159" s="43" t="s">
        <v>808</v>
      </c>
      <c r="K159" s="43" t="s">
        <v>809</v>
      </c>
    </row>
    <row r="160" spans="2:11" ht="14.4" thickBot="1">
      <c r="B160" s="25"/>
      <c r="C160" s="45" t="s">
        <v>1</v>
      </c>
      <c r="D160" s="45" t="s">
        <v>1</v>
      </c>
      <c r="E160" s="45" t="s">
        <v>544</v>
      </c>
      <c r="F160" s="45" t="s">
        <v>19</v>
      </c>
      <c r="G160" s="45" t="s">
        <v>544</v>
      </c>
      <c r="H160" s="45" t="s">
        <v>19</v>
      </c>
      <c r="I160" s="45" t="s">
        <v>19</v>
      </c>
      <c r="J160" s="45" t="s">
        <v>19</v>
      </c>
      <c r="K160" s="45" t="s">
        <v>19</v>
      </c>
    </row>
    <row r="161" spans="2:11" ht="13.8">
      <c r="B161" s="9"/>
      <c r="C161" s="15"/>
      <c r="D161" s="15"/>
      <c r="E161" s="15"/>
      <c r="F161" s="15"/>
      <c r="G161" s="15"/>
      <c r="H161" s="15"/>
      <c r="I161" s="15"/>
      <c r="J161" s="15"/>
      <c r="K161" s="15"/>
    </row>
    <row r="162" spans="2:11" ht="13.8">
      <c r="B162" s="21" t="s">
        <v>415</v>
      </c>
      <c r="C162" s="15"/>
      <c r="D162" s="15"/>
      <c r="E162" s="15"/>
      <c r="F162" s="15"/>
      <c r="G162" s="15"/>
      <c r="H162" s="15"/>
      <c r="I162" s="15"/>
      <c r="J162" s="15"/>
      <c r="K162" s="15"/>
    </row>
    <row r="163" spans="2:11" ht="20.100000000000001" customHeight="1">
      <c r="B163" s="11" t="s">
        <v>585</v>
      </c>
      <c r="C163" s="49">
        <f>'Budget Detail FY 2021-28'!M226</f>
        <v>1350</v>
      </c>
      <c r="D163" s="49">
        <f>'Budget Detail FY 2021-28'!N226</f>
        <v>4703</v>
      </c>
      <c r="E163" s="49">
        <f>'Budget Detail FY 2021-28'!O226</f>
        <v>2000</v>
      </c>
      <c r="F163" s="49">
        <f>'Budget Detail FY 2021-28'!P226</f>
        <v>6908</v>
      </c>
      <c r="G163" s="49">
        <f>'Budget Detail FY 2021-28'!Q226</f>
        <v>10000</v>
      </c>
      <c r="H163" s="49">
        <f>'Budget Detail FY 2021-28'!R226</f>
        <v>10000</v>
      </c>
      <c r="I163" s="49">
        <f>'Budget Detail FY 2021-28'!S226</f>
        <v>10000</v>
      </c>
      <c r="J163" s="49">
        <f>'Budget Detail FY 2021-28'!T226</f>
        <v>10000</v>
      </c>
      <c r="K163" s="49">
        <f>'Budget Detail FY 2021-28'!U226</f>
        <v>10000</v>
      </c>
    </row>
    <row r="164" spans="2:11" ht="20.100000000000001" customHeight="1">
      <c r="B164" s="11" t="s">
        <v>586</v>
      </c>
      <c r="C164" s="2">
        <f>SUM('Budget Detail FY 2021-28'!M227:M231)</f>
        <v>373291</v>
      </c>
      <c r="D164" s="2">
        <f>SUM('Budget Detail FY 2021-28'!N227:N231)</f>
        <v>428782</v>
      </c>
      <c r="E164" s="2">
        <f>SUM('Budget Detail FY 2021-28'!O227:O231)</f>
        <v>466981</v>
      </c>
      <c r="F164" s="2">
        <f>SUM('Budget Detail FY 2021-28'!P227:P231)</f>
        <v>467860</v>
      </c>
      <c r="G164" s="2">
        <f>SUM('Budget Detail FY 2021-28'!Q227:Q231)</f>
        <v>511732</v>
      </c>
      <c r="H164" s="2">
        <f>SUM('Budget Detail FY 2021-28'!R227:R231)</f>
        <v>539416</v>
      </c>
      <c r="I164" s="2">
        <f>SUM('Budget Detail FY 2021-28'!S227:S231)</f>
        <v>568761</v>
      </c>
      <c r="J164" s="2">
        <f>SUM('Budget Detail FY 2021-28'!T227:T231)</f>
        <v>599866</v>
      </c>
      <c r="K164" s="2">
        <f>SUM('Budget Detail FY 2021-28'!U227:U231)</f>
        <v>632838</v>
      </c>
    </row>
    <row r="165" spans="2:11" ht="20.100000000000001" customHeight="1">
      <c r="B165" s="11" t="s">
        <v>587</v>
      </c>
      <c r="C165" s="2">
        <f>SUM('Budget Detail FY 2021-28'!M232:M258)</f>
        <v>3365805</v>
      </c>
      <c r="D165" s="2">
        <f>SUM('Budget Detail FY 2021-28'!N232:N258)</f>
        <v>3348973</v>
      </c>
      <c r="E165" s="2">
        <f>SUM('Budget Detail FY 2021-28'!O232:O258)</f>
        <v>3589123</v>
      </c>
      <c r="F165" s="2">
        <f>SUM('Budget Detail FY 2021-28'!P232:P258)</f>
        <v>3677192</v>
      </c>
      <c r="G165" s="2">
        <f>SUM('Budget Detail FY 2021-28'!Q232:Q258)</f>
        <v>4123939</v>
      </c>
      <c r="H165" s="2">
        <f>SUM('Budget Detail FY 2021-28'!R232:R258)</f>
        <v>4318374</v>
      </c>
      <c r="I165" s="2">
        <f>SUM('Budget Detail FY 2021-28'!S232:S258)</f>
        <v>4031123</v>
      </c>
      <c r="J165" s="2">
        <f>SUM('Budget Detail FY 2021-28'!T232:T258)</f>
        <v>3947048</v>
      </c>
      <c r="K165" s="2">
        <f>SUM('Budget Detail FY 2021-28'!U232:U258)</f>
        <v>3300387</v>
      </c>
    </row>
    <row r="166" spans="2:11" ht="20.100000000000001" customHeight="1">
      <c r="B166" s="11" t="s">
        <v>588</v>
      </c>
      <c r="C166" s="2">
        <f>'Budget Detail FY 2021-28'!M259</f>
        <v>0</v>
      </c>
      <c r="D166" s="2">
        <f>'Budget Detail FY 2021-28'!N259</f>
        <v>0</v>
      </c>
      <c r="E166" s="2">
        <f>'Budget Detail FY 2021-28'!O259</f>
        <v>10000</v>
      </c>
      <c r="F166" s="2">
        <f>'Budget Detail FY 2021-28'!P259</f>
        <v>10000</v>
      </c>
      <c r="G166" s="2">
        <f>'Budget Detail FY 2021-28'!Q259</f>
        <v>10000</v>
      </c>
      <c r="H166" s="2">
        <f>'Budget Detail FY 2021-28'!R259</f>
        <v>10000</v>
      </c>
      <c r="I166" s="2">
        <f>'Budget Detail FY 2021-28'!S259</f>
        <v>10000</v>
      </c>
      <c r="J166" s="2">
        <f>'Budget Detail FY 2021-28'!T259</f>
        <v>10000</v>
      </c>
      <c r="K166" s="2">
        <f>'Budget Detail FY 2021-28'!U259</f>
        <v>10000</v>
      </c>
    </row>
    <row r="167" spans="2:11" ht="20.100000000000001" customHeight="1">
      <c r="B167" s="382" t="s">
        <v>1120</v>
      </c>
      <c r="C167" s="65">
        <f>'Budget Detail FY 2021-28'!M260</f>
        <v>0</v>
      </c>
      <c r="D167" s="65">
        <f>'Budget Detail FY 2021-28'!N260</f>
        <v>0</v>
      </c>
      <c r="E167" s="65">
        <f>'Budget Detail FY 2021-28'!O260</f>
        <v>22000</v>
      </c>
      <c r="F167" s="65">
        <f>'Budget Detail FY 2021-28'!P260</f>
        <v>0</v>
      </c>
      <c r="G167" s="65">
        <f>'Budget Detail FY 2021-28'!Q260</f>
        <v>75000</v>
      </c>
      <c r="H167" s="65">
        <f>'Budget Detail FY 2021-28'!R260</f>
        <v>75000</v>
      </c>
      <c r="I167" s="65">
        <f>'Budget Detail FY 2021-28'!S260</f>
        <v>75000</v>
      </c>
      <c r="J167" s="65">
        <f>'Budget Detail FY 2021-28'!T260</f>
        <v>75000</v>
      </c>
      <c r="K167" s="65">
        <f>'Budget Detail FY 2021-28'!U260</f>
        <v>75000</v>
      </c>
    </row>
    <row r="168" spans="2:11" ht="20.100000000000001" customHeight="1">
      <c r="B168" s="383" t="s">
        <v>591</v>
      </c>
      <c r="C168" s="384">
        <f>SUM(C163:C167)</f>
        <v>3740446</v>
      </c>
      <c r="D168" s="384">
        <f t="shared" ref="D168:K168" si="5">SUM(D163:D167)</f>
        <v>3782458</v>
      </c>
      <c r="E168" s="384">
        <f t="shared" si="5"/>
        <v>4090104</v>
      </c>
      <c r="F168" s="384">
        <f t="shared" si="5"/>
        <v>4161960</v>
      </c>
      <c r="G168" s="384">
        <f t="shared" si="5"/>
        <v>4730671</v>
      </c>
      <c r="H168" s="384">
        <f t="shared" si="5"/>
        <v>4952790</v>
      </c>
      <c r="I168" s="384">
        <f t="shared" si="5"/>
        <v>4694884</v>
      </c>
      <c r="J168" s="384">
        <f t="shared" si="5"/>
        <v>4641914</v>
      </c>
      <c r="K168" s="384">
        <f t="shared" si="5"/>
        <v>4028225</v>
      </c>
    </row>
    <row r="169" spans="2:11" ht="6.9" customHeight="1">
      <c r="B169" s="126"/>
      <c r="C169" s="2"/>
      <c r="D169" s="2"/>
      <c r="E169" s="2"/>
      <c r="F169" s="2"/>
      <c r="G169" s="2"/>
      <c r="H169" s="2"/>
      <c r="I169" s="2"/>
      <c r="J169" s="2"/>
      <c r="K169" s="2"/>
    </row>
    <row r="170" spans="2:11" ht="20.100000000000001" customHeight="1">
      <c r="B170" s="11" t="s">
        <v>590</v>
      </c>
      <c r="C170" s="2">
        <f>SUM('Budget Detail FY 2021-28'!M263:M268)</f>
        <v>3426628</v>
      </c>
      <c r="D170" s="2">
        <f>SUM('Budget Detail FY 2021-28'!N263:N268)</f>
        <v>6797039</v>
      </c>
      <c r="E170" s="2">
        <f>SUM('Budget Detail FY 2021-28'!O263:O268)</f>
        <v>5759405</v>
      </c>
      <c r="F170" s="2">
        <f>SUM('Budget Detail FY 2021-28'!P263:P268)</f>
        <v>7862328</v>
      </c>
      <c r="G170" s="2">
        <f>SUM('Budget Detail FY 2021-28'!Q263:Q268)</f>
        <v>4241084</v>
      </c>
      <c r="H170" s="2">
        <f>SUM('Budget Detail FY 2021-28'!R263:R268)</f>
        <v>4678067</v>
      </c>
      <c r="I170" s="2">
        <f>SUM('Budget Detail FY 2021-28'!S263:S268)</f>
        <v>4590696</v>
      </c>
      <c r="J170" s="2">
        <f>SUM('Budget Detail FY 2021-28'!T263:T268)</f>
        <v>4725729</v>
      </c>
      <c r="K170" s="2">
        <f>SUM('Budget Detail FY 2021-28'!U263:U268)</f>
        <v>5127136</v>
      </c>
    </row>
    <row r="171" spans="2:11" s="70" customFormat="1" ht="20.100000000000001" customHeight="1" thickBot="1">
      <c r="B171" s="72" t="s">
        <v>711</v>
      </c>
      <c r="C171" s="317">
        <f>C168+C170</f>
        <v>7167074</v>
      </c>
      <c r="D171" s="317">
        <f t="shared" ref="D171:K171" si="6">D168+D170</f>
        <v>10579497</v>
      </c>
      <c r="E171" s="317">
        <f t="shared" si="6"/>
        <v>9849509</v>
      </c>
      <c r="F171" s="317">
        <f t="shared" si="6"/>
        <v>12024288</v>
      </c>
      <c r="G171" s="317">
        <f t="shared" si="6"/>
        <v>8971755</v>
      </c>
      <c r="H171" s="317">
        <f t="shared" si="6"/>
        <v>9630857</v>
      </c>
      <c r="I171" s="317">
        <f t="shared" si="6"/>
        <v>9285580</v>
      </c>
      <c r="J171" s="317">
        <f t="shared" si="6"/>
        <v>9367643</v>
      </c>
      <c r="K171" s="317">
        <f t="shared" si="6"/>
        <v>9155361</v>
      </c>
    </row>
    <row r="172" spans="2:11" ht="14.4" thickTop="1">
      <c r="B172" s="9"/>
      <c r="C172" s="15"/>
      <c r="D172" s="15"/>
      <c r="E172" s="15"/>
      <c r="F172" s="15"/>
      <c r="G172" s="15"/>
      <c r="H172" s="15"/>
      <c r="I172" s="15"/>
      <c r="J172" s="15"/>
      <c r="K172" s="15"/>
    </row>
    <row r="173" spans="2:11" ht="13.8">
      <c r="B173" s="9"/>
      <c r="C173" s="15"/>
      <c r="D173" s="15"/>
      <c r="E173" s="15"/>
      <c r="F173" s="15"/>
      <c r="G173" s="15"/>
      <c r="H173" s="15"/>
      <c r="I173" s="15"/>
      <c r="J173" s="15"/>
      <c r="K173" s="15"/>
    </row>
    <row r="174" spans="2:11" ht="13.8">
      <c r="B174" s="9"/>
      <c r="C174" s="15"/>
      <c r="D174" s="15"/>
      <c r="E174" s="15"/>
      <c r="F174" s="15"/>
      <c r="G174" s="15"/>
      <c r="H174" s="15"/>
      <c r="I174" s="15"/>
      <c r="J174" s="15"/>
      <c r="K174" s="15"/>
    </row>
    <row r="175" spans="2:11" ht="13.8">
      <c r="B175" s="9"/>
      <c r="C175" s="15"/>
      <c r="D175" s="15"/>
      <c r="E175" s="15"/>
      <c r="F175" s="15"/>
      <c r="G175" s="15"/>
      <c r="H175" s="15"/>
      <c r="I175" s="15"/>
      <c r="J175" s="15"/>
      <c r="K175" s="15"/>
    </row>
    <row r="176" spans="2:11" ht="13.8">
      <c r="B176" s="9"/>
      <c r="C176" s="15"/>
      <c r="D176" s="15"/>
      <c r="E176" s="15"/>
      <c r="F176" s="15"/>
      <c r="G176" s="15"/>
      <c r="H176" s="15"/>
      <c r="I176" s="15"/>
      <c r="J176" s="15"/>
      <c r="K176" s="15"/>
    </row>
    <row r="177" spans="2:11" ht="13.8">
      <c r="B177" s="9"/>
      <c r="C177" s="15"/>
      <c r="D177" s="15"/>
      <c r="E177" s="15"/>
      <c r="F177" s="15"/>
      <c r="G177" s="15"/>
      <c r="H177" s="15"/>
      <c r="I177" s="15"/>
      <c r="J177" s="15"/>
      <c r="K177" s="15"/>
    </row>
    <row r="178" spans="2:11" ht="13.8">
      <c r="B178" s="9"/>
      <c r="C178" s="15"/>
      <c r="D178" s="15"/>
      <c r="E178" s="15"/>
      <c r="F178" s="15"/>
      <c r="G178" s="15"/>
      <c r="H178" s="15"/>
      <c r="I178" s="15"/>
      <c r="J178" s="15"/>
      <c r="K178" s="15"/>
    </row>
    <row r="179" spans="2:11" ht="12.75" customHeight="1">
      <c r="B179" s="9"/>
      <c r="C179" s="15"/>
      <c r="D179" s="15"/>
      <c r="E179" s="15"/>
      <c r="F179" s="15"/>
      <c r="G179" s="15"/>
      <c r="H179" s="15"/>
      <c r="I179" s="15"/>
      <c r="J179" s="15"/>
      <c r="K179" s="15"/>
    </row>
    <row r="180" spans="2:11" ht="18" customHeight="1">
      <c r="B180" s="9"/>
      <c r="C180" s="15"/>
      <c r="D180" s="15"/>
      <c r="E180" s="15"/>
      <c r="F180" s="15"/>
      <c r="G180" s="15"/>
      <c r="H180" s="15"/>
      <c r="I180" s="15"/>
      <c r="J180" s="15"/>
      <c r="K180" s="15"/>
    </row>
    <row r="181" spans="2:11" ht="13.8">
      <c r="B181" s="9"/>
      <c r="C181" s="15"/>
      <c r="D181" s="15"/>
      <c r="E181" s="15"/>
      <c r="F181" s="15"/>
      <c r="G181" s="15"/>
      <c r="H181" s="15"/>
      <c r="I181" s="15"/>
      <c r="J181" s="15"/>
      <c r="K181" s="15"/>
    </row>
    <row r="182" spans="2:11" ht="13.8">
      <c r="B182" s="9"/>
      <c r="C182" s="15"/>
      <c r="D182" s="15"/>
      <c r="E182" s="15"/>
      <c r="F182" s="15"/>
      <c r="G182" s="15"/>
      <c r="H182" s="15"/>
      <c r="I182" s="15"/>
      <c r="J182" s="15"/>
      <c r="K182" s="15"/>
    </row>
    <row r="183" spans="2:11" ht="13.8">
      <c r="B183" s="9"/>
      <c r="C183" s="15"/>
      <c r="D183" s="15"/>
      <c r="E183" s="15"/>
      <c r="F183" s="15"/>
      <c r="G183" s="15"/>
      <c r="H183" s="15"/>
      <c r="I183" s="15"/>
      <c r="J183" s="15"/>
      <c r="K183" s="15"/>
    </row>
    <row r="184" spans="2:11" ht="13.8">
      <c r="B184" s="9"/>
      <c r="C184" s="15"/>
      <c r="D184" s="15"/>
      <c r="E184" s="15"/>
      <c r="F184" s="15"/>
      <c r="G184" s="15"/>
      <c r="H184" s="15"/>
      <c r="I184" s="15"/>
      <c r="J184" s="15"/>
      <c r="K184" s="15"/>
    </row>
    <row r="185" spans="2:11" ht="13.8">
      <c r="B185" s="9"/>
      <c r="C185" s="15"/>
      <c r="D185" s="15"/>
      <c r="E185" s="15"/>
      <c r="F185" s="15"/>
      <c r="G185" s="15"/>
      <c r="H185" s="15"/>
      <c r="I185" s="15"/>
      <c r="J185" s="15"/>
      <c r="K185" s="15"/>
    </row>
    <row r="186" spans="2:11" ht="13.8">
      <c r="B186" s="9"/>
      <c r="C186" s="15"/>
      <c r="D186" s="15"/>
      <c r="E186" s="15"/>
      <c r="F186" s="15"/>
      <c r="G186" s="15"/>
      <c r="H186" s="15"/>
      <c r="I186" s="15"/>
      <c r="J186" s="15"/>
      <c r="K186" s="15"/>
    </row>
    <row r="187" spans="2:11" ht="13.8">
      <c r="B187" s="9"/>
      <c r="C187" s="15"/>
      <c r="D187" s="15"/>
      <c r="E187" s="15"/>
      <c r="F187" s="15"/>
      <c r="G187" s="15"/>
      <c r="H187" s="15"/>
      <c r="I187" s="15"/>
      <c r="J187" s="15"/>
      <c r="K187" s="15"/>
    </row>
    <row r="188" spans="2:11" ht="13.8">
      <c r="B188" s="9"/>
      <c r="C188" s="15"/>
      <c r="D188" s="15"/>
      <c r="E188" s="15"/>
      <c r="F188" s="15"/>
      <c r="G188" s="15"/>
      <c r="H188" s="15"/>
      <c r="I188" s="15"/>
      <c r="J188" s="15"/>
      <c r="K188" s="15"/>
    </row>
    <row r="189" spans="2:11" ht="13.8">
      <c r="B189" s="12"/>
      <c r="C189" s="15"/>
      <c r="D189" s="15"/>
      <c r="E189" s="15"/>
      <c r="F189" s="15"/>
      <c r="G189" s="15"/>
      <c r="H189" s="15"/>
      <c r="I189" s="15"/>
      <c r="J189" s="15"/>
      <c r="K189" s="15"/>
    </row>
    <row r="190" spans="2:11" ht="13.8">
      <c r="B190" s="12"/>
      <c r="C190" s="15"/>
      <c r="D190" s="15"/>
      <c r="E190" s="15"/>
      <c r="F190" s="15"/>
      <c r="G190" s="15"/>
      <c r="H190" s="15"/>
      <c r="I190" s="15"/>
      <c r="J190" s="15"/>
      <c r="K190" s="15"/>
    </row>
    <row r="191" spans="2:11" ht="13.8">
      <c r="B191" s="13"/>
      <c r="C191" s="15"/>
      <c r="D191" s="15"/>
      <c r="E191" s="15"/>
      <c r="F191" s="15"/>
      <c r="G191" s="15"/>
      <c r="H191" s="15"/>
      <c r="I191" s="15"/>
      <c r="J191" s="15"/>
      <c r="K191" s="15"/>
    </row>
    <row r="192" spans="2:11" ht="13.8">
      <c r="B192" s="13"/>
      <c r="C192" s="15"/>
      <c r="D192" s="15"/>
      <c r="E192" s="15"/>
      <c r="F192" s="15"/>
      <c r="G192" s="15"/>
      <c r="H192" s="15"/>
      <c r="I192" s="15"/>
      <c r="J192" s="15"/>
      <c r="K192" s="15"/>
    </row>
    <row r="193" spans="2:11" ht="13.8">
      <c r="B193" s="21"/>
      <c r="C193" s="15"/>
      <c r="D193" s="15"/>
      <c r="E193" s="15"/>
      <c r="F193" s="15"/>
      <c r="G193" s="15"/>
      <c r="H193" s="15"/>
      <c r="I193" s="15"/>
      <c r="J193" s="15"/>
      <c r="K193" s="15"/>
    </row>
    <row r="194" spans="2:11" ht="13.8">
      <c r="B194" s="14"/>
      <c r="C194" s="15"/>
      <c r="D194" s="15"/>
      <c r="E194" s="15"/>
      <c r="F194" s="15"/>
      <c r="G194" s="15"/>
      <c r="H194" s="15"/>
      <c r="I194" s="15"/>
      <c r="J194" s="15"/>
      <c r="K194" s="15"/>
    </row>
    <row r="195" spans="2:11" ht="13.8">
      <c r="B195" s="14"/>
      <c r="C195" s="15"/>
      <c r="D195" s="15"/>
      <c r="E195" s="15"/>
      <c r="F195" s="15"/>
      <c r="G195" s="15"/>
      <c r="H195" s="15"/>
      <c r="I195" s="15"/>
      <c r="J195" s="15"/>
      <c r="K195" s="15"/>
    </row>
    <row r="196" spans="2:11" ht="13.8">
      <c r="B196" s="9"/>
      <c r="C196" s="15"/>
      <c r="D196" s="15"/>
      <c r="E196" s="15"/>
      <c r="F196" s="15"/>
      <c r="G196" s="15"/>
      <c r="H196" s="15"/>
      <c r="I196" s="15"/>
      <c r="J196" s="15"/>
      <c r="K196" s="15"/>
    </row>
    <row r="197" spans="2:11" ht="13.8">
      <c r="B197" s="9"/>
      <c r="C197" s="15"/>
      <c r="D197" s="15"/>
      <c r="E197" s="15"/>
      <c r="F197" s="15"/>
      <c r="G197" s="15"/>
      <c r="H197" s="15"/>
      <c r="I197" s="15"/>
      <c r="J197" s="15"/>
      <c r="K197" s="15"/>
    </row>
    <row r="198" spans="2:11" ht="13.8">
      <c r="B198" s="9"/>
      <c r="C198" s="15"/>
      <c r="D198" s="15"/>
      <c r="E198" s="15"/>
      <c r="F198" s="15"/>
      <c r="G198" s="15"/>
      <c r="H198" s="15"/>
      <c r="I198" s="15"/>
      <c r="J198" s="15"/>
      <c r="K198" s="15"/>
    </row>
    <row r="199" spans="2:11" ht="13.8">
      <c r="B199" s="9"/>
      <c r="C199" s="15"/>
      <c r="D199" s="15"/>
      <c r="E199" s="15"/>
      <c r="F199" s="15"/>
      <c r="G199" s="15"/>
      <c r="H199" s="15"/>
      <c r="I199" s="15"/>
      <c r="J199" s="15"/>
      <c r="K199" s="15"/>
    </row>
    <row r="200" spans="2:11" ht="13.8">
      <c r="B200" s="9"/>
      <c r="C200" s="15"/>
      <c r="D200" s="15"/>
      <c r="E200" s="15"/>
      <c r="F200" s="15"/>
      <c r="G200" s="15"/>
      <c r="H200" s="15"/>
      <c r="I200" s="15"/>
      <c r="J200" s="15"/>
      <c r="K200" s="15"/>
    </row>
    <row r="201" spans="2:11" ht="13.8">
      <c r="B201" s="9"/>
      <c r="C201" s="15"/>
      <c r="D201" s="15"/>
      <c r="E201" s="15"/>
      <c r="F201" s="15"/>
      <c r="G201" s="15"/>
      <c r="H201" s="15"/>
      <c r="I201" s="15"/>
      <c r="J201" s="15"/>
      <c r="K201" s="15"/>
    </row>
    <row r="202" spans="2:11" ht="13.8">
      <c r="B202" s="9"/>
      <c r="C202" s="15"/>
      <c r="D202" s="15"/>
      <c r="E202" s="15"/>
      <c r="F202" s="15"/>
      <c r="G202" s="15"/>
      <c r="H202" s="15"/>
      <c r="I202" s="15"/>
      <c r="J202" s="15"/>
      <c r="K202" s="15"/>
    </row>
    <row r="203" spans="2:11" ht="13.8">
      <c r="B203" s="9"/>
      <c r="C203" s="15"/>
      <c r="D203" s="15"/>
      <c r="E203" s="15"/>
      <c r="F203" s="15"/>
      <c r="G203" s="15"/>
      <c r="H203" s="15"/>
      <c r="I203" s="15"/>
      <c r="J203" s="15"/>
      <c r="K203" s="15"/>
    </row>
    <row r="204" spans="2:11" ht="13.8">
      <c r="B204" s="9"/>
      <c r="C204" s="15"/>
      <c r="D204" s="15"/>
      <c r="E204" s="15"/>
      <c r="F204" s="15"/>
      <c r="G204" s="15"/>
      <c r="H204" s="15"/>
      <c r="I204" s="15"/>
      <c r="J204" s="15"/>
      <c r="K204" s="15"/>
    </row>
    <row r="205" spans="2:11" ht="13.8">
      <c r="B205" s="9"/>
      <c r="C205" s="15"/>
      <c r="D205" s="15"/>
      <c r="E205" s="15"/>
      <c r="F205" s="15"/>
      <c r="G205" s="15"/>
      <c r="H205" s="15"/>
      <c r="I205" s="15"/>
      <c r="J205" s="15"/>
      <c r="K205" s="15"/>
    </row>
    <row r="208" spans="2:11" ht="17.399999999999999">
      <c r="B208" s="480"/>
      <c r="C208" s="480"/>
      <c r="D208" s="480"/>
      <c r="E208" s="480"/>
      <c r="F208" s="480"/>
      <c r="G208" s="480"/>
      <c r="H208" s="480"/>
      <c r="I208" s="480"/>
      <c r="J208" s="480"/>
      <c r="K208"/>
    </row>
    <row r="209" spans="2:11" ht="13.8">
      <c r="B209" s="10"/>
      <c r="C209" s="15"/>
      <c r="D209" s="15"/>
      <c r="E209" s="15"/>
      <c r="F209" s="15"/>
      <c r="G209" s="15"/>
      <c r="H209" s="15"/>
      <c r="I209" s="15"/>
      <c r="J209" s="15"/>
      <c r="K209" s="15"/>
    </row>
    <row r="210" spans="2:11">
      <c r="B210" s="482"/>
      <c r="C210" s="482"/>
      <c r="D210" s="482"/>
      <c r="E210" s="482"/>
      <c r="F210" s="482"/>
      <c r="G210" s="482"/>
      <c r="H210" s="482"/>
      <c r="I210" s="482"/>
      <c r="J210" s="482"/>
      <c r="K210"/>
    </row>
    <row r="211" spans="2:11" ht="20.25" customHeight="1">
      <c r="B211" s="482"/>
      <c r="C211" s="482"/>
      <c r="D211" s="482"/>
      <c r="E211" s="482"/>
      <c r="F211" s="482"/>
      <c r="G211" s="482"/>
      <c r="H211" s="482"/>
      <c r="I211" s="482"/>
      <c r="J211" s="482"/>
      <c r="K211"/>
    </row>
    <row r="212" spans="2:11" ht="13.8">
      <c r="B212" s="19"/>
      <c r="C212" s="16"/>
      <c r="D212" s="16"/>
      <c r="E212" s="16"/>
      <c r="F212" s="16"/>
      <c r="G212" s="16"/>
      <c r="H212" s="15"/>
      <c r="I212" s="15"/>
      <c r="J212" s="15"/>
      <c r="K212" s="15"/>
    </row>
    <row r="213" spans="2:11" ht="13.8">
      <c r="B213" s="4"/>
      <c r="C213" s="15"/>
      <c r="D213" s="17"/>
      <c r="E213" s="17"/>
      <c r="F213" s="17"/>
      <c r="G213" s="15"/>
      <c r="H213" s="15"/>
      <c r="I213" s="15"/>
      <c r="J213" s="15"/>
      <c r="K213" s="15"/>
    </row>
    <row r="214" spans="2:11" ht="13.8">
      <c r="B214" s="10"/>
      <c r="C214" s="17"/>
      <c r="D214" s="17"/>
      <c r="E214" s="17"/>
      <c r="F214" s="17"/>
      <c r="G214" s="17"/>
      <c r="H214" s="17"/>
      <c r="I214" s="17"/>
      <c r="J214" s="17"/>
      <c r="K214" s="17"/>
    </row>
    <row r="215" spans="2:11" ht="13.8">
      <c r="B215" s="9"/>
      <c r="C215" s="17"/>
      <c r="D215" s="17"/>
      <c r="E215" s="20"/>
      <c r="F215" s="20"/>
      <c r="G215" s="20"/>
      <c r="H215" s="20"/>
      <c r="I215" s="20"/>
      <c r="J215" s="20"/>
      <c r="K215" s="20"/>
    </row>
    <row r="216" spans="2:11" ht="13.8">
      <c r="B216" s="9"/>
      <c r="C216" s="17"/>
      <c r="D216" s="15"/>
      <c r="E216" s="15"/>
      <c r="F216" s="15"/>
      <c r="G216" s="15"/>
      <c r="H216" s="15"/>
      <c r="I216" s="15"/>
      <c r="J216" s="15"/>
      <c r="K216" s="15"/>
    </row>
    <row r="217" spans="2:11" ht="13.8">
      <c r="B217" s="21"/>
      <c r="C217" s="15"/>
      <c r="D217" s="15"/>
      <c r="E217" s="15"/>
      <c r="F217" s="15"/>
      <c r="G217" s="15"/>
      <c r="H217" s="15"/>
      <c r="I217" s="15"/>
      <c r="J217" s="15"/>
      <c r="K217" s="15"/>
    </row>
    <row r="218" spans="2:11" ht="13.8">
      <c r="B218" s="11"/>
      <c r="C218" s="15"/>
      <c r="D218" s="15"/>
      <c r="E218" s="15"/>
      <c r="F218" s="15"/>
      <c r="G218" s="15"/>
      <c r="H218" s="15"/>
      <c r="I218" s="15"/>
      <c r="J218" s="15"/>
      <c r="K218" s="15"/>
    </row>
    <row r="219" spans="2:11" ht="13.8">
      <c r="B219" s="11"/>
      <c r="C219" s="15"/>
      <c r="D219" s="15"/>
      <c r="E219" s="15"/>
      <c r="F219" s="15"/>
      <c r="G219" s="15"/>
      <c r="H219" s="15"/>
      <c r="I219" s="15"/>
      <c r="J219" s="15"/>
      <c r="K219" s="15"/>
    </row>
    <row r="220" spans="2:11" ht="13.8">
      <c r="B220" s="11"/>
      <c r="C220" s="15"/>
      <c r="D220" s="15"/>
      <c r="E220" s="15"/>
      <c r="F220" s="15"/>
      <c r="G220" s="15"/>
      <c r="H220" s="15"/>
      <c r="I220" s="15"/>
      <c r="J220" s="15"/>
      <c r="K220" s="15"/>
    </row>
    <row r="221" spans="2:11" ht="13.8">
      <c r="B221" s="11"/>
      <c r="C221" s="15"/>
      <c r="D221" s="15"/>
      <c r="E221" s="15"/>
      <c r="F221" s="15"/>
      <c r="G221" s="15"/>
      <c r="H221" s="15"/>
      <c r="I221" s="15"/>
      <c r="J221" s="15"/>
      <c r="K221" s="15"/>
    </row>
    <row r="222" spans="2:11" ht="13.8">
      <c r="B222" s="12"/>
      <c r="C222" s="15"/>
      <c r="D222" s="15"/>
      <c r="E222" s="15"/>
      <c r="F222" s="15"/>
      <c r="G222" s="15"/>
      <c r="H222" s="15"/>
      <c r="I222" s="15"/>
      <c r="J222" s="15"/>
      <c r="K222" s="15"/>
    </row>
    <row r="223" spans="2:11" ht="13.8">
      <c r="B223" s="9"/>
      <c r="C223" s="15"/>
      <c r="D223" s="15"/>
      <c r="E223" s="15"/>
      <c r="F223" s="15"/>
      <c r="G223" s="15"/>
      <c r="H223" s="15"/>
      <c r="I223" s="15"/>
      <c r="J223" s="15"/>
      <c r="K223" s="15"/>
    </row>
    <row r="224" spans="2:11" ht="13.8">
      <c r="B224" s="21"/>
      <c r="C224" s="15"/>
      <c r="D224" s="15"/>
      <c r="E224" s="15"/>
      <c r="F224" s="15"/>
      <c r="G224" s="15"/>
      <c r="H224" s="15"/>
      <c r="I224" s="15"/>
      <c r="J224" s="15"/>
      <c r="K224" s="15"/>
    </row>
    <row r="225" spans="2:11" ht="13.8">
      <c r="B225" s="11"/>
      <c r="C225" s="15"/>
      <c r="D225" s="15"/>
      <c r="E225" s="15"/>
      <c r="F225" s="15"/>
      <c r="G225" s="15"/>
      <c r="H225" s="15"/>
      <c r="I225" s="15"/>
      <c r="J225" s="15"/>
      <c r="K225" s="15"/>
    </row>
    <row r="226" spans="2:11" ht="13.8">
      <c r="B226" s="11"/>
      <c r="C226" s="15"/>
      <c r="D226" s="15"/>
      <c r="E226" s="15"/>
      <c r="F226" s="15"/>
      <c r="G226" s="15"/>
      <c r="H226" s="15"/>
      <c r="I226" s="15"/>
      <c r="J226" s="15"/>
      <c r="K226" s="15"/>
    </row>
    <row r="227" spans="2:11" ht="13.8">
      <c r="B227" s="12"/>
      <c r="C227" s="15"/>
      <c r="D227" s="15"/>
      <c r="E227" s="15"/>
      <c r="F227" s="15"/>
      <c r="G227" s="15"/>
      <c r="H227" s="15"/>
      <c r="I227" s="15"/>
      <c r="J227" s="15"/>
      <c r="K227" s="15"/>
    </row>
    <row r="228" spans="2:11" ht="13.8">
      <c r="B228" s="12"/>
      <c r="C228" s="15"/>
      <c r="D228" s="15"/>
      <c r="E228" s="15"/>
      <c r="F228" s="15"/>
      <c r="G228" s="15"/>
      <c r="H228" s="15"/>
      <c r="I228" s="15"/>
      <c r="J228" s="15"/>
      <c r="K228" s="15"/>
    </row>
    <row r="229" spans="2:11" ht="13.8">
      <c r="B229" s="13"/>
      <c r="C229" s="15"/>
      <c r="D229" s="15"/>
      <c r="E229" s="15"/>
      <c r="F229" s="15"/>
      <c r="G229" s="15"/>
      <c r="H229" s="15"/>
      <c r="I229" s="15"/>
      <c r="J229" s="15"/>
      <c r="K229" s="15"/>
    </row>
    <row r="230" spans="2:11" ht="13.8">
      <c r="B230" s="13"/>
      <c r="C230" s="15"/>
      <c r="D230" s="15"/>
      <c r="E230" s="15"/>
      <c r="F230" s="15"/>
      <c r="G230" s="15"/>
      <c r="H230" s="15"/>
      <c r="I230" s="15"/>
      <c r="J230" s="15"/>
      <c r="K230" s="15"/>
    </row>
    <row r="231" spans="2:11" ht="13.8">
      <c r="B231" s="21"/>
      <c r="C231" s="15"/>
      <c r="D231" s="15"/>
      <c r="E231" s="15"/>
      <c r="F231" s="15"/>
      <c r="G231" s="15"/>
      <c r="H231" s="15"/>
      <c r="I231" s="15"/>
      <c r="J231" s="15"/>
      <c r="K231" s="15"/>
    </row>
    <row r="232" spans="2:11" ht="13.8">
      <c r="B232" s="14"/>
      <c r="C232" s="15"/>
      <c r="D232" s="15"/>
      <c r="E232" s="15"/>
      <c r="F232" s="15"/>
      <c r="G232" s="15"/>
      <c r="H232" s="15"/>
      <c r="I232" s="15"/>
      <c r="J232" s="15"/>
      <c r="K232" s="15"/>
    </row>
    <row r="233" spans="2:11" ht="13.8">
      <c r="B233" s="9"/>
      <c r="C233" s="15"/>
      <c r="D233" s="15"/>
      <c r="E233" s="15"/>
      <c r="F233" s="15"/>
      <c r="G233" s="15"/>
      <c r="H233" s="15"/>
      <c r="I233" s="15"/>
      <c r="J233" s="15"/>
      <c r="K233" s="15"/>
    </row>
    <row r="234" spans="2:11" ht="13.8">
      <c r="B234" s="9"/>
      <c r="C234" s="15"/>
      <c r="D234" s="15"/>
      <c r="E234" s="15"/>
      <c r="F234" s="15"/>
      <c r="G234" s="15"/>
      <c r="H234" s="15"/>
      <c r="I234" s="15"/>
      <c r="J234" s="15"/>
      <c r="K234" s="15"/>
    </row>
    <row r="235" spans="2:11" ht="13.8">
      <c r="B235" s="9"/>
      <c r="C235" s="15"/>
      <c r="D235" s="15"/>
      <c r="E235" s="15"/>
      <c r="F235" s="15"/>
      <c r="G235" s="15"/>
      <c r="H235" s="15"/>
      <c r="I235" s="15"/>
      <c r="J235" s="15"/>
      <c r="K235" s="15"/>
    </row>
    <row r="236" spans="2:11" ht="13.8">
      <c r="B236" s="9"/>
      <c r="C236" s="15"/>
      <c r="D236" s="15"/>
      <c r="E236" s="15"/>
      <c r="F236" s="15"/>
      <c r="G236" s="15"/>
      <c r="H236" s="15"/>
      <c r="I236" s="15"/>
      <c r="J236" s="15"/>
      <c r="K236" s="15"/>
    </row>
    <row r="237" spans="2:11" ht="13.8">
      <c r="B237" s="9"/>
      <c r="C237" s="15"/>
      <c r="D237" s="15"/>
      <c r="E237" s="15"/>
      <c r="F237" s="15"/>
      <c r="G237" s="15"/>
      <c r="H237" s="15"/>
      <c r="I237" s="15"/>
      <c r="J237" s="15"/>
      <c r="K237" s="15"/>
    </row>
    <row r="238" spans="2:11" ht="13.8">
      <c r="B238" s="9"/>
      <c r="C238" s="15"/>
      <c r="D238" s="15"/>
      <c r="E238" s="15"/>
      <c r="F238" s="15"/>
      <c r="G238" s="15"/>
      <c r="H238" s="15"/>
      <c r="I238" s="15"/>
      <c r="J238" s="15"/>
      <c r="K238" s="15"/>
    </row>
    <row r="239" spans="2:11" ht="13.8">
      <c r="B239" s="9"/>
      <c r="C239" s="15"/>
      <c r="D239" s="15"/>
      <c r="E239" s="15"/>
      <c r="F239" s="15"/>
      <c r="G239" s="15"/>
      <c r="H239" s="15"/>
      <c r="I239" s="15"/>
      <c r="J239" s="15"/>
      <c r="K239" s="15"/>
    </row>
    <row r="240" spans="2:11" ht="13.8">
      <c r="B240" s="9"/>
      <c r="C240" s="15"/>
      <c r="D240" s="15"/>
      <c r="E240" s="15"/>
      <c r="F240" s="15"/>
      <c r="G240" s="15"/>
      <c r="H240" s="15"/>
      <c r="I240" s="15"/>
      <c r="J240" s="15"/>
      <c r="K240" s="15"/>
    </row>
    <row r="241" spans="2:11" ht="13.8">
      <c r="B241" s="9"/>
      <c r="C241" s="15"/>
      <c r="D241" s="15"/>
      <c r="E241" s="15"/>
      <c r="F241" s="15"/>
      <c r="G241" s="15"/>
      <c r="H241" s="15"/>
      <c r="I241" s="15"/>
      <c r="J241" s="15"/>
      <c r="K241" s="15"/>
    </row>
    <row r="242" spans="2:11" ht="13.8">
      <c r="B242" s="9"/>
      <c r="C242" s="15"/>
      <c r="D242" s="15"/>
      <c r="E242" s="15"/>
      <c r="F242" s="15"/>
      <c r="G242" s="15"/>
      <c r="H242" s="15"/>
      <c r="I242" s="15"/>
      <c r="J242" s="15"/>
      <c r="K242" s="15"/>
    </row>
    <row r="243" spans="2:11" ht="13.8">
      <c r="B243" s="9"/>
      <c r="C243" s="15"/>
      <c r="D243" s="15"/>
      <c r="E243" s="15"/>
      <c r="F243" s="15"/>
      <c r="G243" s="15"/>
      <c r="H243" s="15"/>
      <c r="I243" s="15"/>
      <c r="J243" s="15"/>
      <c r="K243" s="15"/>
    </row>
    <row r="245" spans="2:11" ht="17.399999999999999">
      <c r="B245" s="480"/>
      <c r="C245" s="480"/>
      <c r="D245" s="480"/>
      <c r="E245" s="480"/>
      <c r="F245" s="480"/>
      <c r="G245" s="480"/>
      <c r="H245" s="480"/>
      <c r="I245" s="480"/>
      <c r="J245" s="480"/>
      <c r="K245"/>
    </row>
    <row r="246" spans="2:11" ht="13.8">
      <c r="B246" s="10"/>
      <c r="C246" s="15"/>
      <c r="D246" s="15"/>
      <c r="E246" s="15"/>
      <c r="F246" s="15"/>
      <c r="G246" s="15"/>
      <c r="H246" s="15"/>
      <c r="I246" s="15"/>
      <c r="J246" s="15"/>
      <c r="K246" s="15"/>
    </row>
    <row r="247" spans="2:11" ht="13.8">
      <c r="B247" s="482"/>
      <c r="C247" s="482"/>
      <c r="D247" s="482"/>
      <c r="E247" s="482"/>
      <c r="F247" s="482"/>
      <c r="G247" s="482"/>
      <c r="H247" s="482"/>
      <c r="I247" s="482"/>
      <c r="J247" s="482"/>
      <c r="K247"/>
    </row>
    <row r="248" spans="2:11" ht="13.8">
      <c r="B248" s="19"/>
      <c r="C248" s="16"/>
      <c r="D248" s="16"/>
      <c r="E248" s="16"/>
      <c r="F248" s="16"/>
      <c r="G248" s="16"/>
      <c r="H248" s="15"/>
      <c r="I248" s="15"/>
      <c r="J248" s="15"/>
      <c r="K248" s="15"/>
    </row>
    <row r="249" spans="2:11" ht="13.8">
      <c r="B249" s="4"/>
      <c r="C249" s="15"/>
      <c r="D249" s="17"/>
      <c r="E249" s="17"/>
      <c r="F249" s="17"/>
      <c r="G249" s="15"/>
      <c r="H249" s="15"/>
      <c r="I249" s="15"/>
      <c r="J249" s="15"/>
      <c r="K249" s="15"/>
    </row>
    <row r="250" spans="2:11" ht="13.8">
      <c r="B250" s="10"/>
      <c r="C250" s="17"/>
      <c r="D250" s="17"/>
      <c r="E250" s="17"/>
      <c r="F250" s="17"/>
      <c r="G250" s="17"/>
      <c r="H250" s="17"/>
      <c r="I250" s="17"/>
      <c r="J250" s="17"/>
      <c r="K250" s="17"/>
    </row>
    <row r="251" spans="2:11" ht="13.8">
      <c r="B251" s="9"/>
      <c r="C251" s="17"/>
      <c r="D251" s="17"/>
      <c r="E251" s="20"/>
      <c r="F251" s="20"/>
      <c r="G251" s="20"/>
      <c r="H251" s="20"/>
      <c r="I251" s="20"/>
      <c r="J251" s="20"/>
      <c r="K251" s="20"/>
    </row>
    <row r="252" spans="2:11" ht="13.8">
      <c r="B252" s="9"/>
      <c r="C252" s="17"/>
      <c r="D252" s="15"/>
      <c r="E252" s="15"/>
      <c r="F252" s="15"/>
      <c r="G252" s="15"/>
      <c r="H252" s="15"/>
      <c r="I252" s="15"/>
      <c r="J252" s="15"/>
      <c r="K252" s="15"/>
    </row>
    <row r="253" spans="2:11" ht="13.8">
      <c r="B253" s="21"/>
      <c r="C253" s="15"/>
      <c r="D253" s="15"/>
      <c r="E253" s="15"/>
      <c r="F253" s="15"/>
      <c r="G253" s="15"/>
      <c r="H253" s="15"/>
      <c r="I253" s="15"/>
      <c r="J253" s="15"/>
      <c r="K253" s="15"/>
    </row>
    <row r="254" spans="2:11" ht="13.8">
      <c r="B254" s="11"/>
      <c r="C254" s="15"/>
      <c r="D254" s="15"/>
      <c r="E254" s="15"/>
      <c r="F254" s="15"/>
      <c r="G254" s="15"/>
      <c r="H254" s="15"/>
      <c r="I254" s="15"/>
      <c r="J254" s="15"/>
      <c r="K254" s="15"/>
    </row>
    <row r="255" spans="2:11" ht="13.8">
      <c r="B255" s="11"/>
      <c r="C255" s="15"/>
      <c r="D255" s="15"/>
      <c r="E255" s="15"/>
      <c r="F255" s="15"/>
      <c r="G255" s="15"/>
      <c r="H255" s="15"/>
      <c r="I255" s="15"/>
      <c r="J255" s="15"/>
      <c r="K255" s="15"/>
    </row>
    <row r="256" spans="2:11" ht="13.8">
      <c r="B256" s="11"/>
      <c r="C256" s="15"/>
      <c r="D256" s="15"/>
      <c r="E256" s="15"/>
      <c r="F256" s="15"/>
      <c r="G256" s="15"/>
      <c r="H256" s="15"/>
      <c r="I256" s="15"/>
      <c r="J256" s="15"/>
      <c r="K256" s="15"/>
    </row>
    <row r="257" spans="2:11" ht="13.8">
      <c r="B257" s="11"/>
      <c r="C257" s="15"/>
      <c r="D257" s="15"/>
      <c r="E257" s="15"/>
      <c r="F257" s="15"/>
      <c r="G257" s="15"/>
      <c r="H257" s="15"/>
      <c r="I257" s="15"/>
      <c r="J257" s="15"/>
      <c r="K257" s="15"/>
    </row>
    <row r="258" spans="2:11" ht="13.8">
      <c r="B258" s="11"/>
      <c r="C258" s="15"/>
      <c r="D258" s="15"/>
      <c r="E258" s="15"/>
      <c r="F258" s="15"/>
      <c r="G258" s="15"/>
      <c r="H258" s="15"/>
      <c r="I258" s="15"/>
      <c r="J258" s="15"/>
      <c r="K258" s="15"/>
    </row>
    <row r="259" spans="2:11" ht="13.8">
      <c r="B259" s="11"/>
      <c r="C259" s="15"/>
      <c r="D259" s="15"/>
      <c r="E259" s="15"/>
      <c r="F259" s="15"/>
      <c r="G259" s="15"/>
      <c r="H259" s="15"/>
      <c r="I259" s="15"/>
      <c r="J259" s="15"/>
      <c r="K259" s="15"/>
    </row>
    <row r="260" spans="2:11" ht="13.8">
      <c r="B260" s="12"/>
      <c r="C260" s="15"/>
      <c r="D260" s="15"/>
      <c r="E260" s="15"/>
      <c r="F260" s="15"/>
      <c r="G260" s="15"/>
      <c r="H260" s="15"/>
      <c r="I260" s="15"/>
      <c r="J260" s="15"/>
      <c r="K260" s="15"/>
    </row>
    <row r="261" spans="2:11" ht="13.8">
      <c r="B261" s="9"/>
      <c r="C261" s="15"/>
      <c r="D261" s="15"/>
      <c r="E261" s="15"/>
      <c r="F261" s="15"/>
      <c r="G261" s="15"/>
      <c r="H261" s="15"/>
      <c r="I261" s="15"/>
      <c r="J261" s="15"/>
      <c r="K261" s="15"/>
    </row>
    <row r="262" spans="2:11" ht="13.8">
      <c r="B262" s="21"/>
      <c r="C262" s="15"/>
      <c r="D262" s="15"/>
      <c r="E262" s="15"/>
      <c r="F262" s="15"/>
      <c r="G262" s="15"/>
      <c r="H262" s="15"/>
      <c r="I262" s="15"/>
      <c r="J262" s="15"/>
      <c r="K262" s="15"/>
    </row>
    <row r="263" spans="2:11" ht="13.8">
      <c r="B263" s="11"/>
      <c r="C263" s="15"/>
      <c r="D263" s="15"/>
      <c r="E263" s="15"/>
      <c r="F263" s="15"/>
      <c r="G263" s="15"/>
      <c r="H263" s="15"/>
      <c r="I263" s="15"/>
      <c r="J263" s="15"/>
      <c r="K263" s="15"/>
    </row>
    <row r="264" spans="2:11" ht="13.8">
      <c r="B264" s="11"/>
      <c r="C264" s="15"/>
      <c r="D264" s="15"/>
      <c r="E264" s="15"/>
      <c r="F264" s="15"/>
      <c r="G264" s="15"/>
      <c r="H264" s="15"/>
      <c r="I264" s="15"/>
      <c r="J264" s="15"/>
      <c r="K264" s="15"/>
    </row>
    <row r="265" spans="2:11" ht="13.8">
      <c r="B265" s="11"/>
      <c r="C265" s="15"/>
      <c r="D265" s="15"/>
      <c r="E265" s="15"/>
      <c r="F265" s="15"/>
      <c r="G265" s="15"/>
      <c r="H265" s="15"/>
      <c r="I265" s="15"/>
      <c r="J265" s="15"/>
      <c r="K265" s="15"/>
    </row>
    <row r="266" spans="2:11" ht="13.8">
      <c r="B266" s="12"/>
      <c r="C266" s="15"/>
      <c r="D266" s="15"/>
      <c r="E266" s="15"/>
      <c r="F266" s="15"/>
      <c r="G266" s="15"/>
      <c r="H266" s="15"/>
      <c r="I266" s="15"/>
      <c r="J266" s="15"/>
      <c r="K266" s="15"/>
    </row>
    <row r="267" spans="2:11" ht="13.8">
      <c r="B267" s="12"/>
      <c r="C267" s="15"/>
      <c r="D267" s="15"/>
      <c r="E267" s="15"/>
      <c r="F267" s="15"/>
      <c r="G267" s="15"/>
      <c r="H267" s="15"/>
      <c r="I267" s="15"/>
      <c r="J267" s="15"/>
      <c r="K267" s="15"/>
    </row>
    <row r="268" spans="2:11" ht="13.8">
      <c r="B268" s="13"/>
      <c r="C268" s="15"/>
      <c r="D268" s="15"/>
      <c r="E268" s="15"/>
      <c r="F268" s="15"/>
      <c r="G268" s="15"/>
      <c r="H268" s="15"/>
      <c r="I268" s="15"/>
      <c r="J268" s="15"/>
      <c r="K268" s="15"/>
    </row>
    <row r="269" spans="2:11" ht="13.8">
      <c r="B269" s="13"/>
      <c r="C269" s="15"/>
      <c r="D269" s="15"/>
      <c r="E269" s="15"/>
      <c r="F269" s="15"/>
      <c r="G269" s="15"/>
      <c r="H269" s="15"/>
      <c r="I269" s="15"/>
      <c r="J269" s="15"/>
      <c r="K269" s="15"/>
    </row>
    <row r="270" spans="2:11" ht="13.8">
      <c r="B270" s="21"/>
      <c r="C270" s="15"/>
      <c r="D270" s="15"/>
      <c r="E270" s="15"/>
      <c r="F270" s="15"/>
      <c r="G270" s="15"/>
      <c r="H270" s="15"/>
      <c r="I270" s="15"/>
      <c r="J270" s="15"/>
      <c r="K270" s="15"/>
    </row>
    <row r="271" spans="2:11" ht="13.8">
      <c r="B271" s="14"/>
      <c r="C271" s="15"/>
      <c r="D271" s="15"/>
      <c r="E271" s="15"/>
      <c r="F271" s="15"/>
      <c r="G271" s="15"/>
      <c r="H271" s="15"/>
      <c r="I271" s="15"/>
      <c r="J271" s="15"/>
      <c r="K271" s="15"/>
    </row>
    <row r="272" spans="2:11" ht="13.8">
      <c r="B272" s="14"/>
      <c r="C272" s="15"/>
      <c r="D272" s="15"/>
      <c r="E272" s="15"/>
      <c r="F272" s="15"/>
      <c r="G272" s="15"/>
      <c r="H272" s="15"/>
      <c r="I272" s="15"/>
      <c r="J272" s="15"/>
      <c r="K272" s="15"/>
    </row>
    <row r="273" spans="2:11" ht="13.8">
      <c r="B273" s="9"/>
      <c r="C273" s="15"/>
      <c r="D273" s="15"/>
      <c r="E273" s="15"/>
      <c r="F273" s="15"/>
      <c r="G273" s="15"/>
      <c r="H273" s="15"/>
      <c r="I273" s="15"/>
      <c r="J273" s="15"/>
      <c r="K273" s="15"/>
    </row>
    <row r="274" spans="2:11" ht="13.8">
      <c r="B274" s="9"/>
      <c r="C274" s="15"/>
      <c r="D274" s="15"/>
      <c r="E274" s="15"/>
      <c r="F274" s="15"/>
      <c r="G274" s="15"/>
      <c r="H274" s="15"/>
      <c r="I274" s="15"/>
      <c r="J274" s="15"/>
      <c r="K274" s="15"/>
    </row>
    <row r="275" spans="2:11" ht="13.8">
      <c r="B275" s="9"/>
      <c r="C275" s="15"/>
      <c r="D275" s="15"/>
      <c r="E275" s="15"/>
      <c r="F275" s="15"/>
      <c r="G275" s="15"/>
      <c r="H275" s="15"/>
      <c r="I275" s="15"/>
      <c r="J275" s="15"/>
      <c r="K275" s="15"/>
    </row>
    <row r="276" spans="2:11" ht="13.8">
      <c r="B276" s="9"/>
      <c r="C276" s="15"/>
      <c r="D276" s="15"/>
      <c r="E276" s="15"/>
      <c r="F276" s="15"/>
      <c r="G276" s="15"/>
      <c r="H276" s="15"/>
      <c r="I276" s="15"/>
      <c r="J276" s="15"/>
      <c r="K276" s="15"/>
    </row>
    <row r="277" spans="2:11" ht="13.8">
      <c r="B277" s="9"/>
      <c r="C277" s="15"/>
      <c r="D277" s="15"/>
      <c r="E277" s="15"/>
      <c r="F277" s="15"/>
      <c r="G277" s="15"/>
      <c r="H277" s="15"/>
      <c r="I277" s="15"/>
      <c r="J277" s="15"/>
      <c r="K277" s="15"/>
    </row>
    <row r="278" spans="2:11" ht="13.8">
      <c r="B278" s="9"/>
      <c r="C278" s="15"/>
      <c r="D278" s="15"/>
      <c r="E278" s="15"/>
      <c r="F278" s="15"/>
      <c r="G278" s="15"/>
      <c r="H278" s="15"/>
      <c r="I278" s="15"/>
      <c r="J278" s="15"/>
      <c r="K278" s="15"/>
    </row>
    <row r="279" spans="2:11" ht="13.8">
      <c r="B279" s="9"/>
      <c r="C279" s="15"/>
      <c r="D279" s="15"/>
      <c r="E279" s="15"/>
      <c r="F279" s="15"/>
      <c r="G279" s="15"/>
      <c r="H279" s="15"/>
      <c r="I279" s="15"/>
      <c r="J279" s="15"/>
      <c r="K279" s="15"/>
    </row>
    <row r="280" spans="2:11" ht="13.8">
      <c r="B280" s="9"/>
      <c r="C280" s="15"/>
      <c r="D280" s="15"/>
      <c r="E280" s="15"/>
      <c r="F280" s="15"/>
      <c r="G280" s="15"/>
      <c r="H280" s="15"/>
      <c r="I280" s="15"/>
      <c r="J280" s="15"/>
      <c r="K280" s="15"/>
    </row>
    <row r="281" spans="2:11" ht="13.8">
      <c r="B281" s="9"/>
      <c r="C281" s="15"/>
      <c r="D281" s="15"/>
      <c r="E281" s="15"/>
      <c r="F281" s="15"/>
      <c r="G281" s="15"/>
      <c r="H281" s="15"/>
      <c r="I281" s="15"/>
      <c r="J281" s="15"/>
      <c r="K281" s="15"/>
    </row>
    <row r="282" spans="2:11" ht="13.8">
      <c r="B282" s="9"/>
      <c r="C282" s="15"/>
      <c r="D282" s="15"/>
      <c r="E282" s="15"/>
      <c r="F282" s="15"/>
      <c r="G282" s="15"/>
      <c r="H282" s="15"/>
      <c r="I282" s="15"/>
      <c r="J282" s="15"/>
      <c r="K282" s="15"/>
    </row>
    <row r="285" spans="2:11" ht="17.399999999999999">
      <c r="B285" s="480"/>
      <c r="C285" s="480"/>
      <c r="D285" s="480"/>
      <c r="E285" s="480"/>
      <c r="F285" s="480"/>
      <c r="G285" s="480"/>
      <c r="H285" s="480"/>
      <c r="I285" s="480"/>
      <c r="J285" s="480"/>
      <c r="K285"/>
    </row>
    <row r="286" spans="2:11" ht="13.8">
      <c r="B286" s="10"/>
      <c r="C286" s="15"/>
      <c r="D286" s="15"/>
      <c r="E286" s="15"/>
      <c r="F286" s="15"/>
      <c r="G286" s="15"/>
      <c r="H286" s="15"/>
      <c r="I286" s="15"/>
      <c r="J286" s="15"/>
      <c r="K286" s="15"/>
    </row>
    <row r="287" spans="2:11">
      <c r="B287" s="482"/>
      <c r="C287" s="482"/>
      <c r="D287" s="482"/>
      <c r="E287" s="482"/>
      <c r="F287" s="482"/>
      <c r="G287" s="482"/>
      <c r="H287" s="482"/>
      <c r="I287" s="482"/>
      <c r="J287" s="482"/>
      <c r="K287"/>
    </row>
    <row r="288" spans="2:11" ht="20.25" customHeight="1">
      <c r="B288" s="482"/>
      <c r="C288" s="482"/>
      <c r="D288" s="482"/>
      <c r="E288" s="482"/>
      <c r="F288" s="482"/>
      <c r="G288" s="482"/>
      <c r="H288" s="482"/>
      <c r="I288" s="482"/>
      <c r="J288" s="482"/>
      <c r="K288"/>
    </row>
    <row r="289" spans="2:11" ht="13.8">
      <c r="B289" s="19"/>
      <c r="C289" s="16"/>
      <c r="D289" s="16"/>
      <c r="E289" s="16"/>
      <c r="F289" s="16"/>
      <c r="G289" s="16"/>
      <c r="H289" s="16"/>
      <c r="I289" s="16"/>
      <c r="J289" s="16"/>
      <c r="K289" s="16"/>
    </row>
    <row r="290" spans="2:11" ht="13.8">
      <c r="B290" s="4"/>
      <c r="C290" s="15"/>
      <c r="D290" s="17"/>
      <c r="E290" s="15"/>
      <c r="F290" s="17"/>
      <c r="G290" s="15"/>
      <c r="H290" s="15"/>
      <c r="I290" s="15"/>
      <c r="J290" s="15"/>
      <c r="K290" s="15"/>
    </row>
    <row r="291" spans="2:11" ht="13.8">
      <c r="B291" s="10"/>
      <c r="C291" s="17"/>
      <c r="D291" s="17"/>
      <c r="E291" s="17"/>
      <c r="F291" s="17"/>
      <c r="G291" s="17"/>
      <c r="H291" s="17"/>
      <c r="I291" s="17"/>
      <c r="J291" s="17"/>
      <c r="K291" s="17"/>
    </row>
    <row r="292" spans="2:11" ht="13.8">
      <c r="B292" s="9"/>
      <c r="C292" s="17"/>
      <c r="D292" s="17"/>
      <c r="E292" s="20"/>
      <c r="F292" s="20"/>
      <c r="G292" s="20"/>
      <c r="H292" s="20"/>
      <c r="I292" s="20"/>
      <c r="J292" s="20"/>
      <c r="K292" s="20"/>
    </row>
    <row r="293" spans="2:11" ht="13.8">
      <c r="B293" s="9"/>
      <c r="C293" s="17"/>
      <c r="D293" s="15"/>
      <c r="E293" s="15"/>
      <c r="F293" s="15"/>
      <c r="G293" s="15"/>
      <c r="H293" s="15"/>
      <c r="I293" s="15"/>
      <c r="J293" s="15"/>
      <c r="K293" s="15"/>
    </row>
    <row r="294" spans="2:11" ht="13.8">
      <c r="B294" s="21"/>
      <c r="C294" s="15"/>
      <c r="D294" s="15"/>
      <c r="E294" s="15"/>
      <c r="F294" s="15"/>
      <c r="G294" s="15"/>
      <c r="H294" s="15"/>
      <c r="I294" s="15"/>
      <c r="J294" s="15"/>
      <c r="K294" s="15"/>
    </row>
    <row r="295" spans="2:11" ht="13.8">
      <c r="B295" s="22"/>
      <c r="C295" s="15"/>
      <c r="D295" s="15"/>
      <c r="E295" s="15"/>
      <c r="F295" s="15"/>
      <c r="G295" s="15"/>
      <c r="H295" s="15"/>
      <c r="I295" s="15"/>
      <c r="J295" s="15"/>
      <c r="K295" s="15"/>
    </row>
    <row r="296" spans="2:11" ht="13.8">
      <c r="B296" s="22"/>
      <c r="C296" s="15"/>
      <c r="D296" s="15"/>
      <c r="E296" s="15"/>
      <c r="F296" s="15"/>
      <c r="G296" s="15"/>
      <c r="H296" s="15"/>
      <c r="I296" s="15"/>
      <c r="J296" s="15"/>
      <c r="K296" s="15"/>
    </row>
    <row r="297" spans="2:11" ht="13.8">
      <c r="B297" s="11"/>
      <c r="C297" s="15"/>
      <c r="D297" s="15"/>
      <c r="E297" s="15"/>
      <c r="F297" s="15"/>
      <c r="G297" s="15"/>
      <c r="H297" s="15"/>
      <c r="I297" s="15"/>
      <c r="J297" s="15"/>
      <c r="K297" s="15"/>
    </row>
    <row r="298" spans="2:11" ht="13.8">
      <c r="B298" s="11"/>
      <c r="C298" s="15"/>
      <c r="D298" s="15"/>
      <c r="E298" s="15"/>
      <c r="F298" s="15"/>
      <c r="G298" s="15"/>
      <c r="H298" s="15"/>
      <c r="I298" s="15"/>
      <c r="J298" s="15"/>
      <c r="K298" s="15"/>
    </row>
    <row r="299" spans="2:11" ht="13.8">
      <c r="B299" s="12"/>
      <c r="C299" s="15"/>
      <c r="D299" s="15"/>
      <c r="E299" s="15"/>
      <c r="F299" s="15"/>
      <c r="G299" s="15"/>
      <c r="H299" s="15"/>
      <c r="I299" s="15"/>
      <c r="J299" s="15"/>
      <c r="K299" s="15"/>
    </row>
    <row r="300" spans="2:11" ht="13.8">
      <c r="B300" s="9"/>
      <c r="C300" s="15"/>
      <c r="D300" s="15"/>
      <c r="E300" s="15"/>
      <c r="F300" s="15"/>
      <c r="G300" s="15"/>
      <c r="H300" s="15"/>
      <c r="I300" s="15"/>
      <c r="J300" s="15"/>
      <c r="K300" s="15"/>
    </row>
    <row r="301" spans="2:11" ht="13.8">
      <c r="B301" s="21"/>
      <c r="C301" s="15"/>
      <c r="D301" s="15"/>
      <c r="E301" s="15"/>
      <c r="F301" s="15"/>
      <c r="G301" s="15"/>
      <c r="H301" s="15"/>
      <c r="I301" s="15"/>
      <c r="J301" s="15"/>
      <c r="K301" s="15"/>
    </row>
    <row r="302" spans="2:11" ht="13.8">
      <c r="B302" s="11"/>
      <c r="C302" s="15"/>
      <c r="D302" s="15"/>
      <c r="E302" s="15"/>
      <c r="F302" s="15"/>
      <c r="G302" s="15"/>
      <c r="H302" s="15"/>
      <c r="I302" s="15"/>
      <c r="J302" s="15"/>
      <c r="K302" s="15"/>
    </row>
    <row r="303" spans="2:11" ht="13.8">
      <c r="B303" s="11"/>
      <c r="C303" s="15"/>
      <c r="D303" s="15"/>
      <c r="E303" s="15"/>
      <c r="F303" s="15"/>
      <c r="G303" s="15"/>
      <c r="H303" s="15"/>
      <c r="I303" s="15"/>
      <c r="J303" s="15"/>
      <c r="K303" s="15"/>
    </row>
    <row r="304" spans="2:11" ht="13.8">
      <c r="B304" s="12"/>
      <c r="C304" s="15"/>
      <c r="D304" s="15"/>
      <c r="E304" s="15"/>
      <c r="F304" s="15"/>
      <c r="G304" s="15"/>
      <c r="H304" s="15"/>
      <c r="I304" s="15"/>
      <c r="J304" s="15"/>
      <c r="K304" s="15"/>
    </row>
    <row r="305" spans="2:11" ht="13.8">
      <c r="B305" s="12"/>
      <c r="C305" s="15"/>
      <c r="D305" s="15"/>
      <c r="E305" s="15"/>
      <c r="F305" s="15"/>
      <c r="G305" s="15"/>
      <c r="H305" s="15"/>
      <c r="I305" s="15"/>
      <c r="J305" s="15"/>
      <c r="K305" s="15"/>
    </row>
    <row r="306" spans="2:11" ht="13.8">
      <c r="B306" s="13"/>
      <c r="C306" s="15"/>
      <c r="D306" s="15"/>
      <c r="E306" s="15"/>
      <c r="F306" s="15"/>
      <c r="G306" s="15"/>
      <c r="H306" s="15"/>
      <c r="I306" s="15"/>
      <c r="J306" s="15"/>
      <c r="K306" s="15"/>
    </row>
    <row r="307" spans="2:11" ht="13.8">
      <c r="B307" s="13"/>
      <c r="C307" s="15"/>
      <c r="D307" s="15"/>
      <c r="E307" s="15"/>
      <c r="F307" s="15"/>
      <c r="G307" s="15"/>
      <c r="H307" s="15"/>
      <c r="I307" s="15"/>
      <c r="J307" s="15"/>
      <c r="K307" s="15"/>
    </row>
    <row r="308" spans="2:11" ht="13.8">
      <c r="B308" s="21"/>
      <c r="C308" s="15"/>
      <c r="D308" s="15"/>
      <c r="E308" s="15"/>
      <c r="F308" s="15"/>
      <c r="G308" s="15"/>
      <c r="H308" s="15"/>
      <c r="I308" s="15"/>
      <c r="J308" s="15"/>
      <c r="K308" s="15"/>
    </row>
    <row r="309" spans="2:11" ht="13.8">
      <c r="B309" s="14"/>
      <c r="C309" s="15"/>
      <c r="D309" s="15"/>
      <c r="E309" s="15"/>
      <c r="F309" s="15"/>
      <c r="G309" s="15"/>
      <c r="H309" s="15"/>
      <c r="I309" s="15"/>
      <c r="J309" s="15"/>
      <c r="K309" s="15"/>
    </row>
    <row r="310" spans="2:11" ht="13.8">
      <c r="B310" s="14"/>
      <c r="C310" s="15"/>
      <c r="D310" s="15"/>
      <c r="E310" s="15"/>
      <c r="F310" s="15"/>
      <c r="G310" s="15"/>
      <c r="H310" s="15"/>
      <c r="I310" s="15"/>
      <c r="J310" s="15"/>
      <c r="K310" s="15"/>
    </row>
    <row r="311" spans="2:11" ht="13.8">
      <c r="B311" s="9"/>
      <c r="C311" s="15"/>
      <c r="D311" s="15"/>
      <c r="E311" s="15"/>
      <c r="F311" s="15"/>
      <c r="G311" s="15"/>
      <c r="H311" s="15"/>
      <c r="I311" s="15"/>
      <c r="J311" s="15"/>
      <c r="K311" s="15"/>
    </row>
    <row r="312" spans="2:11" ht="13.8">
      <c r="B312" s="9"/>
      <c r="C312" s="15"/>
      <c r="D312" s="15"/>
      <c r="E312" s="15"/>
      <c r="F312" s="15"/>
      <c r="G312" s="15"/>
      <c r="H312" s="15"/>
      <c r="I312" s="15"/>
      <c r="J312" s="15"/>
      <c r="K312" s="15"/>
    </row>
    <row r="313" spans="2:11" ht="13.8">
      <c r="B313" s="9"/>
      <c r="C313" s="15"/>
      <c r="D313" s="15"/>
      <c r="E313" s="15"/>
      <c r="F313" s="15"/>
      <c r="G313" s="15"/>
      <c r="H313" s="15"/>
      <c r="I313" s="15"/>
      <c r="J313" s="15"/>
      <c r="K313" s="15"/>
    </row>
    <row r="314" spans="2:11" ht="13.8">
      <c r="B314" s="9"/>
      <c r="C314" s="15"/>
      <c r="D314" s="15"/>
      <c r="E314" s="15"/>
      <c r="F314" s="15"/>
      <c r="G314" s="15"/>
      <c r="H314" s="15"/>
      <c r="I314" s="15"/>
      <c r="J314" s="15"/>
      <c r="K314" s="15"/>
    </row>
    <row r="315" spans="2:11" ht="13.8">
      <c r="B315" s="9"/>
      <c r="C315" s="15"/>
      <c r="D315" s="15"/>
      <c r="E315" s="15"/>
      <c r="F315" s="15"/>
      <c r="G315" s="15"/>
      <c r="H315" s="15"/>
      <c r="I315" s="15"/>
      <c r="J315" s="15"/>
      <c r="K315" s="15"/>
    </row>
    <row r="316" spans="2:11" ht="13.8">
      <c r="B316" s="9"/>
      <c r="C316" s="15"/>
      <c r="D316" s="15"/>
      <c r="E316" s="15"/>
      <c r="F316" s="15"/>
      <c r="G316" s="15"/>
      <c r="H316" s="15"/>
      <c r="I316" s="15"/>
      <c r="J316" s="15"/>
      <c r="K316" s="15"/>
    </row>
    <row r="317" spans="2:11" ht="13.8">
      <c r="B317" s="9"/>
      <c r="C317" s="15"/>
      <c r="D317" s="15"/>
      <c r="E317" s="15"/>
      <c r="F317" s="15"/>
      <c r="G317" s="15"/>
      <c r="H317" s="15"/>
      <c r="I317" s="15"/>
      <c r="J317" s="15"/>
      <c r="K317" s="15"/>
    </row>
    <row r="318" spans="2:11" ht="13.8">
      <c r="B318" s="9"/>
      <c r="C318" s="15"/>
      <c r="D318" s="15"/>
      <c r="E318" s="15"/>
      <c r="F318" s="15"/>
      <c r="G318" s="15"/>
      <c r="H318" s="15"/>
      <c r="I318" s="15"/>
      <c r="J318" s="15"/>
      <c r="K318" s="15"/>
    </row>
    <row r="319" spans="2:11" ht="13.8">
      <c r="B319" s="9"/>
      <c r="C319" s="15"/>
      <c r="D319" s="15"/>
      <c r="E319" s="15"/>
      <c r="F319" s="15"/>
      <c r="G319" s="15"/>
      <c r="H319" s="15"/>
      <c r="I319" s="15"/>
      <c r="J319" s="15"/>
      <c r="K319" s="15"/>
    </row>
    <row r="320" spans="2:11" ht="13.8">
      <c r="B320" s="9"/>
      <c r="C320" s="15"/>
      <c r="D320" s="15"/>
      <c r="E320" s="15"/>
      <c r="F320" s="15"/>
      <c r="G320" s="15"/>
      <c r="H320" s="15"/>
      <c r="I320" s="15"/>
      <c r="J320" s="15"/>
      <c r="K320" s="15"/>
    </row>
    <row r="323" spans="2:11" ht="17.399999999999999">
      <c r="B323" s="480"/>
      <c r="C323" s="480"/>
      <c r="D323" s="480"/>
      <c r="E323" s="480"/>
      <c r="F323" s="480"/>
      <c r="G323" s="480"/>
      <c r="H323" s="480"/>
      <c r="I323" s="480"/>
      <c r="J323" s="480"/>
      <c r="K323"/>
    </row>
    <row r="324" spans="2:11" ht="13.8">
      <c r="B324" s="10"/>
      <c r="C324" s="15"/>
      <c r="D324" s="15"/>
      <c r="E324" s="15"/>
      <c r="F324" s="15"/>
      <c r="G324" s="15"/>
      <c r="H324" s="15"/>
      <c r="I324" s="15"/>
      <c r="J324" s="15"/>
      <c r="K324" s="15"/>
    </row>
    <row r="325" spans="2:11">
      <c r="B325" s="482"/>
      <c r="C325" s="482"/>
      <c r="D325" s="482"/>
      <c r="E325" s="482"/>
      <c r="F325" s="482"/>
      <c r="G325" s="482"/>
      <c r="H325" s="482"/>
      <c r="I325" s="482"/>
      <c r="J325" s="482"/>
      <c r="K325"/>
    </row>
    <row r="326" spans="2:11" ht="18" customHeight="1">
      <c r="B326" s="482"/>
      <c r="C326" s="482"/>
      <c r="D326" s="482"/>
      <c r="E326" s="482"/>
      <c r="F326" s="482"/>
      <c r="G326" s="482"/>
      <c r="H326" s="482"/>
      <c r="I326" s="482"/>
      <c r="J326" s="482"/>
      <c r="K326"/>
    </row>
    <row r="327" spans="2:11" ht="13.8">
      <c r="B327" s="19"/>
      <c r="C327" s="16"/>
      <c r="D327" s="16"/>
      <c r="E327" s="16"/>
      <c r="F327" s="15"/>
      <c r="G327" s="15"/>
      <c r="H327" s="15"/>
      <c r="I327" s="15"/>
      <c r="J327" s="15"/>
      <c r="K327" s="15"/>
    </row>
    <row r="328" spans="2:11" ht="13.8">
      <c r="B328" s="4"/>
      <c r="C328" s="15"/>
      <c r="D328" s="17"/>
      <c r="E328" s="15"/>
      <c r="F328" s="17"/>
      <c r="G328" s="15"/>
      <c r="H328" s="15"/>
      <c r="I328" s="15"/>
      <c r="J328" s="15"/>
      <c r="K328" s="15"/>
    </row>
    <row r="329" spans="2:11" ht="13.8">
      <c r="B329" s="10"/>
      <c r="C329" s="17"/>
      <c r="D329" s="17"/>
      <c r="E329" s="17"/>
      <c r="F329" s="17"/>
      <c r="G329" s="17"/>
      <c r="H329" s="17"/>
      <c r="I329" s="17"/>
      <c r="J329" s="17"/>
      <c r="K329" s="17"/>
    </row>
    <row r="330" spans="2:11" ht="13.8">
      <c r="B330" s="9"/>
      <c r="C330" s="17"/>
      <c r="D330" s="17"/>
      <c r="E330" s="20"/>
      <c r="F330" s="20"/>
      <c r="G330" s="20"/>
      <c r="H330" s="20"/>
      <c r="I330" s="20"/>
      <c r="J330" s="20"/>
      <c r="K330" s="20"/>
    </row>
    <row r="331" spans="2:11" ht="13.8">
      <c r="B331" s="9"/>
      <c r="C331" s="17"/>
      <c r="D331" s="15"/>
      <c r="E331" s="15"/>
      <c r="F331" s="15"/>
      <c r="G331" s="15"/>
      <c r="H331" s="15"/>
      <c r="I331" s="15"/>
      <c r="J331" s="15"/>
      <c r="K331" s="15"/>
    </row>
    <row r="332" spans="2:11" ht="13.8">
      <c r="B332" s="21"/>
      <c r="C332" s="15"/>
      <c r="D332" s="15"/>
      <c r="E332" s="15"/>
      <c r="F332" s="15"/>
      <c r="G332" s="15"/>
      <c r="H332" s="15"/>
      <c r="I332" s="15"/>
      <c r="J332" s="15"/>
      <c r="K332" s="15"/>
    </row>
    <row r="333" spans="2:11" ht="13.8">
      <c r="B333" s="11"/>
      <c r="C333" s="15"/>
      <c r="D333" s="15"/>
      <c r="E333" s="15"/>
      <c r="F333" s="15"/>
      <c r="G333" s="15"/>
      <c r="H333" s="15"/>
      <c r="I333" s="15"/>
      <c r="J333" s="15"/>
      <c r="K333" s="15"/>
    </row>
    <row r="334" spans="2:11" ht="13.8">
      <c r="B334" s="11"/>
      <c r="C334" s="15"/>
      <c r="D334" s="15"/>
      <c r="E334" s="15"/>
      <c r="F334" s="15"/>
      <c r="G334" s="15"/>
      <c r="H334" s="15"/>
      <c r="I334" s="15"/>
      <c r="J334" s="15"/>
      <c r="K334" s="15"/>
    </row>
    <row r="335" spans="2:11" ht="13.8">
      <c r="B335" s="11"/>
      <c r="C335" s="15"/>
      <c r="D335" s="15"/>
      <c r="E335" s="15"/>
      <c r="F335" s="15"/>
      <c r="G335" s="15"/>
      <c r="H335" s="15"/>
      <c r="I335" s="15"/>
      <c r="J335" s="15"/>
      <c r="K335" s="15"/>
    </row>
    <row r="336" spans="2:11" ht="13.8">
      <c r="B336" s="11"/>
      <c r="C336" s="15"/>
      <c r="D336" s="15"/>
      <c r="E336" s="15"/>
      <c r="F336" s="15"/>
      <c r="G336" s="15"/>
      <c r="H336" s="15"/>
      <c r="I336" s="15"/>
      <c r="J336" s="15"/>
      <c r="K336" s="15"/>
    </row>
    <row r="337" spans="2:11" ht="13.8">
      <c r="B337" s="11"/>
      <c r="C337" s="15"/>
      <c r="D337" s="15"/>
      <c r="E337" s="15"/>
      <c r="F337" s="15"/>
      <c r="G337" s="15"/>
      <c r="H337" s="15"/>
      <c r="I337" s="15"/>
      <c r="J337" s="15"/>
      <c r="K337" s="15"/>
    </row>
    <row r="338" spans="2:11" ht="13.8">
      <c r="B338" s="11"/>
      <c r="C338" s="15"/>
      <c r="D338" s="15"/>
      <c r="E338" s="15"/>
      <c r="F338" s="15"/>
      <c r="G338" s="15"/>
      <c r="H338" s="15"/>
      <c r="I338" s="15"/>
      <c r="J338" s="15"/>
      <c r="K338" s="15"/>
    </row>
    <row r="339" spans="2:11" ht="13.8">
      <c r="B339" s="12"/>
      <c r="C339" s="15"/>
      <c r="D339" s="15"/>
      <c r="E339" s="15"/>
      <c r="F339" s="15"/>
      <c r="G339" s="15"/>
      <c r="H339" s="15"/>
      <c r="I339" s="15"/>
      <c r="J339" s="15"/>
      <c r="K339" s="15"/>
    </row>
    <row r="340" spans="2:11" ht="13.8">
      <c r="B340" s="9"/>
      <c r="C340" s="15"/>
      <c r="D340" s="15"/>
      <c r="E340" s="15"/>
      <c r="F340" s="15"/>
      <c r="G340" s="15"/>
      <c r="H340" s="15"/>
      <c r="I340" s="15"/>
      <c r="J340" s="15"/>
      <c r="K340" s="15"/>
    </row>
    <row r="341" spans="2:11" ht="13.8">
      <c r="B341" s="21"/>
      <c r="C341" s="15"/>
      <c r="D341" s="15"/>
      <c r="E341" s="15"/>
      <c r="F341" s="15"/>
      <c r="G341" s="15"/>
      <c r="H341" s="15"/>
      <c r="I341" s="15"/>
      <c r="J341" s="15"/>
      <c r="K341" s="15"/>
    </row>
    <row r="342" spans="2:11" ht="13.8">
      <c r="B342" s="11"/>
      <c r="C342" s="15"/>
      <c r="D342" s="15"/>
      <c r="E342" s="15"/>
      <c r="F342" s="15"/>
      <c r="G342" s="15"/>
      <c r="H342" s="15"/>
      <c r="I342" s="15"/>
      <c r="J342" s="15"/>
      <c r="K342" s="15"/>
    </row>
    <row r="343" spans="2:11" ht="13.8">
      <c r="B343" s="11"/>
      <c r="C343" s="15"/>
      <c r="D343" s="15"/>
      <c r="E343" s="15"/>
      <c r="F343" s="15"/>
      <c r="G343" s="15"/>
      <c r="H343" s="15"/>
      <c r="I343" s="15"/>
      <c r="J343" s="15"/>
      <c r="K343" s="15"/>
    </row>
    <row r="344" spans="2:11" ht="13.8">
      <c r="B344" s="11"/>
      <c r="C344" s="15"/>
      <c r="D344" s="15"/>
      <c r="E344" s="15"/>
      <c r="F344" s="15"/>
      <c r="G344" s="15"/>
      <c r="H344" s="15"/>
      <c r="I344" s="15"/>
      <c r="J344" s="15"/>
      <c r="K344" s="15"/>
    </row>
    <row r="345" spans="2:11" ht="13.8">
      <c r="B345" s="11"/>
      <c r="C345" s="15"/>
      <c r="D345" s="15"/>
      <c r="E345" s="15"/>
      <c r="F345" s="15"/>
      <c r="G345" s="15"/>
      <c r="H345" s="15"/>
      <c r="I345" s="15"/>
      <c r="J345" s="15"/>
      <c r="K345" s="15"/>
    </row>
    <row r="346" spans="2:11" ht="13.8">
      <c r="B346" s="11"/>
      <c r="C346" s="15"/>
      <c r="D346" s="15"/>
      <c r="E346" s="15"/>
      <c r="F346" s="15"/>
      <c r="G346" s="15"/>
      <c r="H346" s="15"/>
      <c r="I346" s="15"/>
      <c r="J346" s="15"/>
      <c r="K346" s="15"/>
    </row>
    <row r="347" spans="2:11" ht="13.8">
      <c r="B347" s="11"/>
      <c r="C347" s="15"/>
      <c r="D347" s="15"/>
      <c r="E347" s="15"/>
      <c r="F347" s="15"/>
      <c r="G347" s="15"/>
      <c r="H347" s="15"/>
      <c r="I347" s="15"/>
      <c r="J347" s="15"/>
      <c r="K347" s="15"/>
    </row>
    <row r="348" spans="2:11" ht="13.8">
      <c r="B348" s="11"/>
      <c r="C348" s="15"/>
      <c r="D348" s="15"/>
      <c r="E348" s="15"/>
      <c r="F348" s="15"/>
      <c r="G348" s="15"/>
      <c r="H348" s="15"/>
      <c r="I348" s="15"/>
      <c r="J348" s="15"/>
      <c r="K348" s="15"/>
    </row>
    <row r="349" spans="2:11" ht="13.8">
      <c r="B349" s="11"/>
      <c r="C349" s="15"/>
      <c r="D349" s="15"/>
      <c r="E349" s="15"/>
      <c r="F349" s="15"/>
      <c r="G349" s="15"/>
      <c r="H349" s="15"/>
      <c r="I349" s="15"/>
      <c r="J349" s="15"/>
      <c r="K349" s="15"/>
    </row>
    <row r="350" spans="2:11" ht="13.8">
      <c r="B350" s="11"/>
      <c r="C350" s="15"/>
      <c r="D350" s="15"/>
      <c r="E350" s="15"/>
      <c r="F350" s="15"/>
      <c r="G350" s="15"/>
      <c r="H350" s="15"/>
      <c r="I350" s="15"/>
      <c r="J350" s="15"/>
      <c r="K350" s="15"/>
    </row>
    <row r="351" spans="2:11" ht="13.8">
      <c r="B351" s="12"/>
      <c r="C351" s="15"/>
      <c r="D351" s="15"/>
      <c r="E351" s="15"/>
      <c r="F351" s="15"/>
      <c r="G351" s="15"/>
      <c r="H351" s="15"/>
      <c r="I351" s="15"/>
      <c r="J351" s="15"/>
      <c r="K351" s="15"/>
    </row>
    <row r="352" spans="2:11" ht="13.8">
      <c r="B352" s="12"/>
      <c r="C352" s="15"/>
      <c r="D352" s="15"/>
      <c r="E352" s="15"/>
      <c r="F352" s="15"/>
      <c r="G352" s="15"/>
      <c r="H352" s="15"/>
      <c r="I352" s="15"/>
      <c r="J352" s="15"/>
      <c r="K352" s="15"/>
    </row>
    <row r="353" spans="2:11" ht="13.8">
      <c r="B353" s="13"/>
      <c r="C353" s="15"/>
      <c r="D353" s="15"/>
      <c r="E353" s="15"/>
      <c r="F353" s="15"/>
      <c r="G353" s="15"/>
      <c r="H353" s="15"/>
      <c r="I353" s="15"/>
      <c r="J353" s="15"/>
      <c r="K353" s="15"/>
    </row>
    <row r="354" spans="2:11" ht="13.8">
      <c r="B354" s="13"/>
      <c r="C354" s="15"/>
      <c r="D354" s="15"/>
      <c r="E354" s="15"/>
      <c r="F354" s="15"/>
      <c r="G354" s="15"/>
      <c r="H354" s="15"/>
      <c r="I354" s="15"/>
      <c r="J354" s="15"/>
      <c r="K354" s="15"/>
    </row>
    <row r="355" spans="2:11" ht="13.8">
      <c r="B355" s="21"/>
      <c r="C355" s="2"/>
      <c r="D355" s="2"/>
      <c r="E355" s="2"/>
      <c r="F355" s="2"/>
      <c r="G355" s="2"/>
      <c r="H355" s="2"/>
      <c r="I355" s="2"/>
      <c r="J355" s="2"/>
      <c r="K355" s="2"/>
    </row>
    <row r="356" spans="2:11" ht="13.8">
      <c r="B356" s="14"/>
      <c r="C356" s="15"/>
      <c r="D356" s="15"/>
      <c r="E356" s="15"/>
      <c r="F356" s="15"/>
      <c r="G356" s="15"/>
      <c r="H356" s="15"/>
      <c r="I356" s="15"/>
      <c r="J356" s="15"/>
      <c r="K356" s="15"/>
    </row>
    <row r="357" spans="2:11" ht="13.8">
      <c r="B357" s="14"/>
      <c r="C357" s="15"/>
      <c r="D357" s="15"/>
      <c r="E357" s="15"/>
      <c r="F357" s="15"/>
      <c r="G357" s="15"/>
      <c r="H357" s="15"/>
      <c r="I357" s="15"/>
      <c r="J357" s="15"/>
      <c r="K357" s="15"/>
    </row>
    <row r="358" spans="2:11" ht="13.8">
      <c r="B358" s="9"/>
      <c r="C358" s="15"/>
      <c r="D358" s="15"/>
      <c r="E358" s="15"/>
      <c r="F358" s="15"/>
      <c r="G358" s="15"/>
      <c r="H358" s="15"/>
      <c r="I358" s="15"/>
      <c r="J358" s="15"/>
      <c r="K358" s="15"/>
    </row>
    <row r="359" spans="2:11" ht="13.8">
      <c r="B359" s="9"/>
      <c r="C359" s="15"/>
      <c r="D359" s="15"/>
      <c r="E359" s="15"/>
      <c r="F359" s="15"/>
      <c r="G359" s="15"/>
      <c r="H359" s="15"/>
      <c r="I359" s="15"/>
      <c r="J359" s="15"/>
      <c r="K359" s="15"/>
    </row>
    <row r="360" spans="2:11" ht="13.8">
      <c r="B360" s="9"/>
      <c r="C360" s="15"/>
      <c r="D360" s="15"/>
      <c r="E360" s="15"/>
      <c r="F360" s="15"/>
      <c r="G360" s="15"/>
      <c r="H360" s="15"/>
      <c r="I360" s="15"/>
      <c r="J360" s="15"/>
      <c r="K360" s="15"/>
    </row>
    <row r="361" spans="2:11" ht="13.8">
      <c r="B361" s="9"/>
      <c r="C361" s="15"/>
      <c r="D361" s="15"/>
      <c r="E361" s="15"/>
      <c r="F361" s="15"/>
      <c r="G361" s="15"/>
      <c r="H361" s="15"/>
      <c r="I361" s="15"/>
      <c r="J361" s="15"/>
      <c r="K361" s="15"/>
    </row>
    <row r="362" spans="2:11" ht="13.8">
      <c r="B362" s="9"/>
      <c r="C362" s="15"/>
      <c r="D362" s="15"/>
      <c r="E362" s="15"/>
      <c r="F362" s="15"/>
      <c r="G362" s="15"/>
      <c r="H362" s="15"/>
      <c r="I362" s="15"/>
      <c r="J362" s="15"/>
      <c r="K362" s="15"/>
    </row>
    <row r="363" spans="2:11" ht="13.8">
      <c r="B363" s="9"/>
      <c r="C363" s="15"/>
      <c r="D363" s="15"/>
      <c r="E363" s="15"/>
      <c r="F363" s="15"/>
      <c r="G363" s="15"/>
      <c r="H363" s="15"/>
      <c r="I363" s="15"/>
      <c r="J363" s="15"/>
      <c r="K363" s="15"/>
    </row>
    <row r="364" spans="2:11" ht="13.8">
      <c r="B364" s="9"/>
      <c r="C364" s="15"/>
      <c r="D364" s="15"/>
      <c r="E364" s="15"/>
      <c r="F364" s="15"/>
      <c r="G364" s="15"/>
      <c r="H364" s="15"/>
      <c r="I364" s="15"/>
      <c r="J364" s="15"/>
      <c r="K364" s="15"/>
    </row>
    <row r="365" spans="2:11" ht="13.8">
      <c r="B365" s="9"/>
      <c r="C365" s="15"/>
      <c r="D365" s="15"/>
      <c r="E365" s="15"/>
      <c r="F365" s="15"/>
      <c r="G365" s="15"/>
      <c r="H365" s="15"/>
      <c r="I365" s="15"/>
      <c r="J365" s="15"/>
      <c r="K365" s="15"/>
    </row>
    <row r="366" spans="2:11" ht="13.8">
      <c r="B366" s="9"/>
      <c r="C366" s="15"/>
      <c r="D366" s="15"/>
      <c r="E366" s="15"/>
      <c r="F366" s="15"/>
      <c r="G366" s="15"/>
      <c r="H366" s="15"/>
      <c r="I366" s="15"/>
      <c r="J366" s="15"/>
      <c r="K366" s="15"/>
    </row>
    <row r="367" spans="2:11" ht="13.8">
      <c r="B367" s="9"/>
      <c r="C367" s="15"/>
      <c r="D367" s="15"/>
      <c r="E367" s="15"/>
      <c r="F367" s="15"/>
      <c r="G367" s="15"/>
      <c r="H367" s="15"/>
      <c r="I367" s="15"/>
      <c r="J367" s="15"/>
      <c r="K367" s="15"/>
    </row>
    <row r="368" spans="2:11" ht="13.8">
      <c r="B368" s="9"/>
      <c r="C368" s="15"/>
      <c r="D368" s="15"/>
      <c r="E368" s="15"/>
      <c r="F368" s="15"/>
      <c r="G368" s="15"/>
      <c r="H368" s="15"/>
      <c r="I368" s="15"/>
      <c r="J368" s="15"/>
      <c r="K368" s="15"/>
    </row>
    <row r="371" spans="2:20" ht="17.399999999999999">
      <c r="B371" s="480"/>
      <c r="C371" s="480"/>
      <c r="D371" s="480"/>
      <c r="E371" s="480"/>
      <c r="F371" s="480"/>
      <c r="G371" s="480"/>
      <c r="H371" s="480"/>
      <c r="I371" s="480"/>
      <c r="J371" s="480"/>
      <c r="K371"/>
    </row>
    <row r="372" spans="2:20" ht="13.8">
      <c r="B372" s="10"/>
      <c r="C372" s="15"/>
      <c r="D372" s="15"/>
      <c r="E372" s="15"/>
      <c r="F372" s="15"/>
      <c r="G372" s="15"/>
      <c r="H372" s="15"/>
      <c r="I372" s="15"/>
      <c r="J372" s="15"/>
      <c r="K372" s="15"/>
    </row>
    <row r="373" spans="2:20">
      <c r="B373" s="482"/>
      <c r="C373" s="482"/>
      <c r="D373" s="482"/>
      <c r="E373" s="482"/>
      <c r="F373" s="482"/>
      <c r="G373" s="482"/>
      <c r="H373" s="482"/>
      <c r="I373" s="482"/>
      <c r="J373" s="482"/>
      <c r="K373"/>
    </row>
    <row r="374" spans="2:20" ht="18" customHeight="1">
      <c r="B374" s="482"/>
      <c r="C374" s="482"/>
      <c r="D374" s="482"/>
      <c r="E374" s="482"/>
      <c r="F374" s="482"/>
      <c r="G374" s="482"/>
      <c r="H374" s="482"/>
      <c r="I374" s="482"/>
      <c r="J374" s="482"/>
      <c r="K374"/>
    </row>
    <row r="375" spans="2:20" ht="13.8">
      <c r="B375" s="19"/>
      <c r="C375" s="16"/>
      <c r="D375" s="16"/>
      <c r="E375" s="16"/>
      <c r="F375" s="15"/>
      <c r="G375" s="15"/>
      <c r="H375" s="15"/>
      <c r="I375" s="15"/>
      <c r="J375" s="15"/>
      <c r="K375" s="15"/>
    </row>
    <row r="376" spans="2:20" ht="13.8">
      <c r="B376" s="4"/>
      <c r="C376" s="15"/>
      <c r="D376" s="17"/>
      <c r="E376" s="17"/>
      <c r="F376" s="17"/>
      <c r="G376" s="15"/>
      <c r="H376" s="15"/>
      <c r="I376" s="15"/>
      <c r="J376" s="15"/>
      <c r="K376" s="15"/>
    </row>
    <row r="377" spans="2:20" ht="13.8">
      <c r="B377" s="10"/>
      <c r="C377" s="17"/>
      <c r="D377" s="17"/>
      <c r="E377" s="17"/>
      <c r="F377" s="17"/>
      <c r="G377" s="17"/>
      <c r="H377" s="17"/>
      <c r="I377" s="17"/>
      <c r="J377" s="17"/>
      <c r="K377" s="17"/>
    </row>
    <row r="378" spans="2:20" ht="13.8">
      <c r="B378" s="9"/>
      <c r="C378" s="17"/>
      <c r="D378" s="17"/>
      <c r="E378" s="20"/>
      <c r="F378" s="20"/>
      <c r="G378" s="20"/>
      <c r="H378" s="20"/>
      <c r="I378" s="20"/>
      <c r="J378" s="20"/>
      <c r="K378" s="20"/>
    </row>
    <row r="379" spans="2:20" ht="13.8">
      <c r="B379" s="9"/>
      <c r="C379" s="17"/>
      <c r="D379" s="15"/>
      <c r="E379" s="15"/>
      <c r="F379" s="15"/>
      <c r="G379" s="15"/>
      <c r="H379" s="15"/>
      <c r="I379" s="15"/>
      <c r="J379" s="15"/>
      <c r="K379" s="15"/>
    </row>
    <row r="380" spans="2:20" ht="13.8">
      <c r="B380" s="21"/>
      <c r="C380" s="15"/>
      <c r="D380" s="15"/>
      <c r="E380" s="15"/>
      <c r="F380" s="15"/>
      <c r="G380" s="15"/>
      <c r="H380" s="15"/>
      <c r="I380" s="15"/>
      <c r="J380" s="15"/>
      <c r="K380" s="15"/>
    </row>
    <row r="381" spans="2:20" ht="13.8">
      <c r="B381" s="11"/>
      <c r="C381" s="15"/>
      <c r="D381" s="15"/>
      <c r="E381" s="15"/>
      <c r="F381" s="15"/>
      <c r="G381" s="15"/>
      <c r="H381" s="15"/>
      <c r="I381" s="15"/>
      <c r="J381" s="15"/>
      <c r="K381" s="15"/>
    </row>
    <row r="382" spans="2:20" ht="13.8">
      <c r="B382" s="11"/>
      <c r="C382" s="15"/>
      <c r="D382" s="15"/>
      <c r="E382" s="15"/>
      <c r="F382" s="15"/>
      <c r="G382" s="15"/>
      <c r="H382" s="15"/>
      <c r="I382" s="15"/>
      <c r="J382" s="15"/>
      <c r="K382" s="15"/>
    </row>
    <row r="383" spans="2:20" ht="13.8">
      <c r="B383" s="11"/>
      <c r="C383" s="15"/>
      <c r="D383" s="15"/>
      <c r="E383" s="15"/>
      <c r="F383" s="15"/>
      <c r="G383" s="15"/>
      <c r="H383" s="15"/>
      <c r="I383" s="15"/>
      <c r="J383" s="15"/>
      <c r="K383" s="15"/>
      <c r="P383">
        <v>6000</v>
      </c>
      <c r="Q383">
        <v>6000</v>
      </c>
      <c r="R383">
        <v>6000</v>
      </c>
      <c r="S383">
        <v>6000</v>
      </c>
      <c r="T383">
        <v>6000</v>
      </c>
    </row>
    <row r="384" spans="2:20" ht="13.8">
      <c r="B384" s="11"/>
      <c r="C384" s="15"/>
      <c r="D384" s="15"/>
      <c r="E384" s="15"/>
      <c r="F384" s="15"/>
      <c r="G384" s="15"/>
      <c r="H384" s="15"/>
      <c r="I384" s="15"/>
      <c r="J384" s="15"/>
      <c r="K384" s="15"/>
    </row>
    <row r="385" spans="2:21" ht="13.8">
      <c r="B385" s="11"/>
      <c r="C385" s="15"/>
      <c r="D385" s="15"/>
      <c r="E385" s="15"/>
      <c r="F385" s="15"/>
      <c r="G385" s="15"/>
      <c r="H385" s="15"/>
      <c r="I385" s="15"/>
      <c r="J385" s="15"/>
      <c r="K385" s="15"/>
      <c r="U385" t="s">
        <v>1112</v>
      </c>
    </row>
    <row r="386" spans="2:21" ht="13.8">
      <c r="B386" s="12"/>
      <c r="C386" s="15"/>
      <c r="D386" s="15"/>
      <c r="E386" s="15"/>
      <c r="F386" s="15"/>
      <c r="G386" s="15"/>
      <c r="H386" s="15"/>
      <c r="I386" s="15"/>
      <c r="J386" s="15"/>
      <c r="K386" s="15"/>
    </row>
    <row r="387" spans="2:21" ht="13.8">
      <c r="B387" s="9"/>
      <c r="C387" s="15"/>
      <c r="D387" s="15"/>
      <c r="E387" s="15"/>
      <c r="F387" s="15"/>
      <c r="G387" s="15"/>
      <c r="H387" s="15"/>
      <c r="I387" s="15"/>
      <c r="J387" s="15"/>
      <c r="K387" s="15"/>
    </row>
    <row r="388" spans="2:21" ht="13.8">
      <c r="B388" s="21"/>
      <c r="C388" s="15"/>
      <c r="D388" s="15"/>
      <c r="E388" s="15"/>
      <c r="F388" s="15"/>
      <c r="G388" s="15"/>
      <c r="H388" s="15"/>
      <c r="I388" s="15"/>
      <c r="J388" s="15"/>
      <c r="K388" s="15"/>
    </row>
    <row r="389" spans="2:21" ht="13.8">
      <c r="B389" s="11"/>
      <c r="C389" s="15"/>
      <c r="D389" s="15"/>
      <c r="E389" s="15"/>
      <c r="F389" s="15"/>
      <c r="G389" s="15"/>
      <c r="H389" s="15"/>
      <c r="I389" s="15"/>
      <c r="J389" s="15"/>
      <c r="K389" s="15"/>
    </row>
    <row r="390" spans="2:21" ht="13.8">
      <c r="B390" s="11"/>
      <c r="C390" s="15"/>
      <c r="D390" s="15"/>
      <c r="E390" s="15"/>
      <c r="F390" s="15"/>
      <c r="G390" s="15"/>
      <c r="H390" s="15"/>
      <c r="I390" s="15"/>
      <c r="J390" s="15"/>
      <c r="K390" s="15"/>
    </row>
    <row r="391" spans="2:21" ht="13.8">
      <c r="B391" s="11"/>
      <c r="C391" s="15"/>
      <c r="D391" s="15"/>
      <c r="E391" s="15"/>
      <c r="F391" s="15"/>
      <c r="G391" s="15"/>
      <c r="H391" s="15"/>
      <c r="I391" s="15"/>
      <c r="J391" s="15"/>
      <c r="K391" s="15"/>
    </row>
    <row r="392" spans="2:21" ht="13.8">
      <c r="B392" s="11"/>
      <c r="C392" s="15"/>
      <c r="D392" s="15"/>
      <c r="E392" s="15"/>
      <c r="F392" s="15"/>
      <c r="G392" s="15"/>
      <c r="H392" s="15"/>
      <c r="I392" s="15"/>
      <c r="J392" s="15"/>
      <c r="K392" s="15"/>
    </row>
    <row r="393" spans="2:21" ht="13.8">
      <c r="B393" s="11"/>
      <c r="C393" s="15"/>
      <c r="D393" s="15"/>
      <c r="E393" s="15"/>
      <c r="F393" s="15"/>
      <c r="G393" s="15"/>
      <c r="H393" s="15"/>
      <c r="I393" s="15"/>
      <c r="J393" s="15"/>
      <c r="K393" s="15"/>
    </row>
    <row r="394" spans="2:21" ht="13.8">
      <c r="B394" s="11"/>
      <c r="C394" s="15"/>
      <c r="D394" s="15"/>
      <c r="E394" s="15"/>
      <c r="F394" s="15"/>
      <c r="G394" s="15"/>
      <c r="H394" s="15"/>
      <c r="I394" s="15"/>
      <c r="J394" s="15"/>
      <c r="K394" s="15"/>
    </row>
    <row r="395" spans="2:21" ht="13.8">
      <c r="B395" s="11"/>
      <c r="C395" s="15"/>
      <c r="D395" s="15"/>
      <c r="E395" s="15"/>
      <c r="F395" s="15"/>
      <c r="G395" s="15"/>
      <c r="H395" s="15"/>
      <c r="I395" s="15"/>
      <c r="J395" s="15"/>
      <c r="K395" s="15"/>
    </row>
    <row r="396" spans="2:21" ht="13.8">
      <c r="B396" s="11"/>
      <c r="C396" s="15"/>
      <c r="D396" s="15"/>
      <c r="E396" s="15"/>
      <c r="F396" s="15"/>
      <c r="G396" s="15"/>
      <c r="H396" s="15"/>
      <c r="I396" s="15"/>
      <c r="J396" s="15"/>
      <c r="K396" s="15"/>
    </row>
    <row r="397" spans="2:21" ht="13.8">
      <c r="B397" s="11"/>
      <c r="C397" s="15"/>
      <c r="D397" s="15"/>
      <c r="E397" s="15"/>
      <c r="F397" s="15"/>
      <c r="G397" s="15"/>
      <c r="H397" s="15"/>
      <c r="I397" s="15"/>
      <c r="J397" s="15"/>
      <c r="K397" s="15"/>
    </row>
    <row r="398" spans="2:21" ht="13.8">
      <c r="B398" s="12"/>
      <c r="C398" s="15"/>
      <c r="D398" s="15"/>
      <c r="E398" s="15"/>
      <c r="F398" s="15"/>
      <c r="G398" s="15"/>
      <c r="H398" s="15"/>
      <c r="I398" s="15"/>
      <c r="J398" s="15"/>
      <c r="K398" s="15"/>
    </row>
    <row r="399" spans="2:21" ht="13.8">
      <c r="B399" s="12"/>
      <c r="C399" s="15"/>
      <c r="D399" s="15"/>
      <c r="E399" s="15"/>
      <c r="F399" s="15"/>
      <c r="G399" s="15"/>
      <c r="H399" s="15"/>
      <c r="I399" s="15"/>
      <c r="J399" s="15"/>
      <c r="K399" s="15"/>
    </row>
    <row r="400" spans="2:21" ht="13.8">
      <c r="B400" s="13"/>
      <c r="C400" s="15"/>
      <c r="D400" s="15"/>
      <c r="E400" s="15"/>
      <c r="F400" s="15"/>
      <c r="G400" s="15"/>
      <c r="H400" s="15"/>
      <c r="I400" s="15"/>
      <c r="J400" s="15"/>
      <c r="K400" s="15"/>
    </row>
    <row r="401" spans="2:11" ht="13.8">
      <c r="B401" s="13"/>
      <c r="C401" s="15"/>
      <c r="D401" s="15"/>
      <c r="E401" s="15"/>
      <c r="F401" s="15"/>
      <c r="G401" s="15"/>
      <c r="H401" s="15"/>
      <c r="I401" s="15"/>
      <c r="J401" s="15"/>
      <c r="K401" s="15"/>
    </row>
    <row r="402" spans="2:11" ht="13.8">
      <c r="B402" s="21"/>
      <c r="C402" s="15"/>
      <c r="D402" s="15"/>
      <c r="E402" s="15"/>
      <c r="F402" s="15"/>
      <c r="G402" s="15"/>
      <c r="H402" s="15"/>
      <c r="I402" s="15"/>
      <c r="J402" s="15"/>
      <c r="K402" s="15"/>
    </row>
    <row r="403" spans="2:11" ht="13.8">
      <c r="B403" s="14"/>
      <c r="C403" s="15"/>
      <c r="D403" s="15"/>
      <c r="E403" s="15"/>
      <c r="F403" s="15"/>
      <c r="G403" s="15"/>
      <c r="H403" s="15"/>
      <c r="I403" s="15"/>
      <c r="J403" s="15"/>
      <c r="K403" s="15"/>
    </row>
    <row r="404" spans="2:11" ht="13.8">
      <c r="B404" s="14"/>
      <c r="C404" s="15"/>
      <c r="D404" s="15"/>
      <c r="E404" s="15"/>
      <c r="F404" s="15"/>
      <c r="G404" s="15"/>
      <c r="H404" s="15"/>
      <c r="I404" s="15"/>
      <c r="J404" s="15"/>
      <c r="K404" s="15"/>
    </row>
    <row r="405" spans="2:11" ht="13.8">
      <c r="B405" s="9"/>
      <c r="C405" s="15"/>
      <c r="D405" s="15"/>
      <c r="E405" s="15"/>
      <c r="F405" s="15"/>
      <c r="G405" s="15"/>
      <c r="H405" s="15"/>
      <c r="I405" s="15"/>
      <c r="J405" s="15"/>
      <c r="K405" s="15"/>
    </row>
    <row r="406" spans="2:11" ht="13.8">
      <c r="B406" s="9"/>
      <c r="C406" s="15"/>
      <c r="D406" s="15"/>
      <c r="E406" s="15"/>
      <c r="F406" s="15"/>
      <c r="G406" s="15"/>
      <c r="H406" s="15"/>
      <c r="I406" s="15"/>
      <c r="J406" s="15"/>
      <c r="K406" s="15"/>
    </row>
    <row r="407" spans="2:11" ht="13.8">
      <c r="B407" s="9"/>
      <c r="C407" s="15"/>
      <c r="D407" s="15"/>
      <c r="E407" s="15"/>
      <c r="F407" s="15"/>
      <c r="G407" s="15"/>
      <c r="H407" s="15"/>
      <c r="I407" s="15"/>
      <c r="J407" s="15"/>
      <c r="K407" s="15"/>
    </row>
    <row r="408" spans="2:11" ht="13.8">
      <c r="B408" s="9"/>
      <c r="C408" s="15"/>
      <c r="D408" s="15"/>
      <c r="E408" s="15"/>
      <c r="F408" s="15"/>
      <c r="G408" s="15"/>
      <c r="H408" s="15"/>
      <c r="I408" s="15"/>
      <c r="J408" s="15"/>
      <c r="K408" s="15"/>
    </row>
    <row r="409" spans="2:11" ht="13.8">
      <c r="B409" s="9"/>
      <c r="C409" s="15"/>
      <c r="D409" s="15"/>
      <c r="E409" s="15"/>
      <c r="F409" s="15"/>
      <c r="G409" s="15"/>
      <c r="H409" s="15"/>
      <c r="I409" s="15"/>
      <c r="J409" s="15"/>
      <c r="K409" s="15"/>
    </row>
    <row r="410" spans="2:11" ht="13.8">
      <c r="B410" s="9"/>
      <c r="C410" s="15"/>
      <c r="D410" s="15"/>
      <c r="E410" s="15"/>
      <c r="F410" s="15"/>
      <c r="G410" s="15"/>
      <c r="H410" s="15"/>
      <c r="I410" s="15"/>
      <c r="J410" s="15"/>
      <c r="K410" s="15"/>
    </row>
    <row r="411" spans="2:11" ht="13.8">
      <c r="B411" s="9"/>
      <c r="C411" s="15"/>
      <c r="D411" s="15"/>
      <c r="E411" s="15"/>
      <c r="F411" s="15"/>
      <c r="G411" s="15"/>
      <c r="H411" s="15"/>
      <c r="I411" s="15"/>
      <c r="J411" s="15"/>
      <c r="K411" s="15"/>
    </row>
    <row r="412" spans="2:11" ht="13.8">
      <c r="B412" s="9"/>
      <c r="C412" s="15"/>
      <c r="D412" s="15"/>
      <c r="E412" s="15"/>
      <c r="F412" s="15"/>
      <c r="G412" s="15"/>
      <c r="H412" s="15"/>
      <c r="I412" s="15"/>
      <c r="J412" s="15"/>
      <c r="K412" s="15"/>
    </row>
    <row r="413" spans="2:11" ht="13.8">
      <c r="B413" s="9"/>
      <c r="C413" s="15"/>
      <c r="D413" s="15"/>
      <c r="E413" s="15"/>
      <c r="F413" s="15"/>
      <c r="G413" s="15"/>
      <c r="H413" s="15"/>
      <c r="I413" s="15"/>
      <c r="J413" s="15"/>
      <c r="K413" s="15"/>
    </row>
    <row r="414" spans="2:11" ht="13.8">
      <c r="B414" s="9"/>
      <c r="C414" s="15"/>
      <c r="D414" s="15"/>
      <c r="E414" s="15"/>
      <c r="F414" s="15"/>
      <c r="G414" s="15"/>
      <c r="H414" s="15"/>
      <c r="I414" s="15"/>
      <c r="J414" s="15"/>
      <c r="K414" s="15"/>
    </row>
    <row r="417" spans="2:11" ht="17.399999999999999">
      <c r="B417" s="480"/>
      <c r="C417" s="480"/>
      <c r="D417" s="480"/>
      <c r="E417" s="480"/>
      <c r="F417" s="480"/>
      <c r="G417" s="480"/>
      <c r="H417" s="480"/>
      <c r="I417" s="480"/>
      <c r="J417" s="480"/>
      <c r="K417"/>
    </row>
    <row r="418" spans="2:11" ht="13.8">
      <c r="B418" s="10"/>
      <c r="C418" s="15"/>
      <c r="D418" s="15"/>
      <c r="E418" s="15"/>
      <c r="F418" s="15"/>
      <c r="G418" s="15"/>
      <c r="H418" s="15"/>
      <c r="I418" s="15"/>
      <c r="J418" s="15"/>
      <c r="K418" s="15"/>
    </row>
    <row r="419" spans="2:11">
      <c r="B419" s="485"/>
      <c r="C419" s="485"/>
      <c r="D419" s="485"/>
      <c r="E419" s="485"/>
      <c r="F419" s="485"/>
      <c r="G419" s="485"/>
      <c r="H419" s="485"/>
      <c r="I419" s="485"/>
      <c r="J419" s="485"/>
      <c r="K419"/>
    </row>
    <row r="420" spans="2:11">
      <c r="B420" s="485"/>
      <c r="C420" s="485"/>
      <c r="D420" s="485"/>
      <c r="E420" s="485"/>
      <c r="F420" s="485"/>
      <c r="G420" s="485"/>
      <c r="H420" s="485"/>
      <c r="I420" s="485"/>
      <c r="J420" s="485"/>
      <c r="K420"/>
    </row>
    <row r="421" spans="2:11" ht="18.75" customHeight="1">
      <c r="B421" s="485"/>
      <c r="C421" s="485"/>
      <c r="D421" s="485"/>
      <c r="E421" s="485"/>
      <c r="F421" s="485"/>
      <c r="G421" s="485"/>
      <c r="H421" s="485"/>
      <c r="I421" s="485"/>
      <c r="J421" s="485"/>
      <c r="K421"/>
    </row>
    <row r="422" spans="2:11" ht="13.8">
      <c r="B422" s="4"/>
      <c r="C422" s="15"/>
      <c r="D422" s="17"/>
      <c r="E422" s="17"/>
      <c r="F422" s="17"/>
      <c r="G422" s="15"/>
      <c r="H422" s="15"/>
      <c r="I422" s="15"/>
      <c r="J422" s="15"/>
      <c r="K422" s="15"/>
    </row>
    <row r="423" spans="2:11" ht="13.8">
      <c r="B423" s="10"/>
      <c r="C423" s="17"/>
      <c r="D423" s="17"/>
      <c r="E423" s="17"/>
      <c r="F423" s="17"/>
      <c r="G423" s="17"/>
      <c r="H423" s="17"/>
      <c r="I423" s="17"/>
      <c r="J423" s="17"/>
      <c r="K423" s="17"/>
    </row>
    <row r="424" spans="2:11" ht="13.8">
      <c r="B424" s="9"/>
      <c r="C424" s="17"/>
      <c r="D424" s="17"/>
      <c r="E424" s="20"/>
      <c r="F424" s="20"/>
      <c r="G424" s="20"/>
      <c r="H424" s="20"/>
      <c r="I424" s="20"/>
      <c r="J424" s="20"/>
      <c r="K424" s="20"/>
    </row>
    <row r="425" spans="2:11" ht="13.8">
      <c r="B425" s="9"/>
      <c r="C425" s="17"/>
      <c r="D425" s="15"/>
      <c r="E425" s="15"/>
      <c r="F425" s="15"/>
      <c r="G425" s="15"/>
      <c r="H425" s="15"/>
      <c r="I425" s="15"/>
      <c r="J425" s="15"/>
      <c r="K425" s="15"/>
    </row>
    <row r="426" spans="2:11" ht="13.8">
      <c r="B426" s="21"/>
      <c r="C426" s="15"/>
      <c r="D426" s="15"/>
      <c r="E426" s="15"/>
      <c r="F426" s="15"/>
      <c r="G426" s="15"/>
      <c r="H426" s="15"/>
      <c r="I426" s="15"/>
      <c r="J426" s="15"/>
      <c r="K426" s="15"/>
    </row>
    <row r="427" spans="2:11" ht="13.8">
      <c r="B427" s="11"/>
      <c r="C427" s="15"/>
      <c r="D427" s="15"/>
      <c r="E427" s="15"/>
      <c r="F427" s="15"/>
      <c r="G427" s="15"/>
      <c r="H427" s="15"/>
      <c r="I427" s="15"/>
      <c r="J427" s="15"/>
      <c r="K427" s="15"/>
    </row>
    <row r="428" spans="2:11" ht="13.8">
      <c r="B428" s="11"/>
      <c r="C428" s="15"/>
      <c r="D428" s="15"/>
      <c r="E428" s="15"/>
      <c r="F428" s="15"/>
      <c r="G428" s="15"/>
      <c r="H428" s="15"/>
      <c r="I428" s="15"/>
      <c r="J428" s="15"/>
      <c r="K428" s="15"/>
    </row>
    <row r="429" spans="2:11" ht="13.8">
      <c r="B429" s="12"/>
      <c r="C429" s="15"/>
      <c r="D429" s="15"/>
      <c r="E429" s="15"/>
      <c r="F429" s="15"/>
      <c r="G429" s="15"/>
      <c r="H429" s="15"/>
      <c r="I429" s="15"/>
      <c r="J429" s="15"/>
      <c r="K429" s="15"/>
    </row>
    <row r="430" spans="2:11" ht="13.8">
      <c r="B430" s="9"/>
      <c r="C430" s="15"/>
      <c r="D430" s="15"/>
      <c r="E430" s="15"/>
      <c r="F430" s="15"/>
      <c r="G430" s="15"/>
      <c r="H430" s="15"/>
      <c r="I430" s="15"/>
      <c r="J430" s="15"/>
      <c r="K430" s="15"/>
    </row>
    <row r="431" spans="2:11" ht="13.8">
      <c r="B431" s="21"/>
      <c r="C431" s="15"/>
      <c r="D431" s="15"/>
      <c r="E431" s="15"/>
      <c r="F431" s="15"/>
      <c r="G431" s="15"/>
      <c r="H431" s="15"/>
      <c r="I431" s="15"/>
      <c r="J431" s="15"/>
      <c r="K431" s="15"/>
    </row>
    <row r="432" spans="2:11" ht="13.8">
      <c r="B432" s="11"/>
      <c r="C432" s="15"/>
      <c r="D432" s="15"/>
      <c r="E432" s="15"/>
      <c r="F432" s="15"/>
      <c r="G432" s="15"/>
      <c r="H432" s="15"/>
      <c r="I432" s="15"/>
      <c r="J432" s="15"/>
      <c r="K432" s="15"/>
    </row>
    <row r="433" spans="2:11" ht="13.8">
      <c r="B433" s="11"/>
      <c r="C433" s="15"/>
      <c r="D433" s="15"/>
      <c r="E433" s="15"/>
      <c r="F433" s="15"/>
      <c r="G433" s="15"/>
      <c r="H433" s="15"/>
      <c r="I433" s="15"/>
      <c r="J433" s="15"/>
      <c r="K433" s="15"/>
    </row>
    <row r="434" spans="2:11" ht="13.8">
      <c r="B434" s="12"/>
      <c r="C434" s="15"/>
      <c r="D434" s="15"/>
      <c r="E434" s="15"/>
      <c r="F434" s="15"/>
      <c r="G434" s="15"/>
      <c r="H434" s="15"/>
      <c r="I434" s="15"/>
      <c r="J434" s="15"/>
      <c r="K434" s="15"/>
    </row>
    <row r="435" spans="2:11" ht="13.8">
      <c r="B435" s="12"/>
      <c r="C435" s="15"/>
      <c r="D435" s="15"/>
      <c r="E435" s="15"/>
      <c r="F435" s="15"/>
      <c r="G435" s="15"/>
      <c r="H435" s="15"/>
      <c r="I435" s="15"/>
      <c r="J435" s="15"/>
      <c r="K435" s="15"/>
    </row>
    <row r="436" spans="2:11" ht="13.8">
      <c r="B436" s="13"/>
      <c r="C436" s="15"/>
      <c r="D436" s="15"/>
      <c r="E436" s="15"/>
      <c r="F436" s="15"/>
      <c r="G436" s="15"/>
      <c r="H436" s="15"/>
      <c r="I436" s="15"/>
      <c r="J436" s="15"/>
      <c r="K436" s="15"/>
    </row>
    <row r="437" spans="2:11" ht="13.8">
      <c r="B437" s="13"/>
      <c r="C437" s="15"/>
      <c r="D437" s="15"/>
      <c r="E437" s="15"/>
      <c r="F437" s="15"/>
      <c r="G437" s="15"/>
      <c r="H437" s="15"/>
      <c r="I437" s="15"/>
      <c r="J437" s="15"/>
      <c r="K437" s="15"/>
    </row>
    <row r="438" spans="2:11" ht="13.8">
      <c r="B438" s="21"/>
      <c r="C438" s="15"/>
      <c r="D438" s="15"/>
      <c r="E438" s="15"/>
      <c r="F438" s="15"/>
      <c r="G438" s="15"/>
      <c r="H438" s="15"/>
      <c r="I438" s="15"/>
      <c r="J438" s="15"/>
      <c r="K438" s="15"/>
    </row>
    <row r="439" spans="2:11" ht="13.8">
      <c r="B439" s="14"/>
      <c r="C439" s="15"/>
      <c r="D439" s="15"/>
      <c r="E439" s="15"/>
      <c r="F439" s="15"/>
      <c r="G439" s="15"/>
      <c r="H439" s="15"/>
      <c r="I439" s="15"/>
      <c r="J439" s="15"/>
      <c r="K439" s="15"/>
    </row>
    <row r="440" spans="2:11" ht="13.8">
      <c r="B440" s="14"/>
      <c r="C440" s="15"/>
      <c r="D440" s="15"/>
      <c r="E440" s="15"/>
      <c r="F440" s="15"/>
      <c r="G440" s="15"/>
      <c r="H440" s="15"/>
      <c r="I440" s="15"/>
      <c r="J440" s="15"/>
      <c r="K440" s="15"/>
    </row>
    <row r="441" spans="2:11" ht="13.8">
      <c r="B441" s="9"/>
      <c r="C441" s="15"/>
      <c r="D441" s="15"/>
      <c r="E441" s="15"/>
      <c r="F441" s="15"/>
      <c r="G441" s="15"/>
      <c r="H441" s="15"/>
      <c r="I441" s="15"/>
      <c r="J441" s="15"/>
      <c r="K441" s="15"/>
    </row>
    <row r="442" spans="2:11" ht="13.8">
      <c r="B442" s="9"/>
      <c r="C442" s="15"/>
      <c r="D442" s="15"/>
      <c r="E442" s="15"/>
      <c r="F442" s="15"/>
      <c r="G442" s="15"/>
      <c r="H442" s="15"/>
      <c r="I442" s="15"/>
      <c r="J442" s="15"/>
      <c r="K442" s="15"/>
    </row>
    <row r="443" spans="2:11" ht="13.8">
      <c r="B443" s="9"/>
      <c r="C443" s="15"/>
      <c r="D443" s="15"/>
      <c r="E443" s="15"/>
      <c r="F443" s="15"/>
      <c r="G443" s="15"/>
      <c r="H443" s="15"/>
      <c r="I443" s="15"/>
      <c r="J443" s="15"/>
      <c r="K443" s="15"/>
    </row>
    <row r="444" spans="2:11" ht="13.8">
      <c r="B444" s="9"/>
      <c r="C444" s="15"/>
      <c r="D444" s="15"/>
      <c r="E444" s="15"/>
      <c r="F444" s="15"/>
      <c r="G444" s="15"/>
      <c r="H444" s="15"/>
      <c r="I444" s="15"/>
      <c r="J444" s="15"/>
      <c r="K444" s="15"/>
    </row>
    <row r="445" spans="2:11" ht="13.8">
      <c r="B445" s="9"/>
      <c r="C445" s="15"/>
      <c r="D445" s="15"/>
      <c r="E445" s="15"/>
      <c r="F445" s="15"/>
      <c r="G445" s="15"/>
      <c r="H445" s="15"/>
      <c r="I445" s="15"/>
      <c r="J445" s="15"/>
      <c r="K445" s="15"/>
    </row>
    <row r="446" spans="2:11" ht="13.8">
      <c r="B446" s="9"/>
      <c r="C446" s="15"/>
      <c r="D446" s="15"/>
      <c r="E446" s="15"/>
      <c r="F446" s="15"/>
      <c r="G446" s="15"/>
      <c r="H446" s="15"/>
      <c r="I446" s="15"/>
      <c r="J446" s="15"/>
      <c r="K446" s="15"/>
    </row>
    <row r="447" spans="2:11" ht="13.8">
      <c r="B447" s="9"/>
      <c r="C447" s="15"/>
      <c r="D447" s="15"/>
      <c r="E447" s="15"/>
      <c r="F447" s="15"/>
      <c r="G447" s="15"/>
      <c r="H447" s="15"/>
      <c r="I447" s="15"/>
      <c r="J447" s="15"/>
      <c r="K447" s="15"/>
    </row>
    <row r="448" spans="2:11" ht="13.8">
      <c r="B448" s="9"/>
      <c r="C448" s="15"/>
      <c r="D448" s="15"/>
      <c r="E448" s="15"/>
      <c r="F448" s="15"/>
      <c r="G448" s="15"/>
      <c r="H448" s="15"/>
      <c r="I448" s="15"/>
      <c r="J448" s="15"/>
      <c r="K448" s="15"/>
    </row>
    <row r="449" spans="2:11" ht="13.8">
      <c r="B449" s="9"/>
      <c r="C449" s="15"/>
      <c r="D449" s="15"/>
      <c r="E449" s="15"/>
      <c r="F449" s="15"/>
      <c r="G449" s="15"/>
      <c r="H449" s="15"/>
      <c r="I449" s="15"/>
      <c r="J449" s="15"/>
      <c r="K449" s="15"/>
    </row>
    <row r="450" spans="2:11" ht="13.8">
      <c r="B450" s="9"/>
      <c r="C450" s="15"/>
      <c r="D450" s="15"/>
      <c r="E450" s="15"/>
      <c r="F450" s="15"/>
      <c r="G450" s="15"/>
      <c r="H450" s="15"/>
      <c r="I450" s="15"/>
      <c r="J450" s="15"/>
      <c r="K450" s="15"/>
    </row>
    <row r="453" spans="2:11" ht="17.399999999999999">
      <c r="B453" s="480"/>
      <c r="C453" s="480"/>
      <c r="D453" s="480"/>
      <c r="E453" s="480"/>
      <c r="F453" s="480"/>
      <c r="G453" s="480"/>
      <c r="H453" s="480"/>
      <c r="I453" s="480"/>
      <c r="J453" s="480"/>
      <c r="K453"/>
    </row>
    <row r="454" spans="2:11" ht="13.8">
      <c r="B454" s="10"/>
      <c r="C454" s="15"/>
      <c r="D454" s="15"/>
      <c r="E454" s="15"/>
      <c r="F454" s="15"/>
      <c r="G454" s="15"/>
      <c r="H454" s="15"/>
      <c r="I454" s="15"/>
      <c r="J454" s="15"/>
      <c r="K454" s="15"/>
    </row>
    <row r="455" spans="2:11">
      <c r="B455" s="482"/>
      <c r="C455" s="482"/>
      <c r="D455" s="482"/>
      <c r="E455" s="482"/>
      <c r="F455" s="482"/>
      <c r="G455" s="482"/>
      <c r="H455" s="482"/>
      <c r="I455" s="482"/>
      <c r="J455" s="482"/>
      <c r="K455"/>
    </row>
    <row r="456" spans="2:11">
      <c r="B456" s="482"/>
      <c r="C456" s="482"/>
      <c r="D456" s="482"/>
      <c r="E456" s="482"/>
      <c r="F456" s="482"/>
      <c r="G456" s="482"/>
      <c r="H456" s="482"/>
      <c r="I456" s="482"/>
      <c r="J456" s="482"/>
      <c r="K456"/>
    </row>
    <row r="457" spans="2:11">
      <c r="B457" s="482"/>
      <c r="C457" s="482"/>
      <c r="D457" s="482"/>
      <c r="E457" s="482"/>
      <c r="F457" s="482"/>
      <c r="G457" s="482"/>
      <c r="H457" s="482"/>
      <c r="I457" s="482"/>
      <c r="J457" s="482"/>
      <c r="K457"/>
    </row>
    <row r="458" spans="2:11" ht="23.25" customHeight="1">
      <c r="B458" s="482"/>
      <c r="C458" s="482"/>
      <c r="D458" s="482"/>
      <c r="E458" s="482"/>
      <c r="F458" s="482"/>
      <c r="G458" s="482"/>
      <c r="H458" s="482"/>
      <c r="I458" s="482"/>
      <c r="J458" s="482"/>
      <c r="K458"/>
    </row>
    <row r="459" spans="2:11" ht="13.8">
      <c r="B459" s="4"/>
      <c r="C459" s="15"/>
      <c r="D459" s="17"/>
      <c r="E459" s="17"/>
      <c r="F459" s="17"/>
      <c r="G459" s="15"/>
      <c r="H459" s="15"/>
      <c r="I459" s="15"/>
      <c r="J459" s="15"/>
      <c r="K459" s="15"/>
    </row>
    <row r="460" spans="2:11" ht="13.8">
      <c r="B460" s="10"/>
      <c r="C460" s="17"/>
      <c r="D460" s="17"/>
      <c r="E460" s="17"/>
      <c r="F460" s="17"/>
      <c r="G460" s="17"/>
      <c r="H460" s="17"/>
      <c r="I460" s="17"/>
      <c r="J460" s="17"/>
      <c r="K460" s="17"/>
    </row>
    <row r="461" spans="2:11" ht="13.8">
      <c r="B461" s="9"/>
      <c r="C461" s="17"/>
      <c r="D461" s="17"/>
      <c r="E461" s="20"/>
      <c r="F461" s="20"/>
      <c r="G461" s="20"/>
      <c r="H461" s="20"/>
      <c r="I461" s="20"/>
      <c r="J461" s="20"/>
      <c r="K461" s="20"/>
    </row>
    <row r="462" spans="2:11" ht="13.8">
      <c r="B462" s="9"/>
      <c r="C462" s="17"/>
      <c r="D462" s="15"/>
      <c r="E462" s="15"/>
      <c r="F462" s="15"/>
      <c r="G462" s="15"/>
      <c r="H462" s="15"/>
      <c r="I462" s="15"/>
      <c r="J462" s="15"/>
      <c r="K462" s="15"/>
    </row>
    <row r="463" spans="2:11" ht="13.8">
      <c r="B463" s="21"/>
      <c r="C463" s="15"/>
      <c r="D463" s="15"/>
      <c r="E463" s="15"/>
      <c r="F463" s="15"/>
      <c r="G463" s="15"/>
      <c r="H463" s="15"/>
      <c r="I463" s="15"/>
      <c r="J463" s="15"/>
      <c r="K463" s="15"/>
    </row>
    <row r="464" spans="2:11" ht="13.8">
      <c r="B464" s="22"/>
      <c r="C464" s="15"/>
      <c r="D464" s="15"/>
      <c r="E464" s="15"/>
      <c r="F464" s="15"/>
      <c r="G464" s="15"/>
      <c r="H464" s="15"/>
      <c r="I464" s="15"/>
      <c r="J464" s="15"/>
      <c r="K464" s="15"/>
    </row>
    <row r="465" spans="2:11" ht="13.8">
      <c r="B465" s="11"/>
      <c r="C465" s="15"/>
      <c r="D465" s="15"/>
      <c r="E465" s="15"/>
      <c r="F465" s="15"/>
      <c r="G465" s="15"/>
      <c r="H465" s="15"/>
      <c r="I465" s="15"/>
      <c r="J465" s="15"/>
      <c r="K465" s="15"/>
    </row>
    <row r="466" spans="2:11" ht="13.8">
      <c r="B466" s="11"/>
      <c r="C466" s="15"/>
      <c r="D466" s="15"/>
      <c r="E466" s="15"/>
      <c r="F466" s="15"/>
      <c r="G466" s="15"/>
      <c r="H466" s="15"/>
      <c r="I466" s="15"/>
      <c r="J466" s="15"/>
      <c r="K466" s="15"/>
    </row>
    <row r="467" spans="2:11" ht="13.8">
      <c r="B467" s="11"/>
      <c r="C467" s="15"/>
      <c r="D467" s="15"/>
      <c r="E467" s="15"/>
      <c r="F467" s="15"/>
      <c r="G467" s="15"/>
      <c r="H467" s="15"/>
      <c r="I467" s="15"/>
      <c r="J467" s="15"/>
      <c r="K467" s="15"/>
    </row>
    <row r="468" spans="2:11" ht="13.8">
      <c r="B468" s="11"/>
      <c r="C468" s="15"/>
      <c r="D468" s="15"/>
      <c r="E468" s="15"/>
      <c r="F468" s="15"/>
      <c r="G468" s="15"/>
      <c r="H468" s="15"/>
      <c r="I468" s="15"/>
      <c r="J468" s="15"/>
      <c r="K468" s="15"/>
    </row>
    <row r="469" spans="2:11" ht="13.8">
      <c r="B469" s="11"/>
      <c r="C469" s="15"/>
      <c r="D469" s="15"/>
      <c r="E469" s="15"/>
      <c r="F469" s="15"/>
      <c r="G469" s="15"/>
      <c r="H469" s="15"/>
      <c r="I469" s="15"/>
      <c r="J469" s="15"/>
      <c r="K469" s="15"/>
    </row>
    <row r="470" spans="2:11" ht="13.8">
      <c r="B470" s="12"/>
      <c r="C470" s="15"/>
      <c r="D470" s="15"/>
      <c r="E470" s="15"/>
      <c r="F470" s="15"/>
      <c r="G470" s="15"/>
      <c r="H470" s="15"/>
      <c r="I470" s="15"/>
      <c r="J470" s="15"/>
      <c r="K470" s="15"/>
    </row>
    <row r="471" spans="2:11" ht="13.8">
      <c r="B471" s="9"/>
      <c r="C471" s="15"/>
      <c r="D471" s="15"/>
      <c r="E471" s="15"/>
      <c r="F471" s="15"/>
      <c r="G471" s="15"/>
      <c r="H471" s="15"/>
      <c r="I471" s="15"/>
      <c r="J471" s="15"/>
      <c r="K471" s="15"/>
    </row>
    <row r="472" spans="2:11" ht="13.8">
      <c r="B472" s="21"/>
      <c r="C472" s="15"/>
      <c r="D472" s="15"/>
      <c r="E472" s="15"/>
      <c r="F472" s="15"/>
      <c r="G472" s="15"/>
      <c r="H472" s="15"/>
      <c r="I472" s="15"/>
      <c r="J472" s="15"/>
      <c r="K472" s="15"/>
    </row>
    <row r="473" spans="2:11" ht="13.8">
      <c r="B473" s="11"/>
      <c r="C473" s="15"/>
      <c r="D473" s="15"/>
      <c r="E473" s="15"/>
      <c r="F473" s="15"/>
      <c r="G473" s="15"/>
      <c r="H473" s="15"/>
      <c r="I473" s="15"/>
      <c r="J473" s="15"/>
      <c r="K473" s="15"/>
    </row>
    <row r="474" spans="2:11" ht="13.8">
      <c r="B474" s="11"/>
      <c r="C474" s="15"/>
      <c r="D474" s="15"/>
      <c r="E474" s="15"/>
      <c r="F474" s="15"/>
      <c r="G474" s="15"/>
      <c r="H474" s="15"/>
      <c r="I474" s="15"/>
      <c r="J474" s="15"/>
      <c r="K474" s="15"/>
    </row>
    <row r="475" spans="2:11" ht="13.8">
      <c r="B475" s="11"/>
      <c r="C475" s="15"/>
      <c r="D475" s="15"/>
      <c r="E475" s="15"/>
      <c r="F475" s="15"/>
      <c r="G475" s="15"/>
      <c r="H475" s="15"/>
      <c r="I475" s="15"/>
      <c r="J475" s="15"/>
      <c r="K475" s="15"/>
    </row>
    <row r="476" spans="2:11" ht="13.8">
      <c r="B476" s="11"/>
      <c r="C476" s="15"/>
      <c r="D476" s="15"/>
      <c r="E476" s="15"/>
      <c r="F476" s="15"/>
      <c r="G476" s="15"/>
      <c r="H476" s="15"/>
      <c r="I476" s="15"/>
      <c r="J476" s="15"/>
      <c r="K476" s="15"/>
    </row>
    <row r="477" spans="2:11" ht="13.8">
      <c r="B477" s="11"/>
      <c r="C477" s="15"/>
      <c r="D477" s="15"/>
      <c r="E477" s="15"/>
      <c r="F477" s="15"/>
      <c r="G477" s="15"/>
      <c r="H477" s="15"/>
      <c r="I477" s="15"/>
      <c r="J477" s="15"/>
      <c r="K477" s="15"/>
    </row>
    <row r="478" spans="2:11" ht="13.8">
      <c r="B478" s="12"/>
      <c r="C478" s="15"/>
      <c r="D478" s="15"/>
      <c r="E478" s="15"/>
      <c r="F478" s="15"/>
      <c r="G478" s="15"/>
      <c r="H478" s="15"/>
      <c r="I478" s="15"/>
      <c r="J478" s="15"/>
      <c r="K478" s="15"/>
    </row>
    <row r="479" spans="2:11" ht="13.8">
      <c r="B479" s="12"/>
      <c r="C479" s="15"/>
      <c r="D479" s="15"/>
      <c r="E479" s="15"/>
      <c r="F479" s="15"/>
      <c r="G479" s="15"/>
      <c r="H479" s="15"/>
      <c r="I479" s="15"/>
      <c r="J479" s="15"/>
      <c r="K479" s="15"/>
    </row>
    <row r="480" spans="2:11" ht="13.8">
      <c r="B480" s="13"/>
      <c r="C480" s="15"/>
      <c r="D480" s="15"/>
      <c r="E480" s="15"/>
      <c r="F480" s="15"/>
      <c r="G480" s="15"/>
      <c r="H480" s="15"/>
      <c r="I480" s="15"/>
      <c r="J480" s="15"/>
      <c r="K480" s="15"/>
    </row>
    <row r="481" spans="2:11" ht="13.8">
      <c r="B481" s="13"/>
      <c r="C481" s="15"/>
      <c r="D481" s="15"/>
      <c r="E481" s="15"/>
      <c r="F481" s="15"/>
      <c r="G481" s="15"/>
      <c r="H481" s="15"/>
      <c r="I481" s="15"/>
      <c r="J481" s="15"/>
      <c r="K481" s="15"/>
    </row>
    <row r="482" spans="2:11" ht="13.8">
      <c r="B482" s="21"/>
      <c r="C482" s="15"/>
      <c r="D482" s="15"/>
      <c r="E482" s="15"/>
      <c r="F482" s="15"/>
      <c r="G482" s="15"/>
      <c r="H482" s="15"/>
      <c r="I482" s="15"/>
      <c r="J482" s="15"/>
      <c r="K482" s="15"/>
    </row>
    <row r="483" spans="2:11" ht="13.8">
      <c r="B483" s="14"/>
      <c r="C483" s="15"/>
      <c r="D483" s="15"/>
      <c r="E483" s="15"/>
      <c r="F483" s="15"/>
      <c r="G483" s="15"/>
      <c r="H483" s="15"/>
      <c r="I483" s="15"/>
      <c r="J483" s="15"/>
      <c r="K483" s="15"/>
    </row>
    <row r="484" spans="2:11" ht="13.8">
      <c r="B484" s="14"/>
      <c r="C484" s="15"/>
      <c r="D484" s="15"/>
      <c r="E484" s="15"/>
      <c r="F484" s="15"/>
      <c r="G484" s="15"/>
      <c r="H484" s="15"/>
      <c r="I484" s="15"/>
      <c r="J484" s="15"/>
      <c r="K484" s="15"/>
    </row>
    <row r="485" spans="2:11" ht="13.8">
      <c r="B485" s="9"/>
      <c r="C485" s="15"/>
      <c r="D485" s="15"/>
      <c r="E485" s="15"/>
      <c r="F485" s="15"/>
      <c r="G485" s="15"/>
      <c r="H485" s="15"/>
      <c r="I485" s="15"/>
      <c r="J485" s="15"/>
      <c r="K485" s="15"/>
    </row>
    <row r="486" spans="2:11" ht="13.8">
      <c r="B486" s="9"/>
      <c r="C486" s="15"/>
      <c r="D486" s="15"/>
      <c r="E486" s="15"/>
      <c r="F486" s="15"/>
      <c r="G486" s="15"/>
      <c r="H486" s="15"/>
      <c r="I486" s="15"/>
      <c r="J486" s="15"/>
      <c r="K486" s="15"/>
    </row>
    <row r="487" spans="2:11" ht="13.8">
      <c r="B487" s="9"/>
      <c r="C487" s="15"/>
      <c r="D487" s="15"/>
      <c r="E487" s="15"/>
      <c r="F487" s="15"/>
      <c r="G487" s="15"/>
      <c r="H487" s="15"/>
      <c r="I487" s="15"/>
      <c r="J487" s="15"/>
      <c r="K487" s="15"/>
    </row>
    <row r="488" spans="2:11" ht="13.8">
      <c r="B488" s="9"/>
      <c r="C488" s="15"/>
      <c r="D488" s="15"/>
      <c r="E488" s="15"/>
      <c r="F488" s="15"/>
      <c r="G488" s="15"/>
      <c r="H488" s="15"/>
      <c r="I488" s="15"/>
      <c r="J488" s="15"/>
      <c r="K488" s="15"/>
    </row>
    <row r="489" spans="2:11" ht="13.8">
      <c r="B489" s="9"/>
      <c r="C489" s="15"/>
      <c r="D489" s="15"/>
      <c r="E489" s="15"/>
      <c r="F489" s="15"/>
      <c r="G489" s="15"/>
      <c r="H489" s="15"/>
      <c r="I489" s="15"/>
      <c r="J489" s="15"/>
      <c r="K489" s="15"/>
    </row>
    <row r="490" spans="2:11" ht="13.8">
      <c r="B490" s="9"/>
      <c r="C490" s="15"/>
      <c r="D490" s="15"/>
      <c r="E490" s="15"/>
      <c r="F490" s="15"/>
      <c r="G490" s="15"/>
      <c r="H490" s="15"/>
      <c r="I490" s="15"/>
      <c r="J490" s="15"/>
      <c r="K490" s="15"/>
    </row>
    <row r="491" spans="2:11" ht="13.8">
      <c r="B491" s="9"/>
      <c r="C491" s="15"/>
      <c r="D491" s="15"/>
      <c r="E491" s="15"/>
      <c r="F491" s="15"/>
      <c r="G491" s="15"/>
      <c r="H491" s="15"/>
      <c r="I491" s="15"/>
      <c r="J491" s="15"/>
      <c r="K491" s="15"/>
    </row>
    <row r="492" spans="2:11" ht="13.8">
      <c r="B492" s="9"/>
      <c r="C492" s="15"/>
      <c r="D492" s="15"/>
      <c r="E492" s="15"/>
      <c r="F492" s="15"/>
      <c r="G492" s="15"/>
      <c r="H492" s="15"/>
      <c r="I492" s="15"/>
      <c r="J492" s="15"/>
      <c r="K492" s="15"/>
    </row>
    <row r="493" spans="2:11" ht="13.8">
      <c r="B493" s="9"/>
      <c r="C493" s="15"/>
      <c r="D493" s="15"/>
      <c r="E493" s="15"/>
      <c r="F493" s="15"/>
      <c r="G493" s="15"/>
      <c r="H493" s="15"/>
      <c r="I493" s="15"/>
      <c r="J493" s="15"/>
      <c r="K493" s="15"/>
    </row>
    <row r="494" spans="2:11" ht="13.8">
      <c r="B494" s="9"/>
      <c r="C494" s="15"/>
      <c r="D494" s="15"/>
      <c r="E494" s="15"/>
      <c r="F494" s="15"/>
      <c r="G494" s="15"/>
      <c r="H494" s="15"/>
      <c r="I494" s="15"/>
      <c r="J494" s="15"/>
      <c r="K494" s="15"/>
    </row>
    <row r="495" spans="2:11" ht="13.8">
      <c r="B495" s="9"/>
      <c r="C495" s="15"/>
      <c r="D495" s="15"/>
      <c r="E495" s="15"/>
      <c r="F495" s="15"/>
      <c r="G495" s="15"/>
      <c r="H495" s="15"/>
      <c r="I495" s="15"/>
      <c r="J495" s="15"/>
      <c r="K495" s="15"/>
    </row>
    <row r="498" spans="2:11" ht="17.399999999999999">
      <c r="B498" s="480"/>
      <c r="C498" s="480"/>
      <c r="D498" s="480"/>
      <c r="E498" s="480"/>
      <c r="F498" s="480"/>
      <c r="G498" s="480"/>
      <c r="H498" s="480"/>
      <c r="I498" s="480"/>
      <c r="J498" s="480"/>
      <c r="K498"/>
    </row>
    <row r="499" spans="2:11" ht="13.8">
      <c r="B499" s="10"/>
      <c r="C499" s="15"/>
      <c r="D499" s="15"/>
      <c r="E499" s="15"/>
      <c r="F499" s="15"/>
      <c r="G499" s="15"/>
      <c r="H499" s="15"/>
      <c r="I499" s="15"/>
      <c r="J499" s="15"/>
      <c r="K499" s="15"/>
    </row>
    <row r="500" spans="2:11">
      <c r="B500" s="482"/>
      <c r="C500" s="482"/>
      <c r="D500" s="482"/>
      <c r="E500" s="482"/>
      <c r="F500" s="482"/>
      <c r="G500" s="482"/>
      <c r="H500" s="482"/>
      <c r="I500" s="482"/>
      <c r="J500" s="482"/>
      <c r="K500"/>
    </row>
    <row r="501" spans="2:11">
      <c r="B501" s="482"/>
      <c r="C501" s="482"/>
      <c r="D501" s="482"/>
      <c r="E501" s="482"/>
      <c r="F501" s="482"/>
      <c r="G501" s="482"/>
      <c r="H501" s="482"/>
      <c r="I501" s="482"/>
      <c r="J501" s="482"/>
      <c r="K501"/>
    </row>
    <row r="502" spans="2:11">
      <c r="B502" s="482"/>
      <c r="C502" s="482"/>
      <c r="D502" s="482"/>
      <c r="E502" s="482"/>
      <c r="F502" s="482"/>
      <c r="G502" s="482"/>
      <c r="H502" s="482"/>
      <c r="I502" s="482"/>
      <c r="J502" s="482"/>
      <c r="K502"/>
    </row>
    <row r="503" spans="2:11">
      <c r="B503" s="482"/>
      <c r="C503" s="482"/>
      <c r="D503" s="482"/>
      <c r="E503" s="482"/>
      <c r="F503" s="482"/>
      <c r="G503" s="482"/>
      <c r="H503" s="482"/>
      <c r="I503" s="482"/>
      <c r="J503" s="482"/>
      <c r="K503"/>
    </row>
    <row r="504" spans="2:11" ht="13.8">
      <c r="B504" s="19"/>
      <c r="C504" s="16"/>
      <c r="D504" s="16"/>
      <c r="E504" s="16"/>
      <c r="F504" s="16"/>
      <c r="G504" s="16"/>
      <c r="H504" s="15"/>
      <c r="I504" s="15"/>
      <c r="J504" s="15"/>
      <c r="K504" s="15"/>
    </row>
    <row r="505" spans="2:11" ht="13.8">
      <c r="B505" s="4"/>
      <c r="C505" s="15"/>
      <c r="D505" s="17"/>
      <c r="E505" s="17"/>
      <c r="F505" s="17"/>
      <c r="G505" s="15"/>
      <c r="H505" s="15"/>
      <c r="I505" s="15"/>
      <c r="J505" s="15"/>
      <c r="K505" s="15"/>
    </row>
    <row r="506" spans="2:11" ht="13.8">
      <c r="B506" s="10"/>
      <c r="C506" s="17"/>
      <c r="D506" s="17"/>
      <c r="E506" s="17"/>
      <c r="F506" s="17"/>
      <c r="G506" s="17"/>
      <c r="H506" s="17"/>
      <c r="I506" s="17"/>
      <c r="J506" s="17"/>
      <c r="K506" s="17"/>
    </row>
    <row r="507" spans="2:11" ht="13.8">
      <c r="B507" s="9"/>
      <c r="C507" s="17"/>
      <c r="D507" s="17"/>
      <c r="E507" s="20"/>
      <c r="F507" s="20"/>
      <c r="G507" s="20"/>
      <c r="H507" s="20"/>
      <c r="I507" s="20"/>
      <c r="J507" s="20"/>
      <c r="K507" s="20"/>
    </row>
    <row r="508" spans="2:11" ht="13.8">
      <c r="B508" s="9"/>
      <c r="C508" s="17"/>
      <c r="D508" s="15"/>
      <c r="E508" s="15"/>
      <c r="F508" s="15"/>
      <c r="G508" s="15"/>
      <c r="H508" s="15"/>
      <c r="I508" s="15"/>
      <c r="J508" s="15"/>
      <c r="K508" s="15"/>
    </row>
    <row r="509" spans="2:11" ht="13.8">
      <c r="B509" s="21"/>
      <c r="C509" s="15"/>
      <c r="D509" s="15"/>
      <c r="E509" s="15"/>
      <c r="F509" s="15"/>
      <c r="G509" s="15"/>
      <c r="H509" s="15"/>
      <c r="I509" s="15"/>
      <c r="J509" s="15"/>
      <c r="K509" s="15"/>
    </row>
    <row r="510" spans="2:11" ht="13.8">
      <c r="B510" s="11"/>
      <c r="C510" s="15"/>
      <c r="D510" s="15"/>
      <c r="E510" s="15"/>
      <c r="F510" s="15"/>
      <c r="G510" s="15"/>
      <c r="H510" s="15"/>
      <c r="I510" s="15"/>
      <c r="J510" s="15"/>
      <c r="K510" s="15"/>
    </row>
    <row r="511" spans="2:11" ht="13.8">
      <c r="B511" s="11"/>
      <c r="C511" s="15"/>
      <c r="D511" s="15"/>
      <c r="E511" s="15"/>
      <c r="F511" s="15"/>
      <c r="G511" s="15"/>
      <c r="H511" s="15"/>
      <c r="I511" s="15"/>
      <c r="J511" s="15"/>
      <c r="K511" s="15"/>
    </row>
    <row r="512" spans="2:11" ht="13.8">
      <c r="B512" s="12"/>
      <c r="C512" s="15"/>
      <c r="D512" s="15"/>
      <c r="E512" s="15"/>
      <c r="F512" s="15"/>
      <c r="G512" s="15"/>
      <c r="H512" s="15"/>
      <c r="I512" s="15"/>
      <c r="J512" s="15"/>
      <c r="K512" s="15"/>
    </row>
    <row r="513" spans="2:11" ht="13.8">
      <c r="B513" s="9"/>
      <c r="C513" s="15"/>
      <c r="D513" s="15"/>
      <c r="E513" s="15"/>
      <c r="F513" s="15"/>
      <c r="G513" s="15"/>
      <c r="H513" s="15"/>
      <c r="I513" s="15"/>
      <c r="J513" s="15"/>
      <c r="K513" s="15"/>
    </row>
    <row r="514" spans="2:11" ht="13.8">
      <c r="B514" s="21"/>
      <c r="C514" s="15"/>
      <c r="D514" s="15"/>
      <c r="E514" s="15"/>
      <c r="F514" s="15"/>
      <c r="G514" s="15"/>
      <c r="H514" s="15"/>
      <c r="I514" s="15"/>
      <c r="J514" s="15"/>
      <c r="K514" s="15"/>
    </row>
    <row r="515" spans="2:11" ht="13.8">
      <c r="B515" s="11"/>
      <c r="C515" s="15"/>
      <c r="D515" s="15"/>
      <c r="E515" s="15"/>
      <c r="F515" s="15"/>
      <c r="G515" s="15"/>
      <c r="H515" s="15"/>
      <c r="I515" s="15"/>
      <c r="J515" s="15"/>
      <c r="K515" s="15"/>
    </row>
    <row r="516" spans="2:11" ht="13.8">
      <c r="B516" s="11"/>
      <c r="C516" s="15"/>
      <c r="D516" s="15"/>
      <c r="E516" s="15"/>
      <c r="F516" s="15"/>
      <c r="G516" s="15"/>
      <c r="H516" s="15"/>
      <c r="I516" s="15"/>
      <c r="J516" s="15"/>
      <c r="K516" s="15"/>
    </row>
    <row r="517" spans="2:11" ht="13.8">
      <c r="B517" s="11"/>
      <c r="C517" s="15"/>
      <c r="D517" s="15"/>
      <c r="E517" s="15"/>
      <c r="F517" s="15"/>
      <c r="G517" s="15"/>
      <c r="H517" s="15"/>
      <c r="I517" s="15"/>
      <c r="J517" s="15"/>
      <c r="K517" s="15"/>
    </row>
    <row r="518" spans="2:11" ht="13.8">
      <c r="B518" s="11"/>
      <c r="C518" s="15"/>
      <c r="D518" s="15"/>
      <c r="E518" s="15"/>
      <c r="F518" s="15"/>
      <c r="G518" s="15"/>
      <c r="H518" s="15"/>
      <c r="I518" s="15"/>
      <c r="J518" s="15"/>
      <c r="K518" s="15"/>
    </row>
    <row r="519" spans="2:11" ht="13.8">
      <c r="B519" s="12"/>
      <c r="C519" s="15"/>
      <c r="D519" s="15"/>
      <c r="E519" s="15"/>
      <c r="F519" s="15"/>
      <c r="G519" s="15"/>
      <c r="H519" s="15"/>
      <c r="I519" s="15"/>
      <c r="J519" s="15"/>
      <c r="K519" s="15"/>
    </row>
    <row r="520" spans="2:11" ht="13.8">
      <c r="B520" s="12"/>
      <c r="C520" s="15"/>
      <c r="D520" s="15"/>
      <c r="E520" s="15"/>
      <c r="F520" s="15"/>
      <c r="G520" s="15"/>
      <c r="H520" s="15"/>
      <c r="I520" s="15"/>
      <c r="J520" s="15"/>
      <c r="K520" s="15"/>
    </row>
    <row r="521" spans="2:11" ht="13.8">
      <c r="B521" s="13"/>
      <c r="C521" s="15"/>
      <c r="D521" s="15"/>
      <c r="E521" s="15"/>
      <c r="F521" s="15"/>
      <c r="G521" s="15"/>
      <c r="H521" s="15"/>
      <c r="I521" s="15"/>
      <c r="J521" s="15"/>
      <c r="K521" s="15"/>
    </row>
    <row r="522" spans="2:11" ht="13.8">
      <c r="B522" s="13"/>
      <c r="C522" s="15"/>
      <c r="D522" s="15"/>
      <c r="E522" s="15"/>
      <c r="F522" s="15"/>
      <c r="G522" s="15"/>
      <c r="H522" s="15"/>
      <c r="I522" s="15"/>
      <c r="J522" s="15"/>
      <c r="K522" s="15"/>
    </row>
    <row r="523" spans="2:11" ht="13.8">
      <c r="B523" s="21"/>
      <c r="C523" s="15"/>
      <c r="D523" s="15"/>
      <c r="E523" s="15"/>
      <c r="F523" s="15"/>
      <c r="G523" s="15"/>
      <c r="H523" s="15"/>
      <c r="I523" s="15"/>
      <c r="J523" s="15"/>
      <c r="K523" s="15"/>
    </row>
    <row r="524" spans="2:11" ht="13.8">
      <c r="B524" s="14"/>
      <c r="C524" s="15"/>
      <c r="D524" s="15"/>
      <c r="E524" s="15"/>
      <c r="F524" s="15"/>
      <c r="G524" s="15"/>
      <c r="H524" s="15"/>
      <c r="I524" s="15"/>
      <c r="J524" s="15"/>
      <c r="K524" s="15"/>
    </row>
    <row r="525" spans="2:11" ht="13.8">
      <c r="B525" s="14"/>
      <c r="C525" s="15"/>
      <c r="D525" s="15"/>
      <c r="E525" s="15"/>
      <c r="F525" s="15"/>
      <c r="G525" s="15"/>
      <c r="H525" s="15"/>
      <c r="I525" s="15"/>
      <c r="J525" s="15"/>
      <c r="K525" s="15"/>
    </row>
    <row r="526" spans="2:11" ht="13.8">
      <c r="B526" s="9"/>
      <c r="C526" s="15"/>
      <c r="D526" s="15"/>
      <c r="E526" s="15"/>
      <c r="F526" s="15"/>
      <c r="G526" s="15"/>
      <c r="H526" s="15"/>
      <c r="I526" s="15"/>
      <c r="J526" s="15"/>
      <c r="K526" s="15"/>
    </row>
    <row r="527" spans="2:11" ht="13.8">
      <c r="B527" s="9"/>
      <c r="C527" s="15"/>
      <c r="D527" s="15"/>
      <c r="E527" s="15"/>
      <c r="F527" s="15"/>
      <c r="G527" s="15"/>
      <c r="H527" s="15"/>
      <c r="I527" s="15"/>
      <c r="J527" s="15"/>
      <c r="K527" s="15"/>
    </row>
    <row r="528" spans="2:11" ht="13.8">
      <c r="B528" s="9"/>
      <c r="C528" s="15"/>
      <c r="D528" s="15"/>
      <c r="E528" s="15"/>
      <c r="F528" s="15"/>
      <c r="G528" s="15"/>
      <c r="H528" s="15"/>
      <c r="I528" s="15"/>
      <c r="J528" s="15"/>
      <c r="K528" s="15"/>
    </row>
    <row r="529" spans="2:11" ht="13.8">
      <c r="B529" s="9"/>
      <c r="C529" s="15"/>
      <c r="D529" s="15"/>
      <c r="E529" s="15"/>
      <c r="F529" s="15"/>
      <c r="G529" s="15"/>
      <c r="H529" s="15"/>
      <c r="I529" s="15"/>
      <c r="J529" s="15"/>
      <c r="K529" s="15"/>
    </row>
    <row r="530" spans="2:11" ht="13.8">
      <c r="B530" s="9"/>
      <c r="C530" s="15"/>
      <c r="D530" s="15"/>
      <c r="E530" s="15"/>
      <c r="F530" s="15"/>
      <c r="G530" s="15"/>
      <c r="H530" s="15"/>
      <c r="I530" s="15"/>
      <c r="J530" s="15"/>
      <c r="K530" s="15"/>
    </row>
    <row r="531" spans="2:11" ht="13.8">
      <c r="B531" s="9"/>
      <c r="C531" s="15"/>
      <c r="D531" s="15"/>
      <c r="E531" s="15"/>
      <c r="F531" s="15"/>
      <c r="G531" s="15"/>
      <c r="H531" s="15"/>
      <c r="I531" s="15"/>
      <c r="J531" s="15"/>
      <c r="K531" s="15"/>
    </row>
    <row r="532" spans="2:11" ht="13.8">
      <c r="B532" s="9"/>
      <c r="C532" s="15"/>
      <c r="D532" s="15"/>
      <c r="E532" s="15"/>
      <c r="F532" s="15"/>
      <c r="G532" s="15"/>
      <c r="H532" s="15"/>
      <c r="I532" s="15"/>
      <c r="J532" s="15"/>
      <c r="K532" s="15"/>
    </row>
    <row r="533" spans="2:11" ht="13.8">
      <c r="B533" s="9"/>
      <c r="C533" s="15"/>
      <c r="D533" s="15"/>
      <c r="E533" s="15"/>
      <c r="F533" s="15"/>
      <c r="G533" s="15"/>
      <c r="H533" s="15"/>
      <c r="I533" s="15"/>
      <c r="J533" s="15"/>
      <c r="K533" s="15"/>
    </row>
    <row r="534" spans="2:11" ht="13.8">
      <c r="B534" s="9"/>
      <c r="C534" s="15"/>
      <c r="D534" s="15"/>
      <c r="E534" s="15"/>
      <c r="F534" s="15"/>
      <c r="G534" s="15"/>
      <c r="H534" s="15"/>
      <c r="I534" s="15"/>
      <c r="J534" s="15"/>
      <c r="K534" s="15"/>
    </row>
    <row r="535" spans="2:11" ht="13.8">
      <c r="B535" s="9"/>
      <c r="C535" s="15"/>
      <c r="D535" s="15"/>
      <c r="E535" s="15"/>
      <c r="F535" s="15"/>
      <c r="G535" s="15"/>
      <c r="H535" s="15"/>
      <c r="I535" s="15"/>
      <c r="J535" s="15"/>
      <c r="K535" s="15"/>
    </row>
    <row r="538" spans="2:11" ht="17.399999999999999">
      <c r="B538" s="480"/>
      <c r="C538" s="480"/>
      <c r="D538" s="480"/>
      <c r="E538" s="480"/>
      <c r="F538" s="480"/>
      <c r="G538" s="480"/>
      <c r="H538" s="480"/>
      <c r="I538" s="480"/>
      <c r="J538" s="480"/>
      <c r="K538"/>
    </row>
    <row r="539" spans="2:11" ht="13.8">
      <c r="B539" s="10"/>
      <c r="C539" s="15"/>
      <c r="D539" s="15"/>
      <c r="E539" s="15"/>
      <c r="F539" s="15"/>
      <c r="G539" s="15"/>
      <c r="H539" s="15"/>
      <c r="I539" s="15"/>
      <c r="J539" s="15"/>
      <c r="K539" s="15"/>
    </row>
    <row r="540" spans="2:11">
      <c r="B540" s="482"/>
      <c r="C540" s="482"/>
      <c r="D540" s="482"/>
      <c r="E540" s="482"/>
      <c r="F540" s="482"/>
      <c r="G540" s="482"/>
      <c r="H540" s="482"/>
      <c r="I540" s="482"/>
      <c r="J540" s="482"/>
      <c r="K540"/>
    </row>
    <row r="541" spans="2:11">
      <c r="B541" s="482"/>
      <c r="C541" s="482"/>
      <c r="D541" s="482"/>
      <c r="E541" s="482"/>
      <c r="F541" s="482"/>
      <c r="G541" s="482"/>
      <c r="H541" s="482"/>
      <c r="I541" s="482"/>
      <c r="J541" s="482"/>
      <c r="K541"/>
    </row>
    <row r="542" spans="2:11">
      <c r="B542" s="482"/>
      <c r="C542" s="482"/>
      <c r="D542" s="482"/>
      <c r="E542" s="482"/>
      <c r="F542" s="482"/>
      <c r="G542" s="482"/>
      <c r="H542" s="482"/>
      <c r="I542" s="482"/>
      <c r="J542" s="482"/>
      <c r="K542"/>
    </row>
    <row r="543" spans="2:11" ht="13.8">
      <c r="B543" s="4"/>
      <c r="C543" s="15"/>
      <c r="D543" s="17"/>
      <c r="E543" s="15"/>
      <c r="F543" s="17"/>
      <c r="G543" s="15"/>
      <c r="H543" s="15"/>
      <c r="I543" s="15"/>
      <c r="J543" s="15"/>
      <c r="K543" s="15"/>
    </row>
    <row r="544" spans="2:11" ht="13.8">
      <c r="B544" s="10"/>
      <c r="C544" s="17"/>
      <c r="D544" s="17"/>
      <c r="E544" s="17"/>
      <c r="F544" s="17"/>
      <c r="G544" s="17"/>
      <c r="H544" s="17"/>
      <c r="I544" s="17"/>
      <c r="J544" s="17"/>
      <c r="K544" s="17"/>
    </row>
    <row r="545" spans="2:11" ht="13.8">
      <c r="B545" s="9"/>
      <c r="C545" s="17"/>
      <c r="D545" s="17"/>
      <c r="E545" s="20"/>
      <c r="F545" s="20"/>
      <c r="G545" s="20"/>
      <c r="H545" s="20"/>
      <c r="I545" s="20"/>
      <c r="J545" s="20"/>
      <c r="K545" s="20"/>
    </row>
    <row r="546" spans="2:11" ht="13.8">
      <c r="B546" s="9"/>
      <c r="C546" s="17"/>
      <c r="D546" s="15"/>
      <c r="E546" s="15"/>
      <c r="F546" s="15"/>
      <c r="G546" s="15"/>
      <c r="H546" s="15"/>
      <c r="I546" s="15"/>
      <c r="J546" s="15"/>
      <c r="K546" s="15"/>
    </row>
    <row r="547" spans="2:11" ht="13.8">
      <c r="B547" s="21"/>
      <c r="C547" s="15"/>
      <c r="D547" s="15"/>
      <c r="E547" s="15"/>
      <c r="F547" s="15"/>
      <c r="G547" s="15"/>
      <c r="H547" s="15"/>
      <c r="I547" s="15"/>
      <c r="J547" s="15"/>
      <c r="K547" s="15"/>
    </row>
    <row r="548" spans="2:11" ht="13.8">
      <c r="B548" s="22"/>
      <c r="C548" s="15"/>
      <c r="D548" s="15"/>
      <c r="E548" s="15"/>
      <c r="F548" s="15"/>
      <c r="G548" s="15"/>
      <c r="H548" s="15"/>
      <c r="I548" s="15"/>
      <c r="J548" s="15"/>
      <c r="K548" s="15"/>
    </row>
    <row r="549" spans="2:11" ht="13.8">
      <c r="B549" s="22"/>
      <c r="C549" s="15"/>
      <c r="D549" s="15"/>
      <c r="E549" s="15"/>
      <c r="F549" s="15"/>
      <c r="G549" s="15"/>
      <c r="H549" s="15"/>
      <c r="I549" s="15"/>
      <c r="J549" s="15"/>
      <c r="K549" s="15"/>
    </row>
    <row r="550" spans="2:11" ht="13.8">
      <c r="B550" s="11"/>
      <c r="C550" s="15"/>
      <c r="D550" s="15"/>
      <c r="E550" s="15"/>
      <c r="F550" s="15"/>
      <c r="G550" s="15"/>
      <c r="H550" s="15"/>
      <c r="I550" s="15"/>
      <c r="J550" s="15"/>
      <c r="K550" s="15"/>
    </row>
    <row r="551" spans="2:11" ht="13.8">
      <c r="B551" s="11"/>
      <c r="C551" s="15"/>
      <c r="D551" s="15"/>
      <c r="E551" s="15"/>
      <c r="F551" s="15"/>
      <c r="G551" s="15"/>
      <c r="H551" s="15"/>
      <c r="I551" s="15"/>
      <c r="J551" s="15"/>
      <c r="K551" s="15"/>
    </row>
    <row r="552" spans="2:11" ht="13.8">
      <c r="B552" s="11"/>
      <c r="C552" s="15"/>
      <c r="D552" s="15"/>
      <c r="E552" s="15"/>
      <c r="F552" s="15"/>
      <c r="G552" s="15"/>
      <c r="H552" s="15"/>
      <c r="I552" s="15"/>
      <c r="J552" s="15"/>
      <c r="K552" s="15"/>
    </row>
    <row r="553" spans="2:11" ht="13.8">
      <c r="B553" s="11"/>
      <c r="C553" s="15"/>
      <c r="D553" s="15"/>
      <c r="E553" s="15"/>
      <c r="F553" s="15"/>
      <c r="G553" s="15"/>
      <c r="H553" s="15"/>
      <c r="I553" s="15"/>
      <c r="J553" s="15"/>
      <c r="K553" s="15"/>
    </row>
    <row r="554" spans="2:11" ht="13.8">
      <c r="B554" s="11"/>
      <c r="C554" s="15"/>
      <c r="D554" s="15"/>
      <c r="E554" s="15"/>
      <c r="F554" s="15"/>
      <c r="G554" s="15"/>
      <c r="H554" s="15"/>
      <c r="I554" s="15"/>
      <c r="J554" s="15"/>
      <c r="K554" s="15"/>
    </row>
    <row r="555" spans="2:11" ht="13.8">
      <c r="B555" s="11"/>
      <c r="C555" s="15"/>
      <c r="D555" s="15"/>
      <c r="E555" s="15"/>
      <c r="F555" s="15"/>
      <c r="G555" s="15"/>
      <c r="H555" s="15"/>
      <c r="I555" s="15"/>
      <c r="J555" s="15"/>
      <c r="K555" s="15"/>
    </row>
    <row r="556" spans="2:11" ht="13.8">
      <c r="B556" s="11"/>
      <c r="C556" s="15"/>
      <c r="D556" s="15"/>
      <c r="E556" s="15"/>
      <c r="F556" s="15"/>
      <c r="G556" s="15"/>
      <c r="H556" s="15"/>
      <c r="I556" s="15"/>
      <c r="J556" s="15"/>
      <c r="K556" s="15"/>
    </row>
    <row r="557" spans="2:11" ht="13.8">
      <c r="B557" s="12"/>
      <c r="C557" s="15"/>
      <c r="D557" s="15"/>
      <c r="E557" s="15"/>
      <c r="F557" s="15"/>
      <c r="G557" s="15"/>
      <c r="H557" s="15"/>
      <c r="I557" s="15"/>
      <c r="J557" s="15"/>
      <c r="K557" s="15"/>
    </row>
    <row r="558" spans="2:11" ht="13.8">
      <c r="B558" s="9"/>
      <c r="C558" s="15"/>
      <c r="D558" s="15"/>
      <c r="E558" s="15"/>
      <c r="F558" s="15"/>
      <c r="G558" s="15"/>
      <c r="H558" s="15"/>
      <c r="I558" s="15"/>
      <c r="J558" s="15"/>
      <c r="K558" s="15"/>
    </row>
    <row r="559" spans="2:11" ht="13.8">
      <c r="B559" s="21"/>
      <c r="C559" s="15"/>
      <c r="D559" s="15"/>
      <c r="E559" s="15"/>
      <c r="F559" s="15"/>
      <c r="G559" s="15"/>
      <c r="H559" s="15"/>
      <c r="I559" s="15"/>
      <c r="J559" s="15"/>
      <c r="K559" s="15"/>
    </row>
    <row r="560" spans="2:11" ht="13.8">
      <c r="B560" s="11"/>
      <c r="C560" s="15"/>
      <c r="D560" s="15"/>
      <c r="E560" s="15"/>
      <c r="F560" s="15"/>
      <c r="G560" s="15"/>
      <c r="H560" s="15"/>
      <c r="I560" s="15"/>
      <c r="J560" s="15"/>
      <c r="K560" s="15"/>
    </row>
    <row r="561" spans="2:11" ht="13.8">
      <c r="B561" s="11"/>
      <c r="C561" s="15"/>
      <c r="D561" s="15"/>
      <c r="E561" s="15"/>
      <c r="F561" s="15"/>
      <c r="G561" s="15"/>
      <c r="H561" s="15"/>
      <c r="I561" s="15"/>
      <c r="J561" s="15"/>
      <c r="K561" s="15"/>
    </row>
    <row r="562" spans="2:11" ht="13.8">
      <c r="B562" s="11"/>
      <c r="C562" s="15"/>
      <c r="D562" s="15"/>
      <c r="E562" s="15"/>
      <c r="F562" s="15"/>
      <c r="G562" s="15"/>
      <c r="H562" s="15"/>
      <c r="I562" s="15"/>
      <c r="J562" s="15"/>
      <c r="K562" s="15"/>
    </row>
    <row r="563" spans="2:11" ht="13.8">
      <c r="B563" s="11"/>
      <c r="C563" s="15"/>
      <c r="D563" s="15"/>
      <c r="E563" s="15"/>
      <c r="F563" s="15"/>
      <c r="G563" s="15"/>
      <c r="H563" s="15"/>
      <c r="I563" s="15"/>
      <c r="J563" s="15"/>
      <c r="K563" s="15"/>
    </row>
    <row r="564" spans="2:11" ht="13.8">
      <c r="B564" s="11"/>
      <c r="C564" s="15"/>
      <c r="D564" s="15"/>
      <c r="E564" s="15"/>
      <c r="F564" s="15"/>
      <c r="G564" s="15"/>
      <c r="H564" s="15"/>
      <c r="I564" s="15"/>
      <c r="J564" s="15"/>
      <c r="K564" s="15"/>
    </row>
    <row r="565" spans="2:11" ht="13.8">
      <c r="B565" s="11"/>
      <c r="C565" s="15"/>
      <c r="D565" s="15"/>
      <c r="E565" s="15"/>
      <c r="F565" s="15"/>
      <c r="G565" s="15"/>
      <c r="H565" s="15"/>
      <c r="I565" s="15"/>
      <c r="J565" s="15"/>
      <c r="K565" s="15"/>
    </row>
    <row r="566" spans="2:11" ht="13.8">
      <c r="B566" s="11"/>
      <c r="C566" s="15"/>
      <c r="D566" s="15"/>
      <c r="E566" s="15"/>
      <c r="F566" s="15"/>
      <c r="G566" s="15"/>
      <c r="H566" s="15"/>
      <c r="I566" s="15"/>
      <c r="J566" s="15"/>
      <c r="K566" s="15"/>
    </row>
    <row r="567" spans="2:11" ht="13.8">
      <c r="B567" s="12"/>
      <c r="C567" s="15"/>
      <c r="D567" s="15"/>
      <c r="E567" s="15"/>
      <c r="F567" s="15"/>
      <c r="G567" s="15"/>
      <c r="H567" s="15"/>
      <c r="I567" s="15"/>
      <c r="J567" s="15"/>
      <c r="K567" s="15"/>
    </row>
    <row r="568" spans="2:11" ht="13.8">
      <c r="B568" s="12"/>
      <c r="C568" s="15"/>
      <c r="D568" s="15"/>
      <c r="E568" s="15"/>
      <c r="F568" s="15"/>
      <c r="G568" s="15"/>
      <c r="H568" s="15"/>
      <c r="I568" s="15"/>
      <c r="J568" s="15"/>
      <c r="K568" s="15"/>
    </row>
    <row r="569" spans="2:11" ht="13.8">
      <c r="B569" s="13"/>
      <c r="C569" s="15"/>
      <c r="D569" s="15"/>
      <c r="E569" s="15"/>
      <c r="F569" s="15"/>
      <c r="G569" s="15"/>
      <c r="H569" s="15"/>
      <c r="I569" s="15"/>
      <c r="J569" s="15"/>
      <c r="K569" s="15"/>
    </row>
    <row r="570" spans="2:11" ht="13.8">
      <c r="B570" s="13"/>
      <c r="C570" s="15"/>
      <c r="D570" s="15"/>
      <c r="E570" s="15"/>
      <c r="F570" s="15"/>
      <c r="G570" s="15"/>
      <c r="H570" s="15"/>
      <c r="I570" s="15"/>
      <c r="J570" s="15"/>
      <c r="K570" s="15"/>
    </row>
    <row r="571" spans="2:11" ht="13.8">
      <c r="B571" s="21"/>
      <c r="C571" s="15"/>
      <c r="D571" s="15"/>
      <c r="E571" s="15"/>
      <c r="F571" s="15"/>
      <c r="G571" s="15"/>
      <c r="H571" s="15"/>
      <c r="I571" s="15"/>
      <c r="J571" s="15"/>
      <c r="K571" s="15"/>
    </row>
    <row r="572" spans="2:11" ht="13.8">
      <c r="B572" s="14"/>
      <c r="C572" s="15"/>
      <c r="D572" s="15"/>
      <c r="E572" s="15"/>
      <c r="F572" s="15"/>
      <c r="G572" s="15"/>
      <c r="H572" s="15"/>
      <c r="I572" s="15"/>
      <c r="J572" s="15"/>
      <c r="K572" s="15"/>
    </row>
    <row r="573" spans="2:11" ht="13.8">
      <c r="B573" s="14"/>
      <c r="C573" s="15"/>
      <c r="D573" s="15"/>
      <c r="E573" s="15"/>
      <c r="F573" s="15"/>
      <c r="G573" s="15"/>
      <c r="H573" s="15"/>
      <c r="I573" s="15"/>
      <c r="J573" s="15"/>
      <c r="K573" s="15"/>
    </row>
    <row r="574" spans="2:11" ht="13.8">
      <c r="B574" s="9"/>
      <c r="C574" s="15"/>
      <c r="D574" s="15"/>
      <c r="E574" s="15"/>
      <c r="F574" s="15"/>
      <c r="G574" s="15"/>
      <c r="H574" s="15"/>
      <c r="I574" s="15"/>
      <c r="J574" s="15"/>
      <c r="K574" s="15"/>
    </row>
    <row r="575" spans="2:11" ht="13.8">
      <c r="B575" s="9"/>
      <c r="C575" s="15"/>
      <c r="D575" s="15"/>
      <c r="E575" s="15"/>
      <c r="F575" s="15"/>
      <c r="G575" s="15"/>
      <c r="H575" s="15"/>
      <c r="I575" s="15"/>
      <c r="J575" s="15"/>
      <c r="K575" s="15"/>
    </row>
    <row r="576" spans="2:11" ht="13.8">
      <c r="B576" s="9"/>
      <c r="C576" s="15"/>
      <c r="D576" s="15"/>
      <c r="E576" s="15"/>
      <c r="F576" s="15"/>
      <c r="G576" s="15"/>
      <c r="H576" s="15"/>
      <c r="I576" s="15"/>
      <c r="J576" s="15"/>
      <c r="K576" s="15"/>
    </row>
    <row r="577" spans="2:11" ht="13.8">
      <c r="B577" s="9"/>
      <c r="C577" s="15"/>
      <c r="D577" s="15"/>
      <c r="E577" s="15"/>
      <c r="F577" s="15"/>
      <c r="G577" s="15"/>
      <c r="H577" s="15"/>
      <c r="I577" s="15"/>
      <c r="J577" s="15"/>
      <c r="K577" s="15"/>
    </row>
    <row r="578" spans="2:11" ht="13.8">
      <c r="B578" s="9"/>
      <c r="C578" s="15"/>
      <c r="D578" s="15"/>
      <c r="E578" s="15"/>
      <c r="F578" s="15"/>
      <c r="G578" s="15"/>
      <c r="H578" s="15"/>
      <c r="I578" s="15"/>
      <c r="J578" s="15"/>
      <c r="K578" s="15"/>
    </row>
    <row r="579" spans="2:11" ht="13.8">
      <c r="B579" s="9"/>
      <c r="C579" s="15"/>
      <c r="D579" s="15"/>
      <c r="E579" s="15"/>
      <c r="F579" s="15"/>
      <c r="G579" s="15"/>
      <c r="H579" s="15"/>
      <c r="I579" s="15"/>
      <c r="J579" s="15"/>
      <c r="K579" s="15"/>
    </row>
    <row r="580" spans="2:11" ht="13.8">
      <c r="B580" s="9"/>
      <c r="C580" s="15"/>
      <c r="D580" s="15"/>
      <c r="E580" s="15"/>
      <c r="F580" s="15"/>
      <c r="G580" s="15"/>
      <c r="H580" s="15"/>
      <c r="I580" s="15"/>
      <c r="J580" s="15"/>
      <c r="K580" s="15"/>
    </row>
    <row r="581" spans="2:11" ht="13.8">
      <c r="B581" s="9"/>
      <c r="C581" s="15"/>
      <c r="D581" s="15"/>
      <c r="E581" s="15"/>
      <c r="F581" s="15"/>
      <c r="G581" s="15"/>
      <c r="H581" s="15"/>
      <c r="I581" s="15"/>
      <c r="J581" s="15"/>
      <c r="K581" s="15"/>
    </row>
    <row r="582" spans="2:11" ht="13.8">
      <c r="B582" s="9"/>
      <c r="C582" s="15"/>
      <c r="D582" s="15"/>
      <c r="E582" s="15"/>
      <c r="F582" s="15"/>
      <c r="G582" s="15"/>
      <c r="H582" s="15"/>
      <c r="I582" s="15"/>
      <c r="J582" s="15"/>
      <c r="K582" s="15"/>
    </row>
    <row r="583" spans="2:11" ht="13.8">
      <c r="B583" s="9"/>
      <c r="C583" s="15"/>
      <c r="D583" s="15"/>
      <c r="E583" s="15"/>
      <c r="F583" s="15"/>
      <c r="G583" s="15"/>
      <c r="H583" s="15"/>
      <c r="I583" s="15"/>
      <c r="J583" s="15"/>
      <c r="K583" s="15"/>
    </row>
    <row r="584" spans="2:11" ht="13.8">
      <c r="B584" s="9"/>
      <c r="C584" s="15"/>
      <c r="D584" s="15"/>
      <c r="E584" s="15"/>
      <c r="F584" s="15"/>
      <c r="G584" s="15"/>
      <c r="H584" s="15"/>
      <c r="I584" s="15"/>
      <c r="J584" s="15"/>
      <c r="K584" s="15"/>
    </row>
    <row r="585" spans="2:11" ht="13.8">
      <c r="B585" s="9"/>
      <c r="C585" s="15"/>
      <c r="D585" s="15"/>
      <c r="E585" s="15"/>
      <c r="F585" s="15"/>
      <c r="G585" s="15"/>
      <c r="H585" s="15"/>
      <c r="I585" s="15"/>
      <c r="J585" s="15"/>
      <c r="K585" s="15"/>
    </row>
    <row r="587" spans="2:11" ht="17.399999999999999">
      <c r="B587" s="480"/>
      <c r="C587" s="480"/>
      <c r="D587" s="480"/>
      <c r="E587" s="480"/>
      <c r="F587" s="480"/>
      <c r="G587" s="480"/>
      <c r="H587" s="480"/>
      <c r="I587" s="480"/>
      <c r="J587" s="480"/>
      <c r="K587"/>
    </row>
    <row r="588" spans="2:11" ht="13.8">
      <c r="B588" s="10"/>
      <c r="C588" s="15"/>
      <c r="D588" s="15"/>
      <c r="E588" s="15"/>
      <c r="F588" s="15"/>
      <c r="G588" s="15"/>
      <c r="H588" s="15"/>
      <c r="I588" s="15"/>
      <c r="J588" s="15"/>
      <c r="K588" s="15"/>
    </row>
    <row r="589" spans="2:11">
      <c r="B589" s="482"/>
      <c r="C589" s="482"/>
      <c r="D589" s="482"/>
      <c r="E589" s="482"/>
      <c r="F589" s="482"/>
      <c r="G589" s="482"/>
      <c r="H589" s="482"/>
      <c r="I589" s="482"/>
      <c r="J589" s="482"/>
      <c r="K589"/>
    </row>
    <row r="590" spans="2:11">
      <c r="B590" s="482"/>
      <c r="C590" s="482"/>
      <c r="D590" s="482"/>
      <c r="E590" s="482"/>
      <c r="F590" s="482"/>
      <c r="G590" s="482"/>
      <c r="H590" s="482"/>
      <c r="I590" s="482"/>
      <c r="J590" s="482"/>
      <c r="K590"/>
    </row>
    <row r="591" spans="2:11" ht="13.8">
      <c r="B591" s="19"/>
      <c r="C591" s="16"/>
      <c r="D591" s="16"/>
      <c r="E591" s="16"/>
      <c r="F591" s="16"/>
      <c r="G591" s="16"/>
      <c r="H591" s="15"/>
      <c r="I591" s="15"/>
      <c r="J591" s="15"/>
      <c r="K591" s="15"/>
    </row>
    <row r="592" spans="2:11" ht="13.8">
      <c r="B592" s="4"/>
      <c r="C592" s="15"/>
      <c r="D592" s="17"/>
      <c r="E592" s="15"/>
      <c r="F592" s="17"/>
      <c r="G592" s="15"/>
      <c r="H592" s="15"/>
      <c r="I592" s="15"/>
      <c r="J592" s="15"/>
      <c r="K592" s="15"/>
    </row>
    <row r="593" spans="2:11" ht="13.8">
      <c r="B593" s="10"/>
      <c r="C593" s="17"/>
      <c r="D593" s="17"/>
      <c r="E593" s="17"/>
      <c r="F593" s="17"/>
      <c r="G593" s="17"/>
      <c r="H593" s="17"/>
      <c r="I593" s="17"/>
      <c r="J593" s="17"/>
      <c r="K593" s="17"/>
    </row>
    <row r="594" spans="2:11" ht="13.8">
      <c r="B594" s="9"/>
      <c r="C594" s="17"/>
      <c r="D594" s="17"/>
      <c r="E594" s="20"/>
      <c r="F594" s="20"/>
      <c r="G594" s="20"/>
      <c r="H594" s="20"/>
      <c r="I594" s="20"/>
      <c r="J594" s="20"/>
      <c r="K594" s="20"/>
    </row>
    <row r="595" spans="2:11" ht="13.8">
      <c r="B595" s="9"/>
      <c r="C595" s="17"/>
      <c r="D595" s="15"/>
      <c r="E595" s="15"/>
      <c r="F595" s="15"/>
      <c r="G595" s="15"/>
      <c r="H595" s="15"/>
      <c r="I595" s="15"/>
      <c r="J595" s="15"/>
      <c r="K595" s="15"/>
    </row>
    <row r="596" spans="2:11" ht="13.8">
      <c r="B596" s="21"/>
      <c r="C596" s="15"/>
      <c r="D596" s="15"/>
      <c r="E596" s="15"/>
      <c r="F596" s="15"/>
      <c r="G596" s="15"/>
      <c r="H596" s="15"/>
      <c r="I596" s="15"/>
      <c r="J596" s="15"/>
      <c r="K596" s="15"/>
    </row>
    <row r="597" spans="2:11" ht="13.8">
      <c r="B597" s="22"/>
      <c r="C597" s="15"/>
      <c r="D597" s="15"/>
      <c r="E597" s="15"/>
      <c r="F597" s="15"/>
      <c r="G597" s="15"/>
      <c r="H597" s="15"/>
      <c r="I597" s="15"/>
      <c r="J597" s="15"/>
      <c r="K597" s="15"/>
    </row>
    <row r="598" spans="2:11" ht="13.8">
      <c r="B598" s="11"/>
      <c r="C598" s="15"/>
      <c r="D598" s="15"/>
      <c r="E598" s="15"/>
      <c r="F598" s="15"/>
      <c r="G598" s="15"/>
      <c r="H598" s="15"/>
      <c r="I598" s="15"/>
      <c r="J598" s="15"/>
      <c r="K598" s="15"/>
    </row>
    <row r="599" spans="2:11" ht="13.8">
      <c r="B599" s="11"/>
      <c r="C599" s="15"/>
      <c r="D599" s="15"/>
      <c r="E599" s="15"/>
      <c r="F599" s="15"/>
      <c r="G599" s="15"/>
      <c r="H599" s="15"/>
      <c r="I599" s="15"/>
      <c r="J599" s="15"/>
      <c r="K599" s="15"/>
    </row>
    <row r="600" spans="2:11" ht="13.8">
      <c r="B600" s="12"/>
      <c r="C600" s="15"/>
      <c r="D600" s="15"/>
      <c r="E600" s="15"/>
      <c r="F600" s="15"/>
      <c r="G600" s="15"/>
      <c r="H600" s="15"/>
      <c r="I600" s="15"/>
      <c r="J600" s="15"/>
      <c r="K600" s="15"/>
    </row>
    <row r="601" spans="2:11" ht="13.8">
      <c r="B601" s="9"/>
      <c r="C601" s="15"/>
      <c r="D601" s="15"/>
      <c r="E601" s="15"/>
      <c r="F601" s="15"/>
      <c r="G601" s="15"/>
      <c r="H601" s="15"/>
      <c r="I601" s="15"/>
      <c r="J601" s="15"/>
      <c r="K601" s="15"/>
    </row>
    <row r="602" spans="2:11" ht="13.8">
      <c r="B602" s="21"/>
      <c r="C602" s="15"/>
      <c r="D602" s="15"/>
      <c r="E602" s="15"/>
      <c r="F602" s="15"/>
      <c r="G602" s="15"/>
      <c r="H602" s="15"/>
      <c r="I602" s="15"/>
      <c r="J602" s="15"/>
      <c r="K602" s="15"/>
    </row>
    <row r="603" spans="2:11" ht="13.8">
      <c r="B603" s="11"/>
      <c r="C603" s="15"/>
      <c r="D603" s="15"/>
      <c r="E603" s="15"/>
      <c r="F603" s="15"/>
      <c r="G603" s="15"/>
      <c r="H603" s="15"/>
      <c r="I603" s="15"/>
      <c r="J603" s="15"/>
      <c r="K603" s="15"/>
    </row>
    <row r="604" spans="2:11" ht="13.8">
      <c r="B604" s="12"/>
      <c r="C604" s="15"/>
      <c r="D604" s="15"/>
      <c r="E604" s="15"/>
      <c r="F604" s="15"/>
      <c r="G604" s="15"/>
      <c r="H604" s="15"/>
      <c r="I604" s="15"/>
      <c r="J604" s="15"/>
      <c r="K604" s="15"/>
    </row>
    <row r="605" spans="2:11" ht="13.8">
      <c r="B605" s="12"/>
      <c r="C605" s="15"/>
      <c r="D605" s="15"/>
      <c r="E605" s="15"/>
      <c r="F605" s="15"/>
      <c r="G605" s="15"/>
      <c r="H605" s="15"/>
      <c r="I605" s="15"/>
      <c r="J605" s="15"/>
      <c r="K605" s="15"/>
    </row>
    <row r="606" spans="2:11" ht="13.8">
      <c r="B606" s="13"/>
      <c r="C606" s="15"/>
      <c r="D606" s="15"/>
      <c r="E606" s="15"/>
      <c r="F606" s="15"/>
      <c r="G606" s="15"/>
      <c r="H606" s="15"/>
      <c r="I606" s="15"/>
      <c r="J606" s="15"/>
      <c r="K606" s="15"/>
    </row>
    <row r="607" spans="2:11" ht="13.8">
      <c r="B607" s="13"/>
      <c r="C607" s="15"/>
      <c r="D607" s="15"/>
      <c r="E607" s="15"/>
      <c r="F607" s="15"/>
      <c r="G607" s="15"/>
      <c r="H607" s="15"/>
      <c r="I607" s="15"/>
      <c r="J607" s="15"/>
      <c r="K607" s="15"/>
    </row>
    <row r="608" spans="2:11" ht="13.8">
      <c r="B608" s="21"/>
      <c r="C608" s="15"/>
      <c r="D608" s="15"/>
      <c r="E608" s="15"/>
      <c r="F608" s="15"/>
      <c r="G608" s="15"/>
      <c r="H608" s="15"/>
      <c r="I608" s="15"/>
      <c r="J608" s="15"/>
      <c r="K608" s="15"/>
    </row>
    <row r="609" spans="2:11" ht="13.8">
      <c r="B609" s="14"/>
      <c r="C609" s="15"/>
      <c r="D609" s="15"/>
      <c r="E609" s="15"/>
      <c r="F609" s="15"/>
      <c r="G609" s="15"/>
      <c r="H609" s="15"/>
      <c r="I609" s="15"/>
      <c r="J609" s="15"/>
      <c r="K609" s="15"/>
    </row>
    <row r="610" spans="2:11" ht="13.8">
      <c r="B610" s="14"/>
      <c r="C610" s="15"/>
      <c r="D610" s="15"/>
      <c r="E610" s="15"/>
      <c r="F610" s="15"/>
      <c r="G610" s="15"/>
      <c r="H610" s="15"/>
      <c r="I610" s="15"/>
      <c r="J610" s="15"/>
      <c r="K610" s="15"/>
    </row>
    <row r="611" spans="2:11" ht="13.8">
      <c r="B611" s="9"/>
      <c r="C611" s="15"/>
      <c r="D611" s="15"/>
      <c r="E611" s="15"/>
      <c r="F611" s="15"/>
      <c r="G611" s="15"/>
      <c r="H611" s="15"/>
      <c r="I611" s="15"/>
      <c r="J611" s="15"/>
      <c r="K611" s="15"/>
    </row>
    <row r="612" spans="2:11" ht="13.8">
      <c r="B612" s="9"/>
      <c r="C612" s="15"/>
      <c r="D612" s="15"/>
      <c r="E612" s="15"/>
      <c r="F612" s="15"/>
      <c r="G612" s="15"/>
      <c r="H612" s="15"/>
      <c r="I612" s="15"/>
      <c r="J612" s="15"/>
      <c r="K612" s="15"/>
    </row>
    <row r="613" spans="2:11" ht="13.8">
      <c r="B613" s="9"/>
      <c r="C613" s="15"/>
      <c r="D613" s="15"/>
      <c r="E613" s="15"/>
      <c r="F613" s="15"/>
      <c r="G613" s="15"/>
      <c r="H613" s="15"/>
      <c r="I613" s="15"/>
      <c r="J613" s="15"/>
      <c r="K613" s="15"/>
    </row>
    <row r="614" spans="2:11" ht="13.8">
      <c r="B614" s="9"/>
      <c r="C614" s="15"/>
      <c r="D614" s="15"/>
      <c r="E614" s="15"/>
      <c r="F614" s="15"/>
      <c r="G614" s="15"/>
      <c r="H614" s="15"/>
      <c r="I614" s="15"/>
      <c r="J614" s="15"/>
      <c r="K614" s="15"/>
    </row>
    <row r="615" spans="2:11" ht="13.8">
      <c r="B615" s="9"/>
      <c r="C615" s="15"/>
      <c r="D615" s="15"/>
      <c r="E615" s="15"/>
      <c r="F615" s="15"/>
      <c r="G615" s="15"/>
      <c r="H615" s="15"/>
      <c r="I615" s="15"/>
      <c r="J615" s="15"/>
      <c r="K615" s="15"/>
    </row>
    <row r="616" spans="2:11" ht="13.8">
      <c r="B616" s="9"/>
      <c r="C616" s="15"/>
      <c r="D616" s="15"/>
      <c r="E616" s="15"/>
      <c r="F616" s="15"/>
      <c r="G616" s="15"/>
      <c r="H616" s="15"/>
      <c r="I616" s="15"/>
      <c r="J616" s="15"/>
      <c r="K616" s="15"/>
    </row>
    <row r="617" spans="2:11" ht="13.8">
      <c r="B617" s="9"/>
      <c r="C617" s="15"/>
      <c r="D617" s="15"/>
      <c r="E617" s="15"/>
      <c r="F617" s="15"/>
      <c r="G617" s="15"/>
      <c r="H617" s="15"/>
      <c r="I617" s="15"/>
      <c r="J617" s="15"/>
      <c r="K617" s="15"/>
    </row>
    <row r="618" spans="2:11" ht="13.8">
      <c r="B618" s="9"/>
      <c r="C618" s="15"/>
      <c r="D618" s="15"/>
      <c r="E618" s="15"/>
      <c r="F618" s="15"/>
      <c r="G618" s="15"/>
      <c r="H618" s="15"/>
      <c r="I618" s="15"/>
      <c r="J618" s="15"/>
      <c r="K618" s="15"/>
    </row>
    <row r="619" spans="2:11" ht="13.8">
      <c r="B619" s="9"/>
      <c r="C619" s="15"/>
      <c r="D619" s="15"/>
      <c r="E619" s="15"/>
      <c r="F619" s="15"/>
      <c r="G619" s="15"/>
      <c r="H619" s="15"/>
      <c r="I619" s="15"/>
      <c r="J619" s="15"/>
      <c r="K619" s="15"/>
    </row>
    <row r="620" spans="2:11" ht="13.8">
      <c r="B620" s="9"/>
      <c r="C620" s="15"/>
      <c r="D620" s="15"/>
      <c r="E620" s="15"/>
      <c r="F620" s="15"/>
      <c r="G620" s="15"/>
      <c r="H620" s="15"/>
      <c r="I620" s="15"/>
      <c r="J620" s="15"/>
      <c r="K620" s="15"/>
    </row>
    <row r="621" spans="2:11" ht="13.8">
      <c r="B621" s="9"/>
      <c r="C621" s="15"/>
      <c r="D621" s="15"/>
      <c r="E621" s="15"/>
      <c r="F621" s="15"/>
      <c r="G621" s="15"/>
      <c r="H621" s="15"/>
      <c r="I621" s="15"/>
      <c r="J621" s="15"/>
      <c r="K621" s="15"/>
    </row>
    <row r="624" spans="2:11" ht="17.399999999999999">
      <c r="B624" s="480"/>
      <c r="C624" s="480"/>
      <c r="D624" s="480"/>
      <c r="E624" s="480"/>
      <c r="F624" s="480"/>
      <c r="G624" s="480"/>
      <c r="H624" s="480"/>
      <c r="I624" s="480"/>
      <c r="J624" s="480"/>
      <c r="K624"/>
    </row>
    <row r="625" spans="2:11" ht="13.8">
      <c r="B625" s="10"/>
      <c r="C625" s="15"/>
      <c r="D625" s="15"/>
      <c r="E625" s="15"/>
      <c r="F625" s="15"/>
      <c r="G625" s="15"/>
      <c r="H625" s="15"/>
      <c r="I625" s="15"/>
      <c r="J625" s="15"/>
      <c r="K625" s="15"/>
    </row>
    <row r="626" spans="2:11">
      <c r="B626" s="482"/>
      <c r="C626" s="482"/>
      <c r="D626" s="482"/>
      <c r="E626" s="482"/>
      <c r="F626" s="482"/>
      <c r="G626" s="482"/>
      <c r="H626" s="482"/>
      <c r="I626" s="482"/>
      <c r="J626" s="482"/>
      <c r="K626"/>
    </row>
    <row r="627" spans="2:11">
      <c r="B627" s="482"/>
      <c r="C627" s="482"/>
      <c r="D627" s="482"/>
      <c r="E627" s="482"/>
      <c r="F627" s="482"/>
      <c r="G627" s="482"/>
      <c r="H627" s="482"/>
      <c r="I627" s="482"/>
      <c r="J627" s="482"/>
      <c r="K627"/>
    </row>
    <row r="628" spans="2:11" ht="13.8">
      <c r="B628" s="19"/>
      <c r="C628" s="16"/>
      <c r="D628" s="16"/>
      <c r="E628" s="16"/>
      <c r="F628" s="16"/>
      <c r="G628" s="16"/>
      <c r="H628" s="15"/>
      <c r="I628" s="15"/>
      <c r="J628" s="15"/>
      <c r="K628" s="15"/>
    </row>
    <row r="629" spans="2:11" ht="13.8">
      <c r="B629" s="4"/>
      <c r="C629" s="15"/>
      <c r="D629" s="17"/>
      <c r="E629" s="15"/>
      <c r="F629" s="17"/>
      <c r="G629" s="15"/>
      <c r="H629" s="15"/>
      <c r="I629" s="15"/>
      <c r="J629" s="15"/>
      <c r="K629" s="15"/>
    </row>
    <row r="630" spans="2:11" ht="13.8">
      <c r="B630" s="10"/>
      <c r="C630" s="17"/>
      <c r="D630" s="17"/>
      <c r="E630" s="17"/>
      <c r="F630" s="17"/>
      <c r="G630" s="17"/>
      <c r="H630" s="17"/>
      <c r="I630" s="17"/>
      <c r="J630" s="17"/>
      <c r="K630" s="17"/>
    </row>
    <row r="631" spans="2:11" ht="13.8">
      <c r="B631" s="9"/>
      <c r="C631" s="17"/>
      <c r="D631" s="17"/>
      <c r="E631" s="20"/>
      <c r="F631" s="20"/>
      <c r="G631" s="20"/>
      <c r="H631" s="20"/>
      <c r="I631" s="20"/>
      <c r="J631" s="20"/>
      <c r="K631" s="20"/>
    </row>
    <row r="632" spans="2:11" ht="13.8">
      <c r="B632" s="9"/>
      <c r="C632" s="17"/>
      <c r="D632" s="15"/>
      <c r="E632" s="15"/>
      <c r="F632" s="15"/>
      <c r="G632" s="15"/>
      <c r="H632" s="15"/>
      <c r="I632" s="15"/>
      <c r="J632" s="15"/>
      <c r="K632" s="15"/>
    </row>
    <row r="633" spans="2:11" ht="13.8">
      <c r="B633" s="21"/>
      <c r="C633" s="15"/>
      <c r="D633" s="15"/>
      <c r="E633" s="15"/>
      <c r="F633" s="15"/>
      <c r="G633" s="15"/>
      <c r="H633" s="15"/>
      <c r="I633" s="15"/>
      <c r="J633" s="15"/>
      <c r="K633" s="15"/>
    </row>
    <row r="634" spans="2:11" ht="13.8">
      <c r="B634" s="11"/>
      <c r="C634" s="15"/>
      <c r="D634" s="15"/>
      <c r="E634" s="15"/>
      <c r="F634" s="15"/>
      <c r="G634" s="15"/>
      <c r="H634" s="15"/>
      <c r="I634" s="15"/>
      <c r="J634" s="15"/>
      <c r="K634" s="15"/>
    </row>
    <row r="635" spans="2:11" ht="13.8">
      <c r="B635" s="11"/>
      <c r="C635" s="15"/>
      <c r="D635" s="15"/>
      <c r="E635" s="15"/>
      <c r="F635" s="15"/>
      <c r="G635" s="15"/>
      <c r="H635" s="15"/>
      <c r="I635" s="15"/>
      <c r="J635" s="15"/>
      <c r="K635" s="15"/>
    </row>
    <row r="636" spans="2:11" ht="13.8">
      <c r="B636" s="11"/>
      <c r="C636" s="15"/>
      <c r="D636" s="15"/>
      <c r="E636" s="15"/>
      <c r="F636" s="15"/>
      <c r="G636" s="15"/>
      <c r="H636" s="15"/>
      <c r="I636" s="15"/>
      <c r="J636" s="15"/>
      <c r="K636" s="15"/>
    </row>
    <row r="637" spans="2:11" ht="13.8">
      <c r="B637" s="12"/>
      <c r="C637" s="15"/>
      <c r="D637" s="15"/>
      <c r="E637" s="15"/>
      <c r="F637" s="15"/>
      <c r="G637" s="15"/>
      <c r="H637" s="15"/>
      <c r="I637" s="15"/>
      <c r="J637" s="15"/>
      <c r="K637" s="15"/>
    </row>
    <row r="638" spans="2:11" ht="13.8">
      <c r="B638" s="9"/>
      <c r="C638" s="15"/>
      <c r="D638" s="15"/>
      <c r="E638" s="15"/>
      <c r="F638" s="15"/>
      <c r="G638" s="15"/>
      <c r="H638" s="15"/>
      <c r="I638" s="15"/>
      <c r="J638" s="15"/>
      <c r="K638" s="15"/>
    </row>
    <row r="639" spans="2:11" ht="13.8">
      <c r="B639" s="21"/>
      <c r="C639" s="15"/>
      <c r="D639" s="15"/>
      <c r="E639" s="15"/>
      <c r="F639" s="15"/>
      <c r="G639" s="15"/>
      <c r="H639" s="15"/>
      <c r="I639" s="15"/>
      <c r="J639" s="15"/>
      <c r="K639" s="15"/>
    </row>
    <row r="640" spans="2:11" ht="13.8">
      <c r="B640" s="11"/>
      <c r="C640" s="15"/>
      <c r="D640" s="15"/>
      <c r="E640" s="15"/>
      <c r="F640" s="15"/>
      <c r="G640" s="15"/>
      <c r="H640" s="15"/>
      <c r="I640" s="15"/>
      <c r="J640" s="15"/>
      <c r="K640" s="15"/>
    </row>
    <row r="641" spans="2:11" ht="13.8">
      <c r="B641" s="11"/>
      <c r="C641" s="15"/>
      <c r="D641" s="15"/>
      <c r="E641" s="15"/>
      <c r="F641" s="15"/>
      <c r="G641" s="15"/>
      <c r="H641" s="15"/>
      <c r="I641" s="15"/>
      <c r="J641" s="15"/>
      <c r="K641" s="15"/>
    </row>
    <row r="642" spans="2:11" ht="13.8">
      <c r="B642" s="12"/>
      <c r="C642" s="15"/>
      <c r="D642" s="15"/>
      <c r="E642" s="15"/>
      <c r="F642" s="15"/>
      <c r="G642" s="15"/>
      <c r="H642" s="15"/>
      <c r="I642" s="15"/>
      <c r="J642" s="15"/>
      <c r="K642" s="15"/>
    </row>
    <row r="643" spans="2:11" ht="13.8">
      <c r="B643" s="12"/>
      <c r="C643" s="15"/>
      <c r="D643" s="15"/>
      <c r="E643" s="15"/>
      <c r="F643" s="15"/>
      <c r="G643" s="15"/>
      <c r="H643" s="15"/>
      <c r="I643" s="15"/>
      <c r="J643" s="15"/>
      <c r="K643" s="15"/>
    </row>
    <row r="644" spans="2:11" ht="13.8">
      <c r="B644" s="13"/>
      <c r="C644" s="15"/>
      <c r="D644" s="15"/>
      <c r="E644" s="15"/>
      <c r="F644" s="15"/>
      <c r="G644" s="15"/>
      <c r="H644" s="15"/>
      <c r="I644" s="15"/>
      <c r="J644" s="15"/>
      <c r="K644" s="15"/>
    </row>
    <row r="645" spans="2:11" ht="13.8">
      <c r="B645" s="13"/>
      <c r="C645" s="15"/>
      <c r="D645" s="15"/>
      <c r="E645" s="15"/>
      <c r="F645" s="15"/>
      <c r="G645" s="15"/>
      <c r="H645" s="15"/>
      <c r="I645" s="15"/>
      <c r="J645" s="15"/>
      <c r="K645" s="15"/>
    </row>
    <row r="646" spans="2:11" ht="13.8">
      <c r="B646" s="21"/>
      <c r="C646" s="15"/>
      <c r="D646" s="15"/>
      <c r="E646" s="15"/>
      <c r="F646" s="15"/>
      <c r="G646" s="15"/>
      <c r="H646" s="15"/>
      <c r="I646" s="15"/>
      <c r="J646" s="15"/>
      <c r="K646" s="15"/>
    </row>
    <row r="647" spans="2:11" ht="13.8">
      <c r="B647" s="14"/>
      <c r="C647" s="15"/>
      <c r="D647" s="15"/>
      <c r="E647" s="15"/>
      <c r="F647" s="15"/>
      <c r="G647" s="15"/>
      <c r="H647" s="15"/>
      <c r="I647" s="15"/>
      <c r="J647" s="15"/>
      <c r="K647" s="15"/>
    </row>
    <row r="648" spans="2:11" ht="13.8">
      <c r="B648" s="14"/>
      <c r="C648" s="15"/>
      <c r="D648" s="15"/>
      <c r="E648" s="15"/>
      <c r="F648" s="15"/>
      <c r="G648" s="15"/>
      <c r="H648" s="15"/>
      <c r="I648" s="15"/>
      <c r="J648" s="15"/>
      <c r="K648" s="15"/>
    </row>
    <row r="649" spans="2:11" ht="13.8">
      <c r="B649" s="9"/>
      <c r="C649" s="15"/>
      <c r="D649" s="15"/>
      <c r="E649" s="15"/>
      <c r="F649" s="15"/>
      <c r="G649" s="15"/>
      <c r="H649" s="15"/>
      <c r="I649" s="15"/>
      <c r="J649" s="15"/>
      <c r="K649" s="15"/>
    </row>
    <row r="650" spans="2:11" ht="13.8">
      <c r="B650" s="9"/>
      <c r="C650" s="15"/>
      <c r="D650" s="15"/>
      <c r="E650" s="15"/>
      <c r="F650" s="15"/>
      <c r="G650" s="15"/>
      <c r="H650" s="15"/>
      <c r="I650" s="15"/>
      <c r="J650" s="15"/>
      <c r="K650" s="15"/>
    </row>
    <row r="651" spans="2:11" ht="13.8">
      <c r="B651" s="9"/>
      <c r="C651" s="15"/>
      <c r="D651" s="15"/>
      <c r="E651" s="15"/>
      <c r="F651" s="15"/>
      <c r="G651" s="15"/>
      <c r="H651" s="15"/>
      <c r="I651" s="15"/>
      <c r="J651" s="15"/>
      <c r="K651" s="15"/>
    </row>
    <row r="652" spans="2:11" ht="13.8">
      <c r="B652" s="9"/>
      <c r="C652" s="15"/>
      <c r="D652" s="15"/>
      <c r="E652" s="15"/>
      <c r="F652" s="15"/>
      <c r="G652" s="15"/>
      <c r="H652" s="15"/>
      <c r="I652" s="15"/>
      <c r="J652" s="15"/>
      <c r="K652" s="15"/>
    </row>
    <row r="653" spans="2:11" ht="13.8">
      <c r="B653" s="9"/>
      <c r="C653" s="15"/>
      <c r="D653" s="15"/>
      <c r="E653" s="15"/>
      <c r="F653" s="15"/>
      <c r="G653" s="15"/>
      <c r="H653" s="15"/>
      <c r="I653" s="15"/>
      <c r="J653" s="15"/>
      <c r="K653" s="15"/>
    </row>
    <row r="654" spans="2:11" ht="13.8">
      <c r="B654" s="9"/>
      <c r="C654" s="15"/>
      <c r="D654" s="15"/>
      <c r="E654" s="15"/>
      <c r="F654" s="15"/>
      <c r="G654" s="15"/>
      <c r="H654" s="15"/>
      <c r="I654" s="15"/>
      <c r="J654" s="15"/>
      <c r="K654" s="15"/>
    </row>
    <row r="655" spans="2:11" ht="13.8">
      <c r="B655" s="9"/>
      <c r="C655" s="15"/>
      <c r="D655" s="15"/>
      <c r="E655" s="15"/>
      <c r="F655" s="15"/>
      <c r="G655" s="15"/>
      <c r="H655" s="15"/>
      <c r="I655" s="15"/>
      <c r="J655" s="15"/>
      <c r="K655" s="15"/>
    </row>
    <row r="656" spans="2:11" ht="13.8">
      <c r="B656" s="9"/>
      <c r="C656" s="15"/>
      <c r="D656" s="15"/>
      <c r="E656" s="15"/>
      <c r="F656" s="15"/>
      <c r="G656" s="15"/>
      <c r="H656" s="15"/>
      <c r="I656" s="15"/>
      <c r="J656" s="15"/>
      <c r="K656" s="15"/>
    </row>
    <row r="657" spans="2:11" ht="13.8">
      <c r="B657" s="9"/>
      <c r="C657" s="15"/>
      <c r="D657" s="15"/>
      <c r="E657" s="15"/>
      <c r="F657" s="15"/>
      <c r="G657" s="15"/>
      <c r="H657" s="15"/>
      <c r="I657" s="15"/>
      <c r="J657" s="15"/>
      <c r="K657" s="15"/>
    </row>
    <row r="658" spans="2:11" ht="13.8">
      <c r="B658" s="9"/>
      <c r="C658" s="15"/>
      <c r="D658" s="15"/>
      <c r="E658" s="15"/>
      <c r="F658" s="15"/>
      <c r="G658" s="15"/>
      <c r="H658" s="15"/>
      <c r="I658" s="15"/>
      <c r="J658" s="15"/>
      <c r="K658" s="15"/>
    </row>
    <row r="659" spans="2:11" ht="13.8">
      <c r="B659" s="9"/>
      <c r="C659" s="15"/>
      <c r="D659" s="15"/>
      <c r="E659" s="15"/>
      <c r="F659" s="15"/>
      <c r="G659" s="15"/>
      <c r="H659" s="15"/>
      <c r="I659" s="15"/>
      <c r="J659" s="15"/>
      <c r="K659" s="15"/>
    </row>
    <row r="660" spans="2:11" ht="13.8">
      <c r="B660" s="9"/>
      <c r="C660" s="15"/>
      <c r="D660" s="15"/>
      <c r="E660" s="15"/>
      <c r="F660" s="15"/>
      <c r="G660" s="15"/>
      <c r="H660" s="15"/>
      <c r="I660" s="15"/>
      <c r="J660" s="15"/>
      <c r="K660" s="15"/>
    </row>
    <row r="662" spans="2:11" ht="17.399999999999999">
      <c r="B662" s="480"/>
      <c r="C662" s="480"/>
      <c r="D662" s="480"/>
      <c r="E662" s="480"/>
      <c r="F662" s="480"/>
      <c r="G662" s="480"/>
      <c r="H662" s="480"/>
      <c r="I662" s="480"/>
      <c r="J662" s="480"/>
      <c r="K662"/>
    </row>
    <row r="663" spans="2:11" ht="13.8">
      <c r="B663" s="10"/>
      <c r="C663" s="15"/>
      <c r="D663" s="15"/>
      <c r="E663" s="15"/>
      <c r="F663" s="15"/>
      <c r="G663" s="15"/>
      <c r="H663" s="15"/>
      <c r="I663" s="15"/>
      <c r="J663" s="15"/>
      <c r="K663" s="15"/>
    </row>
    <row r="664" spans="2:11">
      <c r="B664" s="482"/>
      <c r="C664" s="482"/>
      <c r="D664" s="482"/>
      <c r="E664" s="482"/>
      <c r="F664" s="482"/>
      <c r="G664" s="482"/>
      <c r="H664" s="482"/>
      <c r="I664" s="482"/>
      <c r="J664" s="482"/>
      <c r="K664"/>
    </row>
    <row r="665" spans="2:11" ht="18" customHeight="1">
      <c r="B665" s="482"/>
      <c r="C665" s="482"/>
      <c r="D665" s="482"/>
      <c r="E665" s="482"/>
      <c r="F665" s="482"/>
      <c r="G665" s="482"/>
      <c r="H665" s="482"/>
      <c r="I665" s="482"/>
      <c r="J665" s="482"/>
      <c r="K665"/>
    </row>
    <row r="666" spans="2:11" ht="13.8">
      <c r="B666" s="4"/>
      <c r="C666" s="15"/>
      <c r="D666" s="17"/>
      <c r="E666" s="15"/>
      <c r="F666" s="17"/>
      <c r="G666" s="15"/>
      <c r="H666" s="15"/>
      <c r="I666" s="15"/>
      <c r="J666" s="15"/>
      <c r="K666" s="15"/>
    </row>
    <row r="667" spans="2:11" ht="13.8">
      <c r="B667" s="10"/>
      <c r="C667" s="17"/>
      <c r="D667" s="17"/>
      <c r="E667" s="17"/>
      <c r="F667" s="17"/>
      <c r="G667" s="17"/>
      <c r="H667" s="17"/>
      <c r="I667" s="17"/>
      <c r="J667" s="17"/>
      <c r="K667" s="17"/>
    </row>
    <row r="668" spans="2:11" ht="13.8">
      <c r="B668" s="9"/>
      <c r="C668" s="17"/>
      <c r="D668" s="17"/>
      <c r="E668" s="20"/>
      <c r="F668" s="20"/>
      <c r="G668" s="20"/>
      <c r="H668" s="20"/>
      <c r="I668" s="20"/>
      <c r="J668" s="20"/>
      <c r="K668" s="20"/>
    </row>
    <row r="669" spans="2:11" ht="13.8">
      <c r="B669" s="9"/>
      <c r="C669" s="17"/>
      <c r="D669" s="15"/>
      <c r="E669" s="15"/>
      <c r="F669" s="15"/>
      <c r="G669" s="15"/>
      <c r="H669" s="15"/>
      <c r="I669" s="15"/>
      <c r="J669" s="15"/>
      <c r="K669" s="15"/>
    </row>
    <row r="670" spans="2:11" ht="13.8">
      <c r="B670" s="21"/>
      <c r="C670" s="15"/>
      <c r="D670" s="15"/>
      <c r="E670" s="15"/>
      <c r="F670" s="15"/>
      <c r="G670" s="15"/>
      <c r="H670" s="15"/>
      <c r="I670" s="15"/>
      <c r="J670" s="15"/>
      <c r="K670" s="15"/>
    </row>
    <row r="671" spans="2:11" ht="13.8">
      <c r="B671" s="22"/>
      <c r="C671" s="15"/>
      <c r="D671" s="15"/>
      <c r="E671" s="15"/>
      <c r="F671" s="15"/>
      <c r="G671" s="15"/>
      <c r="H671" s="15"/>
      <c r="I671" s="15"/>
      <c r="J671" s="15"/>
      <c r="K671" s="15"/>
    </row>
    <row r="672" spans="2:11" ht="13.8">
      <c r="B672" s="11"/>
      <c r="C672" s="15"/>
      <c r="D672" s="15"/>
      <c r="E672" s="15"/>
      <c r="F672" s="15"/>
      <c r="G672" s="15"/>
      <c r="H672" s="15"/>
      <c r="I672" s="15"/>
      <c r="J672" s="15"/>
      <c r="K672" s="15"/>
    </row>
    <row r="673" spans="2:11" ht="13.8">
      <c r="B673" s="12"/>
      <c r="C673" s="15"/>
      <c r="D673" s="15"/>
      <c r="E673" s="15"/>
      <c r="F673" s="15"/>
      <c r="G673" s="15"/>
      <c r="H673" s="15"/>
      <c r="I673" s="15"/>
      <c r="J673" s="15"/>
      <c r="K673" s="15"/>
    </row>
    <row r="674" spans="2:11" ht="13.8">
      <c r="B674" s="9"/>
      <c r="C674" s="15"/>
      <c r="D674" s="15"/>
      <c r="E674" s="15"/>
      <c r="F674" s="15"/>
      <c r="G674" s="15"/>
      <c r="H674" s="15"/>
      <c r="I674" s="15"/>
      <c r="J674" s="15"/>
      <c r="K674" s="15"/>
    </row>
    <row r="675" spans="2:11" ht="13.8">
      <c r="B675" s="21"/>
      <c r="C675" s="15"/>
      <c r="D675" s="15"/>
      <c r="E675" s="15"/>
      <c r="F675" s="15"/>
      <c r="G675" s="15"/>
      <c r="H675" s="15"/>
      <c r="I675" s="15"/>
      <c r="J675" s="15"/>
      <c r="K675" s="15"/>
    </row>
    <row r="676" spans="2:11" ht="13.8">
      <c r="B676" s="11"/>
      <c r="C676" s="15"/>
      <c r="D676" s="15"/>
      <c r="E676" s="15"/>
      <c r="F676" s="15"/>
      <c r="G676" s="15"/>
      <c r="H676" s="15"/>
      <c r="I676" s="15"/>
      <c r="J676" s="15"/>
      <c r="K676" s="15"/>
    </row>
    <row r="677" spans="2:11" ht="13.8">
      <c r="B677" s="11"/>
      <c r="C677" s="15"/>
      <c r="D677" s="15"/>
      <c r="E677" s="15"/>
      <c r="F677" s="15"/>
      <c r="G677" s="15"/>
      <c r="H677" s="15"/>
      <c r="I677" s="15"/>
      <c r="J677" s="15"/>
      <c r="K677" s="15"/>
    </row>
    <row r="678" spans="2:11" ht="13.8">
      <c r="B678" s="11"/>
      <c r="C678" s="15"/>
      <c r="D678" s="15"/>
      <c r="E678" s="15"/>
      <c r="F678" s="15"/>
      <c r="G678" s="15"/>
      <c r="H678" s="15"/>
      <c r="I678" s="15"/>
      <c r="J678" s="15"/>
      <c r="K678" s="15"/>
    </row>
    <row r="679" spans="2:11" ht="13.8">
      <c r="B679" s="11"/>
      <c r="C679" s="15"/>
      <c r="D679" s="15"/>
      <c r="E679" s="15"/>
      <c r="F679" s="15"/>
      <c r="G679" s="15"/>
      <c r="H679" s="15"/>
      <c r="I679" s="15"/>
      <c r="J679" s="15"/>
      <c r="K679" s="15"/>
    </row>
    <row r="680" spans="2:11" ht="13.8">
      <c r="B680" s="12"/>
      <c r="C680" s="15"/>
      <c r="D680" s="15"/>
      <c r="E680" s="15"/>
      <c r="F680" s="15"/>
      <c r="G680" s="15"/>
      <c r="H680" s="15"/>
      <c r="I680" s="15"/>
      <c r="J680" s="15"/>
      <c r="K680" s="15"/>
    </row>
    <row r="681" spans="2:11" ht="13.8">
      <c r="B681" s="12"/>
      <c r="C681" s="15"/>
      <c r="D681" s="15"/>
      <c r="E681" s="15"/>
      <c r="F681" s="15"/>
      <c r="G681" s="15"/>
      <c r="H681" s="15"/>
      <c r="I681" s="15"/>
      <c r="J681" s="15"/>
      <c r="K681" s="15"/>
    </row>
    <row r="682" spans="2:11" ht="13.8">
      <c r="B682" s="13"/>
      <c r="C682" s="15"/>
      <c r="D682" s="15"/>
      <c r="E682" s="15"/>
      <c r="F682" s="15"/>
      <c r="G682" s="15"/>
      <c r="H682" s="15"/>
      <c r="I682" s="15"/>
      <c r="J682" s="15"/>
      <c r="K682" s="15"/>
    </row>
    <row r="683" spans="2:11" ht="13.8">
      <c r="B683" s="13"/>
      <c r="C683" s="15"/>
      <c r="D683" s="15"/>
      <c r="E683" s="15"/>
      <c r="F683" s="15"/>
      <c r="G683" s="15"/>
      <c r="H683" s="15"/>
      <c r="I683" s="15"/>
      <c r="J683" s="15"/>
      <c r="K683" s="15"/>
    </row>
    <row r="684" spans="2:11" ht="13.8">
      <c r="B684" s="21"/>
      <c r="C684" s="15"/>
      <c r="D684" s="15"/>
      <c r="E684" s="15"/>
      <c r="F684" s="15"/>
      <c r="G684" s="15"/>
      <c r="H684" s="15"/>
      <c r="I684" s="15"/>
      <c r="J684" s="15"/>
      <c r="K684" s="15"/>
    </row>
    <row r="685" spans="2:11" ht="13.8">
      <c r="B685" s="14"/>
      <c r="C685" s="15"/>
      <c r="D685" s="15"/>
      <c r="E685" s="15"/>
      <c r="F685" s="15"/>
      <c r="G685" s="15"/>
      <c r="H685" s="15"/>
      <c r="I685" s="15"/>
      <c r="J685" s="15"/>
      <c r="K685" s="15"/>
    </row>
    <row r="686" spans="2:11" ht="13.8">
      <c r="B686" s="14"/>
      <c r="C686" s="15"/>
      <c r="D686" s="15"/>
      <c r="E686" s="15"/>
      <c r="F686" s="15"/>
      <c r="G686" s="15"/>
      <c r="H686" s="15"/>
      <c r="I686" s="15"/>
      <c r="J686" s="15"/>
      <c r="K686" s="15"/>
    </row>
    <row r="687" spans="2:11" ht="13.8">
      <c r="B687" s="9"/>
      <c r="C687" s="15"/>
      <c r="D687" s="15"/>
      <c r="E687" s="15"/>
      <c r="F687" s="15"/>
      <c r="G687" s="15"/>
      <c r="H687" s="15"/>
      <c r="I687" s="15"/>
      <c r="J687" s="15"/>
      <c r="K687" s="15"/>
    </row>
    <row r="688" spans="2:11" ht="13.8">
      <c r="B688" s="9"/>
      <c r="C688" s="15"/>
      <c r="D688" s="15"/>
      <c r="E688" s="15"/>
      <c r="F688" s="15"/>
      <c r="G688" s="15"/>
      <c r="H688" s="15"/>
      <c r="I688" s="15"/>
      <c r="J688" s="15"/>
      <c r="K688" s="15"/>
    </row>
    <row r="689" spans="2:11" ht="13.8">
      <c r="B689" s="9"/>
      <c r="C689" s="15"/>
      <c r="D689" s="15"/>
      <c r="E689" s="15"/>
      <c r="F689" s="15"/>
      <c r="G689" s="15"/>
      <c r="H689" s="15"/>
      <c r="I689" s="15"/>
      <c r="J689" s="15"/>
      <c r="K689" s="15"/>
    </row>
    <row r="690" spans="2:11" ht="13.8">
      <c r="B690" s="9"/>
      <c r="C690" s="15"/>
      <c r="D690" s="15"/>
      <c r="E690" s="15"/>
      <c r="F690" s="15"/>
      <c r="G690" s="15"/>
      <c r="H690" s="15"/>
      <c r="I690" s="15"/>
      <c r="J690" s="15"/>
      <c r="K690" s="15"/>
    </row>
    <row r="691" spans="2:11" ht="13.8">
      <c r="B691" s="9"/>
      <c r="C691" s="15"/>
      <c r="D691" s="15"/>
      <c r="E691" s="15"/>
      <c r="F691" s="15"/>
      <c r="G691" s="15"/>
      <c r="H691" s="15"/>
      <c r="I691" s="15"/>
      <c r="J691" s="15"/>
      <c r="K691" s="15"/>
    </row>
    <row r="692" spans="2:11" ht="13.8">
      <c r="B692" s="9"/>
      <c r="C692" s="15"/>
      <c r="D692" s="15"/>
      <c r="E692" s="15"/>
      <c r="F692" s="15"/>
      <c r="G692" s="15"/>
      <c r="H692" s="15"/>
      <c r="I692" s="15"/>
      <c r="J692" s="15"/>
      <c r="K692" s="15"/>
    </row>
    <row r="693" spans="2:11" ht="13.8">
      <c r="B693" s="9"/>
      <c r="C693" s="15"/>
      <c r="D693" s="15"/>
      <c r="E693" s="15"/>
      <c r="F693" s="15"/>
      <c r="G693" s="15"/>
      <c r="H693" s="15"/>
      <c r="I693" s="15"/>
      <c r="J693" s="15"/>
      <c r="K693" s="15"/>
    </row>
    <row r="694" spans="2:11" ht="13.8">
      <c r="B694" s="9"/>
      <c r="C694" s="15"/>
      <c r="D694" s="15"/>
      <c r="E694" s="15"/>
      <c r="F694" s="15"/>
      <c r="G694" s="15"/>
      <c r="H694" s="15"/>
      <c r="I694" s="15"/>
      <c r="J694" s="15"/>
      <c r="K694" s="15"/>
    </row>
    <row r="695" spans="2:11" ht="13.8">
      <c r="B695" s="9"/>
      <c r="C695" s="15"/>
      <c r="D695" s="15"/>
      <c r="E695" s="15"/>
      <c r="F695" s="15"/>
      <c r="G695" s="15"/>
      <c r="H695" s="15"/>
      <c r="I695" s="15"/>
      <c r="J695" s="15"/>
      <c r="K695" s="15"/>
    </row>
    <row r="696" spans="2:11" ht="13.8">
      <c r="B696" s="9"/>
      <c r="C696" s="15"/>
      <c r="D696" s="15"/>
      <c r="E696" s="15"/>
      <c r="F696" s="15"/>
      <c r="G696" s="15"/>
      <c r="H696" s="15"/>
      <c r="I696" s="15"/>
      <c r="J696" s="15"/>
      <c r="K696" s="15"/>
    </row>
    <row r="697" spans="2:11" ht="13.8">
      <c r="B697" s="9"/>
      <c r="C697" s="15"/>
      <c r="D697" s="15"/>
      <c r="E697" s="15"/>
      <c r="F697" s="15"/>
      <c r="G697" s="15"/>
      <c r="H697" s="15"/>
      <c r="I697" s="15"/>
      <c r="J697" s="15"/>
      <c r="K697" s="15"/>
    </row>
    <row r="699" spans="2:11" ht="17.399999999999999">
      <c r="B699" s="480"/>
      <c r="C699" s="480"/>
      <c r="D699" s="480"/>
      <c r="E699" s="480"/>
      <c r="F699" s="480"/>
      <c r="G699" s="480"/>
      <c r="H699" s="480"/>
      <c r="I699" s="480"/>
      <c r="J699" s="480"/>
      <c r="K699"/>
    </row>
    <row r="700" spans="2:11" ht="13.8">
      <c r="B700" s="10"/>
      <c r="C700" s="15"/>
      <c r="D700" s="15"/>
      <c r="E700" s="15"/>
      <c r="F700" s="15"/>
      <c r="G700" s="15"/>
      <c r="H700" s="15"/>
      <c r="I700" s="15"/>
      <c r="J700" s="15"/>
      <c r="K700" s="15"/>
    </row>
    <row r="701" spans="2:11">
      <c r="B701" s="482"/>
      <c r="C701" s="482"/>
      <c r="D701" s="482"/>
      <c r="E701" s="482"/>
      <c r="F701" s="482"/>
      <c r="G701" s="482"/>
      <c r="H701" s="482"/>
      <c r="I701" s="482"/>
      <c r="J701" s="482"/>
      <c r="K701"/>
    </row>
    <row r="702" spans="2:11" ht="18.75" customHeight="1">
      <c r="B702" s="482"/>
      <c r="C702" s="482"/>
      <c r="D702" s="482"/>
      <c r="E702" s="482"/>
      <c r="F702" s="482"/>
      <c r="G702" s="482"/>
      <c r="H702" s="482"/>
      <c r="I702" s="482"/>
      <c r="J702" s="482"/>
      <c r="K702"/>
    </row>
    <row r="703" spans="2:11" ht="13.8">
      <c r="B703" s="19"/>
      <c r="C703" s="16"/>
      <c r="D703" s="16"/>
      <c r="E703" s="16"/>
      <c r="F703" s="16"/>
      <c r="G703" s="16"/>
      <c r="H703" s="16"/>
      <c r="I703" s="15"/>
      <c r="J703" s="15"/>
      <c r="K703" s="15"/>
    </row>
    <row r="704" spans="2:11" ht="13.8">
      <c r="B704" s="4"/>
      <c r="C704" s="15"/>
      <c r="D704" s="17"/>
      <c r="E704" s="17"/>
      <c r="F704" s="17"/>
      <c r="G704" s="15"/>
      <c r="H704" s="15"/>
      <c r="I704" s="15"/>
      <c r="J704" s="15"/>
      <c r="K704" s="15"/>
    </row>
    <row r="705" spans="2:11" ht="13.8">
      <c r="B705" s="10"/>
      <c r="C705" s="17"/>
      <c r="D705" s="17"/>
      <c r="E705" s="17"/>
      <c r="F705" s="17"/>
      <c r="G705" s="17"/>
      <c r="H705" s="17"/>
      <c r="I705" s="17"/>
      <c r="J705" s="17"/>
      <c r="K705" s="17"/>
    </row>
    <row r="706" spans="2:11" ht="13.8">
      <c r="B706" s="9"/>
      <c r="C706" s="17"/>
      <c r="D706" s="17"/>
      <c r="E706" s="20"/>
      <c r="F706" s="20"/>
      <c r="G706" s="20"/>
      <c r="H706" s="20"/>
      <c r="I706" s="20"/>
      <c r="J706" s="20"/>
      <c r="K706" s="20"/>
    </row>
    <row r="707" spans="2:11" ht="13.8">
      <c r="B707" s="9"/>
      <c r="C707" s="17"/>
      <c r="D707" s="15"/>
      <c r="E707" s="15"/>
      <c r="F707" s="15"/>
      <c r="G707" s="15"/>
      <c r="H707" s="15"/>
      <c r="I707" s="15"/>
      <c r="J707" s="15"/>
      <c r="K707" s="15"/>
    </row>
    <row r="708" spans="2:11" ht="13.8">
      <c r="B708" s="21"/>
      <c r="C708" s="15"/>
      <c r="D708" s="15"/>
      <c r="E708" s="15"/>
      <c r="F708" s="15"/>
      <c r="G708" s="15"/>
      <c r="H708" s="15"/>
      <c r="I708" s="15"/>
      <c r="J708" s="15"/>
      <c r="K708" s="15"/>
    </row>
    <row r="709" spans="2:11" ht="13.8">
      <c r="B709" s="22"/>
      <c r="C709" s="15"/>
      <c r="D709" s="15"/>
      <c r="E709" s="15"/>
      <c r="F709" s="15"/>
      <c r="G709" s="15"/>
      <c r="H709" s="15"/>
      <c r="I709" s="15"/>
      <c r="J709" s="15"/>
      <c r="K709" s="15"/>
    </row>
    <row r="710" spans="2:11" ht="13.8">
      <c r="B710" s="11"/>
      <c r="C710" s="15"/>
      <c r="D710" s="15"/>
      <c r="E710" s="15"/>
      <c r="F710" s="15"/>
      <c r="G710" s="15"/>
      <c r="H710" s="15"/>
      <c r="I710" s="15"/>
      <c r="J710" s="15"/>
      <c r="K710" s="15"/>
    </row>
    <row r="711" spans="2:11" ht="13.8">
      <c r="B711" s="12"/>
      <c r="C711" s="15"/>
      <c r="D711" s="15"/>
      <c r="E711" s="15"/>
      <c r="F711" s="15"/>
      <c r="G711" s="15"/>
      <c r="H711" s="15"/>
      <c r="I711" s="15"/>
      <c r="J711" s="15"/>
      <c r="K711" s="15"/>
    </row>
    <row r="712" spans="2:11" ht="13.8">
      <c r="B712" s="9"/>
      <c r="C712" s="15"/>
      <c r="D712" s="15"/>
      <c r="E712" s="15"/>
      <c r="F712" s="15"/>
      <c r="G712" s="15"/>
      <c r="H712" s="15"/>
      <c r="I712" s="15"/>
      <c r="J712" s="15"/>
      <c r="K712" s="15"/>
    </row>
    <row r="713" spans="2:11" ht="13.8">
      <c r="B713" s="21"/>
      <c r="C713" s="15"/>
      <c r="D713" s="15"/>
      <c r="E713" s="15"/>
      <c r="F713" s="15"/>
      <c r="G713" s="15"/>
      <c r="H713" s="15"/>
      <c r="I713" s="15"/>
      <c r="J713" s="15"/>
      <c r="K713" s="15"/>
    </row>
    <row r="714" spans="2:11" ht="13.8">
      <c r="B714" s="11"/>
      <c r="C714" s="15"/>
      <c r="D714" s="15"/>
      <c r="E714" s="15"/>
      <c r="F714" s="15"/>
      <c r="G714" s="15"/>
      <c r="H714" s="15"/>
      <c r="I714" s="15"/>
      <c r="J714" s="15"/>
      <c r="K714" s="15"/>
    </row>
    <row r="715" spans="2:11" ht="13.8">
      <c r="B715" s="11"/>
      <c r="C715" s="15"/>
      <c r="D715" s="15"/>
      <c r="E715" s="15"/>
      <c r="F715" s="15"/>
      <c r="G715" s="15"/>
      <c r="H715" s="15"/>
      <c r="I715" s="15"/>
      <c r="J715" s="15"/>
      <c r="K715" s="15"/>
    </row>
    <row r="716" spans="2:11" ht="13.8">
      <c r="B716" s="12"/>
      <c r="C716" s="15"/>
      <c r="D716" s="15"/>
      <c r="E716" s="15"/>
      <c r="F716" s="15"/>
      <c r="G716" s="15"/>
      <c r="H716" s="15"/>
      <c r="I716" s="15"/>
      <c r="J716" s="15"/>
      <c r="K716" s="15"/>
    </row>
    <row r="717" spans="2:11" ht="13.8">
      <c r="B717" s="12"/>
      <c r="C717" s="15"/>
      <c r="D717" s="15"/>
      <c r="E717" s="15"/>
      <c r="F717" s="15"/>
      <c r="G717" s="15"/>
      <c r="H717" s="15"/>
      <c r="I717" s="15"/>
      <c r="J717" s="15"/>
      <c r="K717" s="15"/>
    </row>
    <row r="718" spans="2:11" ht="13.8">
      <c r="B718" s="13"/>
      <c r="C718" s="15"/>
      <c r="D718" s="15"/>
      <c r="E718" s="15"/>
      <c r="F718" s="15"/>
      <c r="G718" s="15"/>
      <c r="H718" s="15"/>
      <c r="I718" s="15"/>
      <c r="J718" s="15"/>
      <c r="K718" s="15"/>
    </row>
    <row r="719" spans="2:11" ht="13.8">
      <c r="B719" s="13"/>
      <c r="C719" s="15"/>
      <c r="D719" s="15"/>
      <c r="E719" s="15"/>
      <c r="F719" s="15"/>
      <c r="G719" s="15"/>
      <c r="H719" s="15"/>
      <c r="I719" s="15"/>
      <c r="J719" s="15"/>
      <c r="K719" s="15"/>
    </row>
    <row r="720" spans="2:11" ht="13.8">
      <c r="B720" s="21"/>
      <c r="C720" s="15"/>
      <c r="D720" s="15"/>
      <c r="E720" s="15"/>
      <c r="F720" s="15"/>
      <c r="G720" s="15"/>
      <c r="H720" s="15"/>
      <c r="I720" s="15"/>
      <c r="J720" s="15"/>
      <c r="K720" s="15"/>
    </row>
    <row r="721" spans="2:11" ht="13.8">
      <c r="B721" s="14"/>
      <c r="C721" s="15"/>
      <c r="D721" s="15"/>
      <c r="E721" s="15"/>
      <c r="F721" s="15"/>
      <c r="G721" s="15"/>
      <c r="H721" s="15"/>
      <c r="I721" s="15"/>
      <c r="J721" s="15"/>
      <c r="K721" s="15"/>
    </row>
    <row r="722" spans="2:11" ht="13.8">
      <c r="B722" s="14"/>
      <c r="C722" s="15"/>
      <c r="D722" s="15"/>
      <c r="E722" s="15"/>
      <c r="F722" s="15"/>
      <c r="G722" s="15"/>
      <c r="H722" s="15"/>
      <c r="I722" s="15"/>
      <c r="J722" s="15"/>
      <c r="K722" s="15"/>
    </row>
    <row r="723" spans="2:11" ht="13.8">
      <c r="B723" s="9"/>
      <c r="C723" s="15"/>
      <c r="D723" s="15"/>
      <c r="E723" s="15"/>
      <c r="F723" s="15"/>
      <c r="G723" s="15"/>
      <c r="H723" s="15"/>
      <c r="I723" s="15"/>
      <c r="J723" s="15"/>
      <c r="K723" s="15"/>
    </row>
    <row r="724" spans="2:11" ht="13.8">
      <c r="B724" s="9"/>
      <c r="C724" s="15"/>
      <c r="D724" s="15"/>
      <c r="E724" s="15"/>
      <c r="F724" s="15"/>
      <c r="G724" s="15"/>
      <c r="H724" s="15"/>
      <c r="I724" s="15"/>
      <c r="J724" s="15"/>
      <c r="K724" s="15"/>
    </row>
    <row r="725" spans="2:11" ht="13.8">
      <c r="B725" s="9"/>
      <c r="C725" s="15"/>
      <c r="D725" s="15"/>
      <c r="E725" s="15"/>
      <c r="F725" s="15"/>
      <c r="G725" s="15"/>
      <c r="H725" s="15"/>
      <c r="I725" s="15"/>
      <c r="J725" s="15"/>
      <c r="K725" s="15"/>
    </row>
    <row r="726" spans="2:11" ht="13.8">
      <c r="B726" s="9"/>
      <c r="C726" s="15"/>
      <c r="D726" s="15"/>
      <c r="E726" s="15"/>
      <c r="F726" s="15"/>
      <c r="G726" s="15"/>
      <c r="H726" s="15"/>
      <c r="I726" s="15"/>
      <c r="J726" s="15"/>
      <c r="K726" s="15"/>
    </row>
    <row r="727" spans="2:11" ht="13.8">
      <c r="B727" s="9"/>
      <c r="C727" s="15"/>
      <c r="D727" s="15"/>
      <c r="E727" s="15"/>
      <c r="F727" s="15"/>
      <c r="G727" s="15"/>
      <c r="H727" s="15"/>
      <c r="I727" s="15"/>
      <c r="J727" s="15"/>
      <c r="K727" s="15"/>
    </row>
    <row r="728" spans="2:11" ht="13.8">
      <c r="B728" s="9"/>
      <c r="C728" s="15"/>
      <c r="D728" s="15"/>
      <c r="E728" s="15"/>
      <c r="F728" s="15"/>
      <c r="G728" s="15"/>
      <c r="H728" s="15"/>
      <c r="I728" s="15"/>
      <c r="J728" s="15"/>
      <c r="K728" s="15"/>
    </row>
    <row r="729" spans="2:11" ht="13.8">
      <c r="B729" s="9"/>
      <c r="C729" s="15"/>
      <c r="D729" s="15"/>
      <c r="E729" s="15"/>
      <c r="F729" s="15"/>
      <c r="G729" s="15"/>
      <c r="H729" s="15"/>
      <c r="I729" s="15"/>
      <c r="J729" s="15"/>
      <c r="K729" s="15"/>
    </row>
    <row r="730" spans="2:11" ht="13.8">
      <c r="B730" s="9"/>
      <c r="C730" s="15"/>
      <c r="D730" s="15"/>
      <c r="E730" s="15"/>
      <c r="F730" s="15"/>
      <c r="G730" s="15"/>
      <c r="H730" s="15"/>
      <c r="I730" s="15"/>
      <c r="J730" s="15"/>
      <c r="K730" s="15"/>
    </row>
    <row r="731" spans="2:11" ht="13.8">
      <c r="B731" s="9"/>
      <c r="C731" s="15"/>
      <c r="D731" s="15"/>
      <c r="E731" s="15"/>
      <c r="F731" s="15"/>
      <c r="G731" s="15"/>
      <c r="H731" s="15"/>
      <c r="I731" s="15"/>
      <c r="J731" s="15"/>
      <c r="K731" s="15"/>
    </row>
    <row r="732" spans="2:11" ht="13.8">
      <c r="B732" s="9"/>
      <c r="C732" s="15"/>
      <c r="D732" s="15"/>
      <c r="E732" s="15"/>
      <c r="F732" s="15"/>
      <c r="G732" s="15"/>
      <c r="H732" s="15"/>
      <c r="I732" s="15"/>
      <c r="J732" s="15"/>
      <c r="K732" s="15"/>
    </row>
    <row r="733" spans="2:11" ht="13.8">
      <c r="B733" s="9"/>
      <c r="C733" s="15"/>
      <c r="D733" s="15"/>
      <c r="E733" s="15"/>
      <c r="F733" s="15"/>
      <c r="G733" s="15"/>
      <c r="H733" s="15"/>
      <c r="I733" s="15"/>
      <c r="J733" s="15"/>
      <c r="K733" s="15"/>
    </row>
    <row r="734" spans="2:11" ht="13.8">
      <c r="B734" s="9"/>
      <c r="C734" s="15"/>
      <c r="D734" s="15"/>
      <c r="E734" s="15"/>
      <c r="F734" s="15"/>
      <c r="G734" s="15"/>
      <c r="H734" s="15"/>
      <c r="I734" s="15"/>
      <c r="J734" s="15"/>
      <c r="K734" s="15"/>
    </row>
    <row r="735" spans="2:11" ht="13.8">
      <c r="B735" s="9"/>
      <c r="C735" s="15"/>
      <c r="D735" s="15"/>
      <c r="E735" s="15"/>
      <c r="F735" s="15"/>
      <c r="G735" s="15"/>
      <c r="H735" s="15"/>
      <c r="I735" s="15"/>
      <c r="J735" s="15"/>
      <c r="K735" s="15"/>
    </row>
    <row r="736" spans="2:11" ht="17.399999999999999">
      <c r="B736" s="480"/>
      <c r="C736" s="480"/>
      <c r="D736" s="480"/>
      <c r="E736" s="480"/>
      <c r="F736" s="480"/>
      <c r="G736" s="480"/>
      <c r="H736" s="480"/>
      <c r="I736" s="480"/>
      <c r="J736" s="480"/>
      <c r="K736"/>
    </row>
    <row r="737" spans="2:11" ht="13.8">
      <c r="B737" s="10"/>
      <c r="C737" s="15"/>
      <c r="D737" s="15"/>
      <c r="E737" s="15"/>
      <c r="F737" s="15"/>
      <c r="G737" s="15"/>
      <c r="H737" s="15"/>
      <c r="I737" s="15"/>
      <c r="J737" s="15"/>
      <c r="K737" s="15"/>
    </row>
    <row r="738" spans="2:11" ht="13.8">
      <c r="B738" s="482"/>
      <c r="C738" s="482"/>
      <c r="D738" s="482"/>
      <c r="E738" s="482"/>
      <c r="F738" s="482"/>
      <c r="G738" s="482"/>
      <c r="H738" s="482"/>
      <c r="I738" s="482"/>
      <c r="J738" s="482"/>
      <c r="K738"/>
    </row>
    <row r="739" spans="2:11" ht="13.8">
      <c r="B739" s="19"/>
      <c r="C739" s="16"/>
      <c r="D739" s="16"/>
      <c r="E739" s="16"/>
      <c r="F739" s="16"/>
      <c r="G739" s="16"/>
      <c r="H739" s="16"/>
      <c r="I739" s="15"/>
      <c r="J739" s="15"/>
      <c r="K739" s="15"/>
    </row>
    <row r="740" spans="2:11" ht="13.8">
      <c r="B740" s="4"/>
      <c r="C740" s="15"/>
      <c r="D740" s="17"/>
      <c r="E740" s="15"/>
      <c r="F740" s="17"/>
      <c r="G740" s="15"/>
      <c r="H740" s="15"/>
      <c r="I740" s="15"/>
      <c r="J740" s="15"/>
      <c r="K740" s="15"/>
    </row>
    <row r="741" spans="2:11" ht="13.8">
      <c r="B741" s="10"/>
      <c r="C741" s="17"/>
      <c r="D741" s="17"/>
      <c r="E741" s="17"/>
      <c r="F741" s="17"/>
      <c r="G741" s="17"/>
      <c r="H741" s="17"/>
      <c r="I741" s="17"/>
      <c r="J741" s="17"/>
      <c r="K741" s="17"/>
    </row>
    <row r="742" spans="2:11" ht="13.8">
      <c r="B742" s="9"/>
      <c r="C742" s="17"/>
      <c r="D742" s="17"/>
      <c r="E742" s="20"/>
      <c r="F742" s="20"/>
      <c r="G742" s="20"/>
      <c r="H742" s="20"/>
      <c r="I742" s="20"/>
      <c r="J742" s="20"/>
      <c r="K742" s="20"/>
    </row>
    <row r="743" spans="2:11" ht="13.8">
      <c r="B743" s="9"/>
      <c r="C743" s="17"/>
      <c r="D743" s="15"/>
      <c r="E743" s="15"/>
      <c r="F743" s="15"/>
      <c r="G743" s="15"/>
      <c r="H743" s="15"/>
      <c r="I743" s="15"/>
      <c r="J743" s="15"/>
      <c r="K743" s="15"/>
    </row>
    <row r="744" spans="2:11" ht="13.8">
      <c r="B744" s="21"/>
      <c r="C744" s="15"/>
      <c r="D744" s="15"/>
      <c r="E744" s="15"/>
      <c r="F744" s="15"/>
      <c r="G744" s="15"/>
      <c r="H744" s="15"/>
      <c r="I744" s="15"/>
      <c r="J744" s="15"/>
      <c r="K744" s="15"/>
    </row>
    <row r="745" spans="2:11" ht="13.8">
      <c r="B745" s="22"/>
      <c r="C745" s="15"/>
      <c r="D745" s="15"/>
      <c r="E745" s="15"/>
      <c r="F745" s="15"/>
      <c r="G745" s="15"/>
      <c r="H745" s="15"/>
      <c r="I745" s="15"/>
      <c r="J745" s="15"/>
      <c r="K745" s="15"/>
    </row>
    <row r="746" spans="2:11" ht="13.8">
      <c r="B746" s="11"/>
      <c r="C746" s="15"/>
      <c r="D746" s="15"/>
      <c r="E746" s="15"/>
      <c r="F746" s="15"/>
      <c r="G746" s="15"/>
      <c r="H746" s="15"/>
      <c r="I746" s="15"/>
      <c r="J746" s="15"/>
      <c r="K746" s="15"/>
    </row>
    <row r="747" spans="2:11" ht="13.8">
      <c r="B747" s="12"/>
      <c r="C747" s="15"/>
      <c r="D747" s="15"/>
      <c r="E747" s="15"/>
      <c r="F747" s="15"/>
      <c r="G747" s="15"/>
      <c r="H747" s="15"/>
      <c r="I747" s="15"/>
      <c r="J747" s="15"/>
      <c r="K747" s="15"/>
    </row>
    <row r="748" spans="2:11" ht="13.8">
      <c r="B748" s="9"/>
      <c r="C748" s="15"/>
      <c r="D748" s="15"/>
      <c r="E748" s="15"/>
      <c r="F748" s="15"/>
      <c r="G748" s="15"/>
      <c r="H748" s="15"/>
      <c r="I748" s="15"/>
      <c r="J748" s="15"/>
      <c r="K748" s="15"/>
    </row>
    <row r="749" spans="2:11" ht="13.8">
      <c r="B749" s="21"/>
      <c r="C749" s="15"/>
      <c r="D749" s="15"/>
      <c r="E749" s="15"/>
      <c r="F749" s="15"/>
      <c r="G749" s="15"/>
      <c r="H749" s="15"/>
      <c r="I749" s="15"/>
      <c r="J749" s="15"/>
      <c r="K749" s="15"/>
    </row>
    <row r="750" spans="2:11" ht="13.8">
      <c r="B750" s="11"/>
      <c r="C750" s="15"/>
      <c r="D750" s="15"/>
      <c r="E750" s="15"/>
      <c r="F750" s="15"/>
      <c r="G750" s="15"/>
      <c r="H750" s="15"/>
      <c r="I750" s="15"/>
      <c r="J750" s="15"/>
      <c r="K750" s="15"/>
    </row>
    <row r="751" spans="2:11" ht="13.8">
      <c r="B751" s="11"/>
      <c r="C751" s="15"/>
      <c r="D751" s="15"/>
      <c r="E751" s="15"/>
      <c r="F751" s="15"/>
      <c r="G751" s="15"/>
      <c r="H751" s="15"/>
      <c r="I751" s="15"/>
      <c r="J751" s="15"/>
      <c r="K751" s="15"/>
    </row>
    <row r="752" spans="2:11" ht="13.8">
      <c r="B752" s="12"/>
      <c r="C752" s="15"/>
      <c r="D752" s="15"/>
      <c r="E752" s="15"/>
      <c r="F752" s="15"/>
      <c r="G752" s="15"/>
      <c r="H752" s="15"/>
      <c r="I752" s="15"/>
      <c r="J752" s="15"/>
      <c r="K752" s="15"/>
    </row>
    <row r="753" spans="2:11" ht="13.8">
      <c r="B753" s="12"/>
      <c r="C753" s="15"/>
      <c r="D753" s="15"/>
      <c r="E753" s="15"/>
      <c r="F753" s="15"/>
      <c r="G753" s="15"/>
      <c r="H753" s="15"/>
      <c r="I753" s="15"/>
      <c r="J753" s="15"/>
      <c r="K753" s="15"/>
    </row>
    <row r="754" spans="2:11" ht="13.8">
      <c r="B754" s="13"/>
      <c r="C754" s="15"/>
      <c r="D754" s="15"/>
      <c r="E754" s="15"/>
      <c r="F754" s="15"/>
      <c r="G754" s="15"/>
      <c r="H754" s="15"/>
      <c r="I754" s="15"/>
      <c r="J754" s="15"/>
      <c r="K754" s="15"/>
    </row>
    <row r="755" spans="2:11" ht="13.8">
      <c r="B755" s="13"/>
      <c r="C755" s="15"/>
      <c r="D755" s="15"/>
      <c r="E755" s="15"/>
      <c r="F755" s="15"/>
      <c r="G755" s="15"/>
      <c r="H755" s="15"/>
      <c r="I755" s="15"/>
      <c r="J755" s="15"/>
      <c r="K755" s="15"/>
    </row>
    <row r="756" spans="2:11" ht="13.8">
      <c r="B756" s="21"/>
      <c r="C756" s="15"/>
      <c r="D756" s="15"/>
      <c r="E756" s="15"/>
      <c r="F756" s="15"/>
      <c r="G756" s="15"/>
      <c r="H756" s="15"/>
      <c r="I756" s="15"/>
      <c r="J756" s="15"/>
      <c r="K756" s="15"/>
    </row>
    <row r="757" spans="2:11" ht="13.8">
      <c r="B757" s="14"/>
      <c r="C757" s="15"/>
      <c r="D757" s="15"/>
      <c r="E757" s="15"/>
      <c r="F757" s="15"/>
      <c r="G757" s="15"/>
      <c r="H757" s="15"/>
      <c r="I757" s="15"/>
      <c r="J757" s="15"/>
      <c r="K757" s="15"/>
    </row>
    <row r="758" spans="2:11" ht="13.8">
      <c r="B758" s="14"/>
      <c r="C758" s="15"/>
      <c r="D758" s="15"/>
      <c r="E758" s="15"/>
      <c r="F758" s="15"/>
      <c r="G758" s="15"/>
      <c r="H758" s="15"/>
      <c r="I758" s="15"/>
      <c r="J758" s="15"/>
      <c r="K758" s="15"/>
    </row>
    <row r="759" spans="2:11" ht="13.8">
      <c r="B759" s="9"/>
      <c r="C759" s="15"/>
      <c r="D759" s="15"/>
      <c r="E759" s="15"/>
      <c r="F759" s="15"/>
      <c r="G759" s="15"/>
      <c r="H759" s="15"/>
      <c r="I759" s="15"/>
      <c r="J759" s="15"/>
      <c r="K759" s="15"/>
    </row>
    <row r="760" spans="2:11" ht="13.8">
      <c r="B760" s="9"/>
      <c r="C760" s="15"/>
      <c r="D760" s="15"/>
      <c r="E760" s="15"/>
      <c r="F760" s="15"/>
      <c r="G760" s="15"/>
      <c r="H760" s="15"/>
      <c r="I760" s="15"/>
      <c r="J760" s="15"/>
      <c r="K760" s="15"/>
    </row>
    <row r="761" spans="2:11" ht="13.8">
      <c r="B761" s="9"/>
      <c r="C761" s="15"/>
      <c r="D761" s="15"/>
      <c r="E761" s="15"/>
      <c r="F761" s="15"/>
      <c r="G761" s="15"/>
      <c r="H761" s="15"/>
      <c r="I761" s="15"/>
      <c r="J761" s="15"/>
      <c r="K761" s="15"/>
    </row>
    <row r="762" spans="2:11" ht="13.8">
      <c r="B762" s="9"/>
      <c r="C762" s="15"/>
      <c r="D762" s="15"/>
      <c r="E762" s="15"/>
      <c r="F762" s="15"/>
      <c r="G762" s="15"/>
      <c r="H762" s="15"/>
      <c r="I762" s="15"/>
      <c r="J762" s="15"/>
      <c r="K762" s="15"/>
    </row>
    <row r="763" spans="2:11" ht="13.8">
      <c r="B763" s="9"/>
      <c r="C763" s="15"/>
      <c r="D763" s="15"/>
      <c r="E763" s="15"/>
      <c r="F763" s="15"/>
      <c r="G763" s="15"/>
      <c r="H763" s="15"/>
      <c r="I763" s="15"/>
      <c r="J763" s="15"/>
      <c r="K763" s="15"/>
    </row>
    <row r="764" spans="2:11" ht="13.8">
      <c r="B764" s="9"/>
      <c r="C764" s="15"/>
      <c r="D764" s="15"/>
      <c r="E764" s="15"/>
      <c r="F764" s="15"/>
      <c r="G764" s="15"/>
      <c r="H764" s="15"/>
      <c r="I764" s="15"/>
      <c r="J764" s="15"/>
      <c r="K764" s="15"/>
    </row>
    <row r="765" spans="2:11" ht="13.8">
      <c r="B765" s="9"/>
      <c r="C765" s="15"/>
      <c r="D765" s="15"/>
      <c r="E765" s="15"/>
      <c r="F765" s="15"/>
      <c r="G765" s="15"/>
      <c r="H765" s="15"/>
      <c r="I765" s="15"/>
      <c r="J765" s="15"/>
      <c r="K765" s="15"/>
    </row>
    <row r="766" spans="2:11" ht="13.8">
      <c r="B766" s="9"/>
      <c r="C766" s="15"/>
      <c r="D766" s="15"/>
      <c r="E766" s="15"/>
      <c r="F766" s="15"/>
      <c r="G766" s="15"/>
      <c r="H766" s="15"/>
      <c r="I766" s="15"/>
      <c r="J766" s="15"/>
      <c r="K766" s="15"/>
    </row>
    <row r="767" spans="2:11" ht="13.8">
      <c r="B767" s="9"/>
      <c r="C767" s="15"/>
      <c r="D767" s="15"/>
      <c r="E767" s="15"/>
      <c r="F767" s="15"/>
      <c r="G767" s="15"/>
      <c r="H767" s="15"/>
      <c r="I767" s="15"/>
      <c r="J767" s="15"/>
      <c r="K767" s="15"/>
    </row>
    <row r="768" spans="2:11" ht="13.8">
      <c r="B768" s="9"/>
      <c r="C768" s="15"/>
      <c r="D768" s="15"/>
      <c r="E768" s="15"/>
      <c r="F768" s="15"/>
      <c r="G768" s="15"/>
      <c r="H768" s="15"/>
      <c r="I768" s="15"/>
      <c r="J768" s="15"/>
      <c r="K768" s="15"/>
    </row>
    <row r="769" spans="2:11" ht="13.8">
      <c r="B769" s="9"/>
      <c r="C769" s="15"/>
      <c r="D769" s="15"/>
      <c r="E769" s="15"/>
      <c r="F769" s="15"/>
      <c r="G769" s="15"/>
      <c r="H769" s="15"/>
      <c r="I769" s="15"/>
      <c r="J769" s="15"/>
      <c r="K769" s="15"/>
    </row>
    <row r="770" spans="2:11" ht="13.8">
      <c r="B770" s="9"/>
      <c r="C770" s="15"/>
      <c r="D770" s="15"/>
      <c r="E770" s="15"/>
      <c r="F770" s="15"/>
      <c r="G770" s="15"/>
      <c r="H770" s="15"/>
      <c r="I770" s="15"/>
      <c r="J770" s="15"/>
      <c r="K770" s="15"/>
    </row>
  </sheetData>
  <mergeCells count="40">
    <mergeCell ref="B285:J285"/>
    <mergeCell ref="B419:J421"/>
    <mergeCell ref="B453:J453"/>
    <mergeCell ref="B455:J458"/>
    <mergeCell ref="B371:J371"/>
    <mergeCell ref="B373:J374"/>
    <mergeCell ref="B417:J417"/>
    <mergeCell ref="B500:J503"/>
    <mergeCell ref="B498:J498"/>
    <mergeCell ref="B287:J288"/>
    <mergeCell ref="B323:J323"/>
    <mergeCell ref="B325:J326"/>
    <mergeCell ref="B247:J247"/>
    <mergeCell ref="B122:K122"/>
    <mergeCell ref="B124:K125"/>
    <mergeCell ref="B153:K153"/>
    <mergeCell ref="B155:K156"/>
    <mergeCell ref="B210:J211"/>
    <mergeCell ref="B245:J245"/>
    <mergeCell ref="B738:J738"/>
    <mergeCell ref="B538:J538"/>
    <mergeCell ref="B540:J542"/>
    <mergeCell ref="B587:J587"/>
    <mergeCell ref="B589:J590"/>
    <mergeCell ref="B624:J624"/>
    <mergeCell ref="B626:J627"/>
    <mergeCell ref="B662:J662"/>
    <mergeCell ref="B664:J665"/>
    <mergeCell ref="B699:J699"/>
    <mergeCell ref="B701:J702"/>
    <mergeCell ref="B736:J736"/>
    <mergeCell ref="B1:K1"/>
    <mergeCell ref="B3:K5"/>
    <mergeCell ref="B32:K32"/>
    <mergeCell ref="B34:K36"/>
    <mergeCell ref="B208:J208"/>
    <mergeCell ref="B92:K92"/>
    <mergeCell ref="B94:K97"/>
    <mergeCell ref="B61:K61"/>
    <mergeCell ref="B63:K64"/>
  </mergeCells>
  <phoneticPr fontId="55" type="noConversion"/>
  <pageMargins left="0" right="0" top="0.5" bottom="0.25" header="0" footer="0"/>
  <pageSetup scale="90" orientation="landscape" r:id="rId1"/>
  <rowBreaks count="19" manualBreakCount="19">
    <brk id="31" max="14" man="1"/>
    <brk id="60" max="14" man="1"/>
    <brk id="91" max="14" man="1"/>
    <brk id="121" max="14" man="1"/>
    <brk id="152" max="14" man="1"/>
    <brk id="206" max="16383" man="1"/>
    <brk id="244" max="16383" man="1"/>
    <brk id="283" max="16383" man="1"/>
    <brk id="321" max="16383" man="1"/>
    <brk id="369" max="16383" man="1"/>
    <brk id="415" max="16383" man="1"/>
    <brk id="451" max="16383" man="1"/>
    <brk id="496" max="16383" man="1"/>
    <brk id="536" max="16383" man="1"/>
    <brk id="585" max="16383" man="1"/>
    <brk id="622" max="16383" man="1"/>
    <brk id="660" max="16383" man="1"/>
    <brk id="697" max="16383" man="1"/>
    <brk id="7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sheetPr>
  <dimension ref="A1:DB3725"/>
  <sheetViews>
    <sheetView tabSelected="1" showOutlineSymbols="0" zoomScale="75" zoomScaleNormal="75" zoomScaleSheetLayoutView="70" workbookViewId="0">
      <pane ySplit="5" topLeftCell="A6" activePane="bottomLeft" state="frozen"/>
      <selection activeCell="P1019" sqref="N1:U1048576"/>
      <selection pane="bottomLeft" activeCell="H1288" sqref="H1288"/>
    </sheetView>
  </sheetViews>
  <sheetFormatPr defaultColWidth="6.88671875" defaultRowHeight="12.75" customHeight="1"/>
  <cols>
    <col min="1" max="1" width="2.6640625" style="412" customWidth="1"/>
    <col min="2" max="2" width="20" style="86" customWidth="1"/>
    <col min="3" max="4" width="1.33203125" style="86" customWidth="1"/>
    <col min="5" max="5" width="6" style="86" customWidth="1"/>
    <col min="6" max="6" width="1.44140625" style="86" customWidth="1"/>
    <col min="7" max="7" width="7.44140625" style="86" customWidth="1"/>
    <col min="8" max="8" width="2.5546875" style="86" customWidth="1"/>
    <col min="9" max="9" width="1.109375" style="86" customWidth="1"/>
    <col min="10" max="10" width="3" style="86" customWidth="1"/>
    <col min="11" max="11" width="4" style="86" customWidth="1"/>
    <col min="12" max="12" width="21" style="86" customWidth="1"/>
    <col min="13" max="14" width="18.6640625" style="86" customWidth="1"/>
    <col min="15" max="16" width="18.6640625" style="185" customWidth="1"/>
    <col min="17" max="21" width="18.6640625" style="86" customWidth="1"/>
    <col min="22" max="16384" width="6.88671875" style="86"/>
  </cols>
  <sheetData>
    <row r="1" spans="2:21" ht="24" customHeight="1">
      <c r="O1" s="86"/>
      <c r="P1" s="86"/>
    </row>
    <row r="2" spans="2:21" ht="24" customHeight="1">
      <c r="Q2" s="418"/>
      <c r="R2" s="418"/>
      <c r="S2" s="418"/>
      <c r="T2" s="418"/>
      <c r="U2" s="418"/>
    </row>
    <row r="3" spans="2:21" ht="24" customHeight="1">
      <c r="N3" s="186"/>
      <c r="Q3" s="89"/>
      <c r="R3" s="89"/>
      <c r="S3" s="89"/>
      <c r="T3" s="89"/>
      <c r="U3" s="89"/>
    </row>
    <row r="4" spans="2:21" ht="24" customHeight="1">
      <c r="B4" s="88"/>
      <c r="C4" s="88"/>
      <c r="D4" s="88"/>
      <c r="E4" s="88"/>
      <c r="F4" s="88"/>
      <c r="G4" s="88"/>
      <c r="H4" s="88"/>
      <c r="I4" s="88"/>
      <c r="J4" s="88"/>
      <c r="K4" s="88"/>
      <c r="L4" s="88"/>
      <c r="M4" s="89" t="s">
        <v>802</v>
      </c>
      <c r="N4" s="89" t="s">
        <v>803</v>
      </c>
      <c r="O4" s="283" t="s">
        <v>804</v>
      </c>
      <c r="P4" s="283" t="s">
        <v>804</v>
      </c>
      <c r="Q4" s="89" t="s">
        <v>805</v>
      </c>
      <c r="R4" s="89" t="s">
        <v>806</v>
      </c>
      <c r="S4" s="89" t="s">
        <v>807</v>
      </c>
      <c r="T4" s="89" t="s">
        <v>808</v>
      </c>
      <c r="U4" s="89" t="s">
        <v>809</v>
      </c>
    </row>
    <row r="5" spans="2:21" ht="24" customHeight="1">
      <c r="B5" s="443" t="s">
        <v>743</v>
      </c>
      <c r="C5" s="88"/>
      <c r="D5" s="88"/>
      <c r="E5" s="498" t="s">
        <v>0</v>
      </c>
      <c r="F5" s="498"/>
      <c r="G5" s="498"/>
      <c r="H5" s="88"/>
      <c r="I5" s="88"/>
      <c r="J5" s="88"/>
      <c r="K5" s="88"/>
      <c r="L5" s="88"/>
      <c r="M5" s="187" t="s">
        <v>1</v>
      </c>
      <c r="N5" s="187" t="s">
        <v>1</v>
      </c>
      <c r="O5" s="284" t="s">
        <v>574</v>
      </c>
      <c r="P5" s="285" t="s">
        <v>19</v>
      </c>
      <c r="Q5" s="187" t="str">
        <f>'Fund Cover Sheets'!$L$1</f>
        <v>Adopted</v>
      </c>
      <c r="R5" s="187" t="s">
        <v>19</v>
      </c>
      <c r="S5" s="187" t="s">
        <v>19</v>
      </c>
      <c r="T5" s="187" t="s">
        <v>19</v>
      </c>
      <c r="U5" s="187" t="s">
        <v>19</v>
      </c>
    </row>
    <row r="6" spans="2:21" ht="15" customHeight="1">
      <c r="B6" s="87"/>
      <c r="E6" s="87"/>
      <c r="F6" s="87"/>
      <c r="G6" s="87"/>
      <c r="M6" s="188"/>
      <c r="N6" s="188"/>
      <c r="O6" s="189"/>
      <c r="P6" s="189"/>
      <c r="Q6" s="188"/>
      <c r="R6" s="188"/>
      <c r="S6" s="188"/>
      <c r="T6" s="188"/>
      <c r="U6" s="188"/>
    </row>
    <row r="7" spans="2:21" ht="24" customHeight="1">
      <c r="B7" s="509" t="s">
        <v>423</v>
      </c>
      <c r="C7" s="509"/>
      <c r="D7" s="509"/>
      <c r="E7" s="509"/>
      <c r="F7" s="509"/>
      <c r="G7" s="509"/>
      <c r="H7" s="509"/>
      <c r="I7" s="509"/>
      <c r="J7" s="509"/>
      <c r="K7" s="509"/>
      <c r="L7" s="509"/>
      <c r="Q7" s="190"/>
      <c r="R7" s="191"/>
      <c r="S7" s="191"/>
      <c r="T7" s="191"/>
      <c r="U7" s="191"/>
    </row>
    <row r="8" spans="2:21" ht="15" customHeight="1">
      <c r="B8" s="442"/>
      <c r="C8" s="442"/>
      <c r="D8" s="442"/>
      <c r="E8" s="442"/>
      <c r="F8" s="442"/>
      <c r="G8" s="442"/>
      <c r="H8" s="442"/>
      <c r="I8" s="442"/>
      <c r="J8" s="442"/>
      <c r="K8" s="442"/>
      <c r="L8" s="442"/>
      <c r="M8" s="452"/>
      <c r="N8" s="277"/>
      <c r="O8" s="461"/>
      <c r="P8" s="279"/>
      <c r="Q8" s="277"/>
      <c r="R8" s="453"/>
      <c r="S8" s="453"/>
      <c r="T8" s="453"/>
      <c r="U8" s="453"/>
    </row>
    <row r="9" spans="2:21" ht="24" customHeight="1">
      <c r="B9" s="88" t="s">
        <v>20</v>
      </c>
      <c r="C9" s="88"/>
      <c r="D9" s="88"/>
      <c r="E9" s="88" t="s">
        <v>176</v>
      </c>
      <c r="F9" s="88"/>
      <c r="G9" s="88"/>
      <c r="H9" s="88"/>
      <c r="I9" s="88"/>
      <c r="J9" s="88"/>
      <c r="K9" s="88"/>
      <c r="L9" s="88"/>
      <c r="M9" s="290">
        <v>2100975</v>
      </c>
      <c r="N9" s="290">
        <v>2084951</v>
      </c>
      <c r="O9" s="291">
        <v>2213427</v>
      </c>
      <c r="P9" s="291">
        <v>2220747</v>
      </c>
      <c r="Q9" s="290">
        <v>2346977</v>
      </c>
      <c r="R9" s="290">
        <v>2446977</v>
      </c>
      <c r="S9" s="290">
        <v>2520386</v>
      </c>
      <c r="T9" s="290">
        <v>2595998</v>
      </c>
      <c r="U9" s="290">
        <v>2673878</v>
      </c>
    </row>
    <row r="10" spans="2:21" ht="24" customHeight="1">
      <c r="B10" s="88" t="s">
        <v>178</v>
      </c>
      <c r="C10" s="88"/>
      <c r="D10" s="88"/>
      <c r="E10" s="88" t="s">
        <v>177</v>
      </c>
      <c r="F10" s="88"/>
      <c r="G10" s="88"/>
      <c r="H10" s="88"/>
      <c r="I10" s="88"/>
      <c r="J10" s="88"/>
      <c r="K10" s="88"/>
      <c r="L10" s="88"/>
      <c r="M10" s="211">
        <v>1226938</v>
      </c>
      <c r="N10" s="211">
        <v>1330510</v>
      </c>
      <c r="O10" s="142">
        <v>1330767</v>
      </c>
      <c r="P10" s="389">
        <v>1331704</v>
      </c>
      <c r="Q10" s="236">
        <v>1374700</v>
      </c>
      <c r="R10" s="211">
        <v>1400000</v>
      </c>
      <c r="S10" s="211">
        <v>1425000</v>
      </c>
      <c r="T10" s="211">
        <v>1450000</v>
      </c>
      <c r="U10" s="211">
        <v>1450000</v>
      </c>
    </row>
    <row r="11" spans="2:21" ht="24" customHeight="1">
      <c r="B11" s="1" t="s">
        <v>22</v>
      </c>
      <c r="C11" s="88"/>
      <c r="D11" s="88"/>
      <c r="E11" s="88" t="s">
        <v>21</v>
      </c>
      <c r="F11" s="88"/>
      <c r="G11" s="88"/>
      <c r="H11" s="88"/>
      <c r="I11" s="88"/>
      <c r="J11" s="88"/>
      <c r="K11" s="88"/>
      <c r="L11" s="88"/>
      <c r="M11" s="211">
        <v>3617361</v>
      </c>
      <c r="N11" s="211">
        <v>4450012</v>
      </c>
      <c r="O11" s="142">
        <v>4553445</v>
      </c>
      <c r="P11" s="142">
        <v>4580000</v>
      </c>
      <c r="Q11" s="211">
        <v>4671600</v>
      </c>
      <c r="R11" s="211">
        <v>4765032</v>
      </c>
      <c r="S11" s="211">
        <v>4860333</v>
      </c>
      <c r="T11" s="211">
        <v>4957540</v>
      </c>
      <c r="U11" s="211">
        <v>5056691</v>
      </c>
    </row>
    <row r="12" spans="2:21" ht="24" customHeight="1">
      <c r="B12" s="1" t="s">
        <v>227</v>
      </c>
      <c r="C12" s="88"/>
      <c r="D12" s="88"/>
      <c r="E12" s="88" t="s">
        <v>475</v>
      </c>
      <c r="F12" s="88"/>
      <c r="G12" s="88"/>
      <c r="H12" s="88"/>
      <c r="I12" s="88"/>
      <c r="J12" s="88"/>
      <c r="K12" s="88"/>
      <c r="L12" s="88"/>
      <c r="M12" s="211">
        <v>2724628</v>
      </c>
      <c r="N12" s="211">
        <v>3483930</v>
      </c>
      <c r="O12" s="142">
        <v>3543838</v>
      </c>
      <c r="P12" s="142">
        <v>3700000</v>
      </c>
      <c r="Q12" s="211">
        <v>3774000</v>
      </c>
      <c r="R12" s="211">
        <v>3849480</v>
      </c>
      <c r="S12" s="211">
        <v>3926470</v>
      </c>
      <c r="T12" s="211">
        <v>4004999</v>
      </c>
      <c r="U12" s="211">
        <v>4085099</v>
      </c>
    </row>
    <row r="13" spans="2:21" ht="24" customHeight="1">
      <c r="B13" s="1" t="s">
        <v>23</v>
      </c>
      <c r="C13" s="88"/>
      <c r="D13" s="88"/>
      <c r="E13" s="1" t="s">
        <v>2</v>
      </c>
      <c r="F13" s="93"/>
      <c r="G13" s="93"/>
      <c r="H13" s="93"/>
      <c r="I13" s="93"/>
      <c r="J13" s="93"/>
      <c r="K13" s="93"/>
      <c r="L13" s="93"/>
      <c r="M13" s="211">
        <v>705758</v>
      </c>
      <c r="N13" s="211">
        <v>734332</v>
      </c>
      <c r="O13" s="142">
        <v>705000</v>
      </c>
      <c r="P13" s="142">
        <v>735000</v>
      </c>
      <c r="Q13" s="211">
        <v>735000</v>
      </c>
      <c r="R13" s="211">
        <v>735000</v>
      </c>
      <c r="S13" s="211">
        <v>735000</v>
      </c>
      <c r="T13" s="211">
        <v>735000</v>
      </c>
      <c r="U13" s="211">
        <v>735000</v>
      </c>
    </row>
    <row r="14" spans="2:21" ht="24" customHeight="1">
      <c r="B14" s="1" t="s">
        <v>24</v>
      </c>
      <c r="C14" s="88"/>
      <c r="D14" s="88"/>
      <c r="E14" s="1" t="s">
        <v>36</v>
      </c>
      <c r="F14" s="88"/>
      <c r="G14" s="88"/>
      <c r="H14" s="88"/>
      <c r="I14" s="88"/>
      <c r="J14" s="88"/>
      <c r="K14" s="88"/>
      <c r="L14" s="88"/>
      <c r="M14" s="211">
        <v>296112</v>
      </c>
      <c r="N14" s="211">
        <v>466934</v>
      </c>
      <c r="O14" s="142">
        <v>295000</v>
      </c>
      <c r="P14" s="142">
        <v>580000</v>
      </c>
      <c r="Q14" s="211">
        <v>580000</v>
      </c>
      <c r="R14" s="211">
        <v>580000</v>
      </c>
      <c r="S14" s="211">
        <v>580000</v>
      </c>
      <c r="T14" s="211">
        <v>580000</v>
      </c>
      <c r="U14" s="211">
        <v>580000</v>
      </c>
    </row>
    <row r="15" spans="2:21" ht="24" customHeight="1">
      <c r="B15" s="1" t="s">
        <v>31</v>
      </c>
      <c r="C15" s="88"/>
      <c r="D15" s="88"/>
      <c r="E15" s="1" t="s">
        <v>713</v>
      </c>
      <c r="F15" s="88"/>
      <c r="G15" s="88"/>
      <c r="H15" s="88"/>
      <c r="I15" s="88"/>
      <c r="J15" s="88"/>
      <c r="K15" s="88"/>
      <c r="L15" s="88"/>
      <c r="M15" s="211">
        <v>227090</v>
      </c>
      <c r="N15" s="211">
        <v>199888</v>
      </c>
      <c r="O15" s="142">
        <v>174750</v>
      </c>
      <c r="P15" s="142">
        <v>200000</v>
      </c>
      <c r="Q15" s="211">
        <v>194000</v>
      </c>
      <c r="R15" s="211">
        <v>184300</v>
      </c>
      <c r="S15" s="211">
        <v>175085</v>
      </c>
      <c r="T15" s="211">
        <v>166331</v>
      </c>
      <c r="U15" s="211">
        <v>158014</v>
      </c>
    </row>
    <row r="16" spans="2:21" ht="24" customHeight="1">
      <c r="B16" s="1" t="s">
        <v>508</v>
      </c>
      <c r="C16" s="88"/>
      <c r="D16" s="88"/>
      <c r="E16" s="1" t="s">
        <v>35</v>
      </c>
      <c r="F16" s="88"/>
      <c r="G16" s="88"/>
      <c r="H16" s="88"/>
      <c r="I16" s="88"/>
      <c r="J16" s="88"/>
      <c r="K16" s="88"/>
      <c r="L16" s="88"/>
      <c r="M16" s="211">
        <v>8340</v>
      </c>
      <c r="N16" s="211">
        <v>8340</v>
      </c>
      <c r="O16" s="142">
        <v>8340</v>
      </c>
      <c r="P16" s="142">
        <v>8340</v>
      </c>
      <c r="Q16" s="211">
        <v>8340</v>
      </c>
      <c r="R16" s="211">
        <v>8340</v>
      </c>
      <c r="S16" s="211">
        <v>8340</v>
      </c>
      <c r="T16" s="211">
        <v>8340</v>
      </c>
      <c r="U16" s="211">
        <v>8340</v>
      </c>
    </row>
    <row r="17" spans="2:21" ht="24" customHeight="1">
      <c r="B17" s="1" t="s">
        <v>30</v>
      </c>
      <c r="C17" s="88"/>
      <c r="D17" s="88"/>
      <c r="E17" s="1" t="s">
        <v>4</v>
      </c>
      <c r="F17" s="88"/>
      <c r="G17" s="88"/>
      <c r="H17" s="88"/>
      <c r="I17" s="88"/>
      <c r="J17" s="88"/>
      <c r="K17" s="88"/>
      <c r="L17" s="88"/>
      <c r="M17" s="211">
        <v>290272</v>
      </c>
      <c r="N17" s="211">
        <v>298048</v>
      </c>
      <c r="O17" s="142">
        <v>295000</v>
      </c>
      <c r="P17" s="142">
        <v>296000</v>
      </c>
      <c r="Q17" s="211">
        <v>296000</v>
      </c>
      <c r="R17" s="211">
        <v>296000</v>
      </c>
      <c r="S17" s="211">
        <v>296000</v>
      </c>
      <c r="T17" s="211">
        <v>296000</v>
      </c>
      <c r="U17" s="211">
        <v>296000</v>
      </c>
    </row>
    <row r="18" spans="2:21" ht="24" customHeight="1">
      <c r="B18" s="1" t="s">
        <v>29</v>
      </c>
      <c r="C18" s="88"/>
      <c r="D18" s="88"/>
      <c r="E18" s="1" t="s">
        <v>3</v>
      </c>
      <c r="F18" s="88"/>
      <c r="G18" s="88"/>
      <c r="H18" s="88"/>
      <c r="I18" s="88"/>
      <c r="J18" s="88"/>
      <c r="K18" s="88"/>
      <c r="L18" s="88"/>
      <c r="M18" s="211">
        <v>66751</v>
      </c>
      <c r="N18" s="211">
        <v>138415</v>
      </c>
      <c r="O18" s="142">
        <v>110000</v>
      </c>
      <c r="P18" s="142">
        <v>140000</v>
      </c>
      <c r="Q18" s="211">
        <v>140000</v>
      </c>
      <c r="R18" s="211">
        <v>140000</v>
      </c>
      <c r="S18" s="211">
        <v>140000</v>
      </c>
      <c r="T18" s="211">
        <v>140000</v>
      </c>
      <c r="U18" s="211">
        <v>140000</v>
      </c>
    </row>
    <row r="19" spans="2:21" ht="24" customHeight="1">
      <c r="B19" s="1" t="s">
        <v>939</v>
      </c>
      <c r="C19" s="88"/>
      <c r="D19" s="88"/>
      <c r="E19" s="4" t="s">
        <v>833</v>
      </c>
      <c r="F19" s="88"/>
      <c r="G19" s="88"/>
      <c r="H19" s="88"/>
      <c r="I19" s="88"/>
      <c r="J19" s="88"/>
      <c r="K19" s="88"/>
      <c r="L19" s="88"/>
      <c r="M19" s="211">
        <v>125582</v>
      </c>
      <c r="N19" s="211">
        <v>252890</v>
      </c>
      <c r="O19" s="142">
        <v>230000</v>
      </c>
      <c r="P19" s="142">
        <v>300000</v>
      </c>
      <c r="Q19" s="211">
        <v>300000</v>
      </c>
      <c r="R19" s="211">
        <v>300000</v>
      </c>
      <c r="S19" s="211">
        <v>300000</v>
      </c>
      <c r="T19" s="211">
        <v>300000</v>
      </c>
      <c r="U19" s="211">
        <v>300000</v>
      </c>
    </row>
    <row r="20" spans="2:21" ht="24" customHeight="1">
      <c r="B20" s="1" t="s">
        <v>28</v>
      </c>
      <c r="C20" s="88"/>
      <c r="D20" s="88"/>
      <c r="E20" s="4" t="s">
        <v>34</v>
      </c>
      <c r="F20" s="88"/>
      <c r="G20" s="88"/>
      <c r="H20" s="88"/>
      <c r="I20" s="88"/>
      <c r="J20" s="88"/>
      <c r="K20" s="88"/>
      <c r="L20" s="88"/>
      <c r="M20" s="211">
        <v>69445</v>
      </c>
      <c r="N20" s="211">
        <v>188617</v>
      </c>
      <c r="O20" s="142">
        <v>190000</v>
      </c>
      <c r="P20" s="142">
        <v>260000</v>
      </c>
      <c r="Q20" s="211">
        <v>225000</v>
      </c>
      <c r="R20" s="211">
        <v>225000</v>
      </c>
      <c r="S20" s="211">
        <v>225000</v>
      </c>
      <c r="T20" s="211">
        <v>225000</v>
      </c>
      <c r="U20" s="211">
        <v>225000</v>
      </c>
    </row>
    <row r="21" spans="2:21" ht="24" customHeight="1">
      <c r="B21" s="1" t="s">
        <v>27</v>
      </c>
      <c r="C21" s="88"/>
      <c r="D21" s="88"/>
      <c r="E21" s="4" t="s">
        <v>33</v>
      </c>
      <c r="F21" s="88"/>
      <c r="G21" s="88"/>
      <c r="H21" s="88"/>
      <c r="I21" s="88"/>
      <c r="J21" s="88"/>
      <c r="K21" s="88"/>
      <c r="L21" s="88"/>
      <c r="M21" s="211">
        <v>58105</v>
      </c>
      <c r="N21" s="211">
        <v>148662</v>
      </c>
      <c r="O21" s="142">
        <v>145000</v>
      </c>
      <c r="P21" s="142">
        <v>208296</v>
      </c>
      <c r="Q21" s="211">
        <v>200000</v>
      </c>
      <c r="R21" s="211">
        <v>200000</v>
      </c>
      <c r="S21" s="211">
        <v>200000</v>
      </c>
      <c r="T21" s="184">
        <v>200000</v>
      </c>
      <c r="U21" s="184">
        <v>0</v>
      </c>
    </row>
    <row r="22" spans="2:21" ht="24" customHeight="1">
      <c r="B22" s="1" t="s">
        <v>26</v>
      </c>
      <c r="C22" s="88"/>
      <c r="D22" s="88"/>
      <c r="E22" s="94" t="s">
        <v>916</v>
      </c>
      <c r="F22" s="88"/>
      <c r="G22" s="88"/>
      <c r="H22" s="88"/>
      <c r="I22" s="88"/>
      <c r="J22" s="88"/>
      <c r="K22" s="88"/>
      <c r="L22" s="88"/>
      <c r="M22" s="211">
        <v>377240</v>
      </c>
      <c r="N22" s="211">
        <v>446883</v>
      </c>
      <c r="O22" s="142">
        <v>409940</v>
      </c>
      <c r="P22" s="142">
        <v>500000</v>
      </c>
      <c r="Q22" s="211">
        <v>510000</v>
      </c>
      <c r="R22" s="211">
        <v>520200</v>
      </c>
      <c r="S22" s="211">
        <v>530604</v>
      </c>
      <c r="T22" s="211">
        <v>541216</v>
      </c>
      <c r="U22" s="211">
        <v>552040</v>
      </c>
    </row>
    <row r="23" spans="2:21" ht="24" customHeight="1">
      <c r="B23" s="1" t="s">
        <v>917</v>
      </c>
      <c r="C23" s="88"/>
      <c r="D23" s="88"/>
      <c r="E23" s="94" t="s">
        <v>919</v>
      </c>
      <c r="F23" s="88"/>
      <c r="G23" s="88"/>
      <c r="H23" s="88"/>
      <c r="I23" s="88"/>
      <c r="J23" s="88"/>
      <c r="K23" s="88"/>
      <c r="L23" s="88"/>
      <c r="M23" s="211">
        <v>35259</v>
      </c>
      <c r="N23" s="211">
        <v>43410</v>
      </c>
      <c r="O23" s="142">
        <v>40000</v>
      </c>
      <c r="P23" s="142">
        <v>40000</v>
      </c>
      <c r="Q23" s="211">
        <v>40000</v>
      </c>
      <c r="R23" s="211">
        <v>40000</v>
      </c>
      <c r="S23" s="211">
        <v>40000</v>
      </c>
      <c r="T23" s="211">
        <v>40000</v>
      </c>
      <c r="U23" s="211">
        <v>40000</v>
      </c>
    </row>
    <row r="24" spans="2:21" ht="24" customHeight="1">
      <c r="B24" s="1" t="s">
        <v>918</v>
      </c>
      <c r="C24" s="88"/>
      <c r="D24" s="88"/>
      <c r="E24" s="94" t="s">
        <v>920</v>
      </c>
      <c r="F24" s="88"/>
      <c r="G24" s="88"/>
      <c r="H24" s="88"/>
      <c r="I24" s="88"/>
      <c r="J24" s="88"/>
      <c r="K24" s="88"/>
      <c r="L24" s="88"/>
      <c r="M24" s="211">
        <v>25826</v>
      </c>
      <c r="N24" s="211">
        <v>57358</v>
      </c>
      <c r="O24" s="142">
        <v>55000</v>
      </c>
      <c r="P24" s="142">
        <v>70000</v>
      </c>
      <c r="Q24" s="211">
        <v>70000</v>
      </c>
      <c r="R24" s="211">
        <v>70000</v>
      </c>
      <c r="S24" s="211">
        <v>70000</v>
      </c>
      <c r="T24" s="211">
        <v>70000</v>
      </c>
      <c r="U24" s="211">
        <v>70000</v>
      </c>
    </row>
    <row r="25" spans="2:21" ht="24" customHeight="1">
      <c r="B25" s="1" t="s">
        <v>25</v>
      </c>
      <c r="C25" s="88"/>
      <c r="D25" s="88"/>
      <c r="E25" s="1" t="s">
        <v>32</v>
      </c>
      <c r="F25" s="88"/>
      <c r="G25" s="88"/>
      <c r="H25" s="88"/>
      <c r="I25" s="88"/>
      <c r="J25" s="88"/>
      <c r="K25" s="88"/>
      <c r="L25" s="88"/>
      <c r="M25" s="211">
        <v>15081</v>
      </c>
      <c r="N25" s="211">
        <v>17169</v>
      </c>
      <c r="O25" s="142">
        <v>17000</v>
      </c>
      <c r="P25" s="142">
        <v>18000</v>
      </c>
      <c r="Q25" s="211">
        <v>18000</v>
      </c>
      <c r="R25" s="211">
        <v>18000</v>
      </c>
      <c r="S25" s="211">
        <v>18000</v>
      </c>
      <c r="T25" s="211">
        <v>18000</v>
      </c>
      <c r="U25" s="211">
        <v>18000</v>
      </c>
    </row>
    <row r="26" spans="2:21" ht="24" customHeight="1">
      <c r="B26" s="1" t="s">
        <v>42</v>
      </c>
      <c r="C26" s="88"/>
      <c r="D26" s="88"/>
      <c r="E26" s="4" t="s">
        <v>45</v>
      </c>
      <c r="F26" s="88"/>
      <c r="G26" s="88"/>
      <c r="H26" s="88"/>
      <c r="I26" s="88"/>
      <c r="J26" s="88"/>
      <c r="K26" s="88"/>
      <c r="L26" s="88"/>
      <c r="M26" s="211">
        <v>2470986</v>
      </c>
      <c r="N26" s="211">
        <v>3175556</v>
      </c>
      <c r="O26" s="142">
        <v>2848816</v>
      </c>
      <c r="P26" s="142">
        <v>3483393</v>
      </c>
      <c r="Q26" s="211">
        <v>3346228</v>
      </c>
      <c r="R26" s="211">
        <v>3413153</v>
      </c>
      <c r="S26" s="211">
        <v>3556758</v>
      </c>
      <c r="T26" s="211">
        <v>3858440</v>
      </c>
      <c r="U26" s="211">
        <v>3935608</v>
      </c>
    </row>
    <row r="27" spans="2:21" ht="24" customHeight="1">
      <c r="B27" s="1" t="s">
        <v>41</v>
      </c>
      <c r="C27" s="88"/>
      <c r="D27" s="88"/>
      <c r="E27" s="4" t="s">
        <v>198</v>
      </c>
      <c r="F27" s="88"/>
      <c r="G27" s="88"/>
      <c r="H27" s="88"/>
      <c r="I27" s="88"/>
      <c r="J27" s="88"/>
      <c r="K27" s="88"/>
      <c r="L27" s="88"/>
      <c r="M27" s="211">
        <v>855744</v>
      </c>
      <c r="N27" s="211">
        <v>798764</v>
      </c>
      <c r="O27" s="142">
        <v>807488</v>
      </c>
      <c r="P27" s="142">
        <v>861320</v>
      </c>
      <c r="Q27" s="211">
        <v>882853</v>
      </c>
      <c r="R27" s="211">
        <v>900510</v>
      </c>
      <c r="S27" s="211">
        <v>938398</v>
      </c>
      <c r="T27" s="211">
        <v>1017992</v>
      </c>
      <c r="U27" s="211">
        <v>1038352</v>
      </c>
    </row>
    <row r="28" spans="2:21" ht="24" customHeight="1">
      <c r="B28" s="1" t="s">
        <v>1115</v>
      </c>
      <c r="C28" s="88"/>
      <c r="D28" s="88"/>
      <c r="E28" s="4" t="s">
        <v>1114</v>
      </c>
      <c r="F28" s="88"/>
      <c r="G28" s="88"/>
      <c r="H28" s="88"/>
      <c r="I28" s="88"/>
      <c r="J28" s="88"/>
      <c r="K28" s="88"/>
      <c r="L28" s="88"/>
      <c r="M28" s="211">
        <v>16831</v>
      </c>
      <c r="N28" s="211">
        <v>32368</v>
      </c>
      <c r="O28" s="142">
        <v>41989</v>
      </c>
      <c r="P28" s="142">
        <v>34668</v>
      </c>
      <c r="Q28" s="211">
        <v>38544</v>
      </c>
      <c r="R28" s="211">
        <v>39700</v>
      </c>
      <c r="S28" s="211">
        <v>41776</v>
      </c>
      <c r="T28" s="211">
        <v>45764</v>
      </c>
      <c r="U28" s="211">
        <v>47137</v>
      </c>
    </row>
    <row r="29" spans="2:21" ht="24" customHeight="1">
      <c r="B29" s="1" t="s">
        <v>40</v>
      </c>
      <c r="C29" s="88"/>
      <c r="D29" s="88"/>
      <c r="E29" s="4" t="s">
        <v>175</v>
      </c>
      <c r="F29" s="88"/>
      <c r="G29" s="88"/>
      <c r="H29" s="88"/>
      <c r="I29" s="88"/>
      <c r="J29" s="88"/>
      <c r="K29" s="88"/>
      <c r="L29" s="88"/>
      <c r="M29" s="211">
        <v>52363</v>
      </c>
      <c r="N29" s="211">
        <v>54872</v>
      </c>
      <c r="O29" s="142">
        <v>116077</v>
      </c>
      <c r="P29" s="142">
        <v>115949</v>
      </c>
      <c r="Q29" s="211">
        <v>120000</v>
      </c>
      <c r="R29" s="211">
        <v>120000</v>
      </c>
      <c r="S29" s="211">
        <v>120000</v>
      </c>
      <c r="T29" s="211">
        <v>120000</v>
      </c>
      <c r="U29" s="211">
        <v>120000</v>
      </c>
    </row>
    <row r="30" spans="2:21" ht="24" customHeight="1">
      <c r="B30" s="1" t="s">
        <v>39</v>
      </c>
      <c r="C30" s="88"/>
      <c r="D30" s="88"/>
      <c r="E30" s="1" t="s">
        <v>44</v>
      </c>
      <c r="F30" s="88"/>
      <c r="G30" s="88"/>
      <c r="H30" s="88"/>
      <c r="I30" s="88"/>
      <c r="J30" s="88"/>
      <c r="K30" s="88"/>
      <c r="L30" s="88"/>
      <c r="M30" s="211">
        <v>22429</v>
      </c>
      <c r="N30" s="211">
        <v>48889</v>
      </c>
      <c r="O30" s="142">
        <v>25000</v>
      </c>
      <c r="P30" s="142">
        <v>50000</v>
      </c>
      <c r="Q30" s="211">
        <v>50000</v>
      </c>
      <c r="R30" s="211">
        <v>50000</v>
      </c>
      <c r="S30" s="211">
        <v>50000</v>
      </c>
      <c r="T30" s="211">
        <v>50000</v>
      </c>
      <c r="U30" s="211">
        <v>50000</v>
      </c>
    </row>
    <row r="31" spans="2:21" ht="24" customHeight="1">
      <c r="B31" s="1" t="s">
        <v>38</v>
      </c>
      <c r="C31" s="88"/>
      <c r="D31" s="88"/>
      <c r="E31" s="4" t="s">
        <v>5</v>
      </c>
      <c r="F31" s="88"/>
      <c r="G31" s="88"/>
      <c r="H31" s="88"/>
      <c r="I31" s="88"/>
      <c r="J31" s="88"/>
      <c r="K31" s="88"/>
      <c r="L31" s="88"/>
      <c r="M31" s="211">
        <v>1548837</v>
      </c>
      <c r="N31" s="211">
        <v>1506738</v>
      </c>
      <c r="O31" s="142">
        <v>1422797</v>
      </c>
      <c r="P31" s="142">
        <v>1420459</v>
      </c>
      <c r="Q31" s="211">
        <v>18225</v>
      </c>
      <c r="R31" s="211">
        <v>17700</v>
      </c>
      <c r="S31" s="211">
        <v>17700</v>
      </c>
      <c r="T31" s="211">
        <v>17363</v>
      </c>
      <c r="U31" s="211">
        <v>16350</v>
      </c>
    </row>
    <row r="32" spans="2:21" ht="24" customHeight="1">
      <c r="B32" s="1" t="s">
        <v>859</v>
      </c>
      <c r="C32" s="88"/>
      <c r="D32" s="88"/>
      <c r="E32" s="492" t="s">
        <v>896</v>
      </c>
      <c r="F32" s="492"/>
      <c r="G32" s="492"/>
      <c r="H32" s="492"/>
      <c r="I32" s="492"/>
      <c r="J32" s="492"/>
      <c r="K32" s="492"/>
      <c r="L32" s="492"/>
      <c r="M32" s="211">
        <v>30292</v>
      </c>
      <c r="N32" s="211">
        <v>12329</v>
      </c>
      <c r="O32" s="142">
        <v>20000</v>
      </c>
      <c r="P32" s="142">
        <v>37465</v>
      </c>
      <c r="Q32" s="211">
        <v>30000</v>
      </c>
      <c r="R32" s="211">
        <v>78333</v>
      </c>
      <c r="S32" s="211">
        <v>30000</v>
      </c>
      <c r="T32" s="211">
        <v>30000</v>
      </c>
      <c r="U32" s="211">
        <v>30000</v>
      </c>
    </row>
    <row r="33" spans="2:21" ht="24" customHeight="1">
      <c r="B33" s="1" t="s">
        <v>37</v>
      </c>
      <c r="C33" s="88"/>
      <c r="D33" s="88"/>
      <c r="E33" s="4" t="s">
        <v>43</v>
      </c>
      <c r="F33" s="88"/>
      <c r="G33" s="88"/>
      <c r="H33" s="88"/>
      <c r="I33" s="88"/>
      <c r="J33" s="88"/>
      <c r="K33" s="88"/>
      <c r="L33" s="88"/>
      <c r="M33" s="211">
        <v>18060</v>
      </c>
      <c r="N33" s="211">
        <v>0</v>
      </c>
      <c r="O33" s="142">
        <v>0</v>
      </c>
      <c r="P33" s="142">
        <v>6020</v>
      </c>
      <c r="Q33" s="211">
        <v>0</v>
      </c>
      <c r="R33" s="211">
        <v>0</v>
      </c>
      <c r="S33" s="211">
        <v>0</v>
      </c>
      <c r="T33" s="211">
        <v>0</v>
      </c>
      <c r="U33" s="211">
        <v>0</v>
      </c>
    </row>
    <row r="34" spans="2:21" ht="24" customHeight="1">
      <c r="B34" s="1" t="s">
        <v>199</v>
      </c>
      <c r="C34" s="88"/>
      <c r="D34" s="88"/>
      <c r="E34" s="4" t="s">
        <v>200</v>
      </c>
      <c r="F34" s="88"/>
      <c r="G34" s="88"/>
      <c r="H34" s="88"/>
      <c r="I34" s="88"/>
      <c r="J34" s="88"/>
      <c r="K34" s="88"/>
      <c r="L34" s="88"/>
      <c r="M34" s="211">
        <v>893</v>
      </c>
      <c r="N34" s="211">
        <v>674</v>
      </c>
      <c r="O34" s="142">
        <v>750</v>
      </c>
      <c r="P34" s="142">
        <v>1027</v>
      </c>
      <c r="Q34" s="184">
        <v>850</v>
      </c>
      <c r="R34" s="184">
        <v>850</v>
      </c>
      <c r="S34" s="184">
        <v>850</v>
      </c>
      <c r="T34" s="184">
        <v>850</v>
      </c>
      <c r="U34" s="184">
        <v>850</v>
      </c>
    </row>
    <row r="35" spans="2:21" ht="24" customHeight="1">
      <c r="B35" s="1" t="s">
        <v>48</v>
      </c>
      <c r="C35" s="88"/>
      <c r="D35" s="88"/>
      <c r="E35" s="1" t="s">
        <v>908</v>
      </c>
      <c r="F35" s="88"/>
      <c r="G35" s="88"/>
      <c r="H35" s="88"/>
      <c r="I35" s="88"/>
      <c r="J35" s="88"/>
      <c r="K35" s="88"/>
      <c r="L35" s="88"/>
      <c r="M35" s="211">
        <v>95217</v>
      </c>
      <c r="N35" s="211">
        <v>79614</v>
      </c>
      <c r="O35" s="142">
        <v>65000</v>
      </c>
      <c r="P35" s="142">
        <v>80000</v>
      </c>
      <c r="Q35" s="211">
        <v>80000</v>
      </c>
      <c r="R35" s="211">
        <v>80000</v>
      </c>
      <c r="S35" s="211">
        <v>80000</v>
      </c>
      <c r="T35" s="211">
        <v>80000</v>
      </c>
      <c r="U35" s="211">
        <v>80000</v>
      </c>
    </row>
    <row r="36" spans="2:21" ht="24" customHeight="1">
      <c r="B36" s="1" t="s">
        <v>47</v>
      </c>
      <c r="C36" s="88"/>
      <c r="D36" s="88"/>
      <c r="E36" s="1" t="s">
        <v>503</v>
      </c>
      <c r="F36" s="88"/>
      <c r="G36" s="88"/>
      <c r="H36" s="88"/>
      <c r="I36" s="88"/>
      <c r="J36" s="88"/>
      <c r="K36" s="88"/>
      <c r="L36" s="88"/>
      <c r="M36" s="211">
        <v>12052</v>
      </c>
      <c r="N36" s="211">
        <v>8577</v>
      </c>
      <c r="O36" s="142">
        <v>9500</v>
      </c>
      <c r="P36" s="142">
        <v>8000</v>
      </c>
      <c r="Q36" s="211">
        <v>9000</v>
      </c>
      <c r="R36" s="211">
        <v>9000</v>
      </c>
      <c r="S36" s="211">
        <v>9000</v>
      </c>
      <c r="T36" s="211">
        <v>9000</v>
      </c>
      <c r="U36" s="211">
        <v>9000</v>
      </c>
    </row>
    <row r="37" spans="2:21" ht="24" customHeight="1">
      <c r="B37" s="1" t="s">
        <v>46</v>
      </c>
      <c r="C37" s="88"/>
      <c r="D37" s="88"/>
      <c r="E37" s="1" t="s">
        <v>50</v>
      </c>
      <c r="F37" s="88"/>
      <c r="G37" s="88"/>
      <c r="H37" s="88"/>
      <c r="I37" s="88"/>
      <c r="J37" s="88"/>
      <c r="K37" s="88"/>
      <c r="L37" s="88"/>
      <c r="M37" s="211">
        <v>495059</v>
      </c>
      <c r="N37" s="211">
        <v>745979</v>
      </c>
      <c r="O37" s="142">
        <v>500000</v>
      </c>
      <c r="P37" s="142">
        <v>735000</v>
      </c>
      <c r="Q37" s="211">
        <v>500000</v>
      </c>
      <c r="R37" s="211">
        <v>450000</v>
      </c>
      <c r="S37" s="211">
        <v>425000</v>
      </c>
      <c r="T37" s="211">
        <v>400000</v>
      </c>
      <c r="U37" s="211">
        <v>400000</v>
      </c>
    </row>
    <row r="38" spans="2:21" ht="24" customHeight="1">
      <c r="B38" s="1" t="s">
        <v>53</v>
      </c>
      <c r="C38" s="93"/>
      <c r="D38" s="93"/>
      <c r="E38" s="1" t="s">
        <v>707</v>
      </c>
      <c r="F38" s="93"/>
      <c r="G38" s="93"/>
      <c r="H38" s="93"/>
      <c r="I38" s="93"/>
      <c r="J38" s="93"/>
      <c r="K38" s="93"/>
      <c r="L38" s="93"/>
      <c r="M38" s="211">
        <v>32472</v>
      </c>
      <c r="N38" s="211">
        <v>50258</v>
      </c>
      <c r="O38" s="142">
        <v>35000</v>
      </c>
      <c r="P38" s="142">
        <v>55000</v>
      </c>
      <c r="Q38" s="211">
        <v>50000</v>
      </c>
      <c r="R38" s="211">
        <v>50000</v>
      </c>
      <c r="S38" s="211">
        <v>50000</v>
      </c>
      <c r="T38" s="211">
        <v>50000</v>
      </c>
      <c r="U38" s="211">
        <v>50000</v>
      </c>
    </row>
    <row r="39" spans="2:21" ht="24" customHeight="1">
      <c r="B39" s="1" t="s">
        <v>52</v>
      </c>
      <c r="C39" s="88"/>
      <c r="D39" s="88"/>
      <c r="E39" s="1" t="s">
        <v>202</v>
      </c>
      <c r="F39" s="88"/>
      <c r="G39" s="88"/>
      <c r="H39" s="88"/>
      <c r="I39" s="88"/>
      <c r="J39" s="88"/>
      <c r="K39" s="88"/>
      <c r="L39" s="88"/>
      <c r="M39" s="211">
        <v>13941</v>
      </c>
      <c r="N39" s="211">
        <v>88880</v>
      </c>
      <c r="O39" s="142">
        <v>20000</v>
      </c>
      <c r="P39" s="142">
        <v>10000</v>
      </c>
      <c r="Q39" s="211">
        <v>15000</v>
      </c>
      <c r="R39" s="211">
        <v>15000</v>
      </c>
      <c r="S39" s="211">
        <v>15000</v>
      </c>
      <c r="T39" s="211">
        <v>15000</v>
      </c>
      <c r="U39" s="211">
        <v>15000</v>
      </c>
    </row>
    <row r="40" spans="2:21" ht="24" customHeight="1">
      <c r="B40" s="1" t="s">
        <v>785</v>
      </c>
      <c r="C40" s="88"/>
      <c r="D40" s="88"/>
      <c r="E40" s="1" t="s">
        <v>560</v>
      </c>
      <c r="F40" s="88"/>
      <c r="G40" s="88"/>
      <c r="H40" s="88"/>
      <c r="I40" s="88"/>
      <c r="J40" s="88"/>
      <c r="K40" s="88"/>
      <c r="L40" s="88"/>
      <c r="M40" s="195">
        <v>355</v>
      </c>
      <c r="N40" s="195">
        <v>520</v>
      </c>
      <c r="O40" s="143">
        <v>350</v>
      </c>
      <c r="P40" s="143">
        <v>350</v>
      </c>
      <c r="Q40" s="195">
        <v>350</v>
      </c>
      <c r="R40" s="195">
        <v>350</v>
      </c>
      <c r="S40" s="195">
        <v>350</v>
      </c>
      <c r="T40" s="195">
        <v>350</v>
      </c>
      <c r="U40" s="195">
        <v>350</v>
      </c>
    </row>
    <row r="41" spans="2:21" ht="24" customHeight="1">
      <c r="B41" s="1" t="s">
        <v>51</v>
      </c>
      <c r="C41" s="93"/>
      <c r="D41" s="93"/>
      <c r="E41" s="1" t="s">
        <v>54</v>
      </c>
      <c r="F41" s="93"/>
      <c r="G41" s="93"/>
      <c r="H41" s="93"/>
      <c r="I41" s="93"/>
      <c r="J41" s="93"/>
      <c r="K41" s="93"/>
      <c r="L41" s="93"/>
      <c r="M41" s="211">
        <v>62500</v>
      </c>
      <c r="N41" s="211">
        <v>57500</v>
      </c>
      <c r="O41" s="142">
        <v>60000</v>
      </c>
      <c r="P41" s="142">
        <v>30000</v>
      </c>
      <c r="Q41" s="184">
        <v>30000</v>
      </c>
      <c r="R41" s="184">
        <v>30000</v>
      </c>
      <c r="S41" s="184">
        <v>30000</v>
      </c>
      <c r="T41" s="184">
        <v>30000</v>
      </c>
      <c r="U41" s="184">
        <v>30000</v>
      </c>
    </row>
    <row r="42" spans="2:21" ht="24" customHeight="1">
      <c r="B42" s="1" t="s">
        <v>56</v>
      </c>
      <c r="C42" s="93"/>
      <c r="D42" s="93"/>
      <c r="E42" s="1" t="s">
        <v>57</v>
      </c>
      <c r="F42" s="93"/>
      <c r="G42" s="93"/>
      <c r="H42" s="93"/>
      <c r="I42" s="93"/>
      <c r="J42" s="93"/>
      <c r="K42" s="93"/>
      <c r="L42" s="93"/>
      <c r="M42" s="211">
        <v>1354988</v>
      </c>
      <c r="N42" s="211">
        <v>1465163</v>
      </c>
      <c r="O42" s="142">
        <v>1525021</v>
      </c>
      <c r="P42" s="142">
        <v>1580000</v>
      </c>
      <c r="Q42" s="211">
        <v>1690600</v>
      </c>
      <c r="R42" s="211">
        <v>1808942</v>
      </c>
      <c r="S42" s="211">
        <v>1935568</v>
      </c>
      <c r="T42" s="211">
        <v>2071058</v>
      </c>
      <c r="U42" s="211">
        <v>2216032</v>
      </c>
    </row>
    <row r="43" spans="2:21" ht="24" customHeight="1">
      <c r="B43" s="1" t="s">
        <v>55</v>
      </c>
      <c r="C43" s="88"/>
      <c r="D43" s="88"/>
      <c r="E43" s="1" t="s">
        <v>1001</v>
      </c>
      <c r="F43" s="88"/>
      <c r="G43" s="88"/>
      <c r="H43" s="88"/>
      <c r="I43" s="88"/>
      <c r="J43" s="88"/>
      <c r="K43" s="88"/>
      <c r="L43" s="88"/>
      <c r="M43" s="211">
        <v>172889</v>
      </c>
      <c r="N43" s="211">
        <v>184951</v>
      </c>
      <c r="O43" s="142">
        <v>170000</v>
      </c>
      <c r="P43" s="142">
        <v>185000</v>
      </c>
      <c r="Q43" s="184">
        <v>185000</v>
      </c>
      <c r="R43" s="184">
        <v>185000</v>
      </c>
      <c r="S43" s="184">
        <v>185000</v>
      </c>
      <c r="T43" s="184">
        <v>185000</v>
      </c>
      <c r="U43" s="184">
        <v>185000</v>
      </c>
    </row>
    <row r="44" spans="2:21" ht="24" customHeight="1">
      <c r="B44" s="1" t="s">
        <v>783</v>
      </c>
      <c r="C44" s="93"/>
      <c r="D44" s="93"/>
      <c r="E44" s="1" t="s">
        <v>752</v>
      </c>
      <c r="F44" s="93"/>
      <c r="G44" s="93"/>
      <c r="H44" s="93"/>
      <c r="I44" s="93"/>
      <c r="J44" s="93"/>
      <c r="K44" s="93"/>
      <c r="L44" s="93"/>
      <c r="M44" s="211">
        <v>89</v>
      </c>
      <c r="N44" s="211">
        <v>28985</v>
      </c>
      <c r="O44" s="142">
        <v>28000</v>
      </c>
      <c r="P44" s="142">
        <v>34000</v>
      </c>
      <c r="Q44" s="211">
        <v>35360</v>
      </c>
      <c r="R44" s="184">
        <v>36774</v>
      </c>
      <c r="S44" s="184">
        <v>38245</v>
      </c>
      <c r="T44" s="184">
        <v>39775</v>
      </c>
      <c r="U44" s="184">
        <v>41366</v>
      </c>
    </row>
    <row r="45" spans="2:21" ht="24" customHeight="1">
      <c r="B45" s="1" t="s">
        <v>997</v>
      </c>
      <c r="C45" s="93"/>
      <c r="D45" s="93"/>
      <c r="E45" s="1" t="s">
        <v>995</v>
      </c>
      <c r="F45" s="93"/>
      <c r="G45" s="93"/>
      <c r="H45" s="93"/>
      <c r="I45" s="93"/>
      <c r="J45" s="93"/>
      <c r="K45" s="93"/>
      <c r="L45" s="93"/>
      <c r="M45" s="194">
        <v>213896</v>
      </c>
      <c r="N45" s="194">
        <v>218560</v>
      </c>
      <c r="O45" s="144">
        <v>225941</v>
      </c>
      <c r="P45" s="144">
        <v>225941</v>
      </c>
      <c r="Q45" s="194">
        <v>234338</v>
      </c>
      <c r="R45" s="194">
        <v>241368</v>
      </c>
      <c r="S45" s="194">
        <v>248610</v>
      </c>
      <c r="T45" s="194">
        <v>256069</v>
      </c>
      <c r="U45" s="194">
        <v>263751</v>
      </c>
    </row>
    <row r="46" spans="2:21" ht="24" customHeight="1">
      <c r="B46" s="1" t="s">
        <v>216</v>
      </c>
      <c r="C46" s="88"/>
      <c r="D46" s="88"/>
      <c r="E46" s="1" t="s">
        <v>217</v>
      </c>
      <c r="F46" s="88"/>
      <c r="G46" s="88"/>
      <c r="H46" s="88"/>
      <c r="I46" s="88"/>
      <c r="J46" s="88"/>
      <c r="K46" s="88"/>
      <c r="L46" s="88"/>
      <c r="M46" s="195">
        <v>1350</v>
      </c>
      <c r="N46" s="195">
        <v>4703</v>
      </c>
      <c r="O46" s="143">
        <v>2000</v>
      </c>
      <c r="P46" s="143">
        <v>6908</v>
      </c>
      <c r="Q46" s="195">
        <v>10000</v>
      </c>
      <c r="R46" s="195">
        <v>10000</v>
      </c>
      <c r="S46" s="195">
        <v>10000</v>
      </c>
      <c r="T46" s="195">
        <v>10000</v>
      </c>
      <c r="U46" s="195">
        <v>10000</v>
      </c>
    </row>
    <row r="47" spans="2:21" ht="24" customHeight="1">
      <c r="B47" s="1" t="s">
        <v>58</v>
      </c>
      <c r="C47" s="93"/>
      <c r="D47" s="93"/>
      <c r="E47" s="488" t="s">
        <v>6</v>
      </c>
      <c r="F47" s="488"/>
      <c r="G47" s="488"/>
      <c r="H47" s="488"/>
      <c r="I47" s="488"/>
      <c r="J47" s="488"/>
      <c r="K47" s="488"/>
      <c r="L47" s="488"/>
      <c r="M47" s="211">
        <v>12085</v>
      </c>
      <c r="N47" s="211">
        <v>11013</v>
      </c>
      <c r="O47" s="142">
        <v>7500</v>
      </c>
      <c r="P47" s="142">
        <v>200000</v>
      </c>
      <c r="Q47" s="211">
        <v>150000</v>
      </c>
      <c r="R47" s="211">
        <v>125000</v>
      </c>
      <c r="S47" s="211">
        <v>100000</v>
      </c>
      <c r="T47" s="211">
        <v>100000</v>
      </c>
      <c r="U47" s="211">
        <v>100000</v>
      </c>
    </row>
    <row r="48" spans="2:21" ht="24" customHeight="1">
      <c r="B48" s="1" t="s">
        <v>1404</v>
      </c>
      <c r="C48" s="93"/>
      <c r="D48" s="93"/>
      <c r="E48" s="93" t="s">
        <v>1405</v>
      </c>
      <c r="F48" s="93"/>
      <c r="G48" s="93"/>
      <c r="H48" s="93"/>
      <c r="I48" s="93"/>
      <c r="J48" s="93"/>
      <c r="K48" s="93"/>
      <c r="L48" s="93"/>
      <c r="M48" s="211">
        <v>0</v>
      </c>
      <c r="N48" s="211">
        <v>-44870</v>
      </c>
      <c r="O48" s="142">
        <v>0</v>
      </c>
      <c r="P48" s="142">
        <v>0</v>
      </c>
      <c r="Q48" s="184">
        <v>0</v>
      </c>
      <c r="R48" s="184">
        <v>0</v>
      </c>
      <c r="S48" s="184">
        <v>0</v>
      </c>
      <c r="T48" s="184">
        <v>0</v>
      </c>
      <c r="U48" s="184">
        <v>0</v>
      </c>
    </row>
    <row r="49" spans="1:21" ht="24" customHeight="1">
      <c r="B49" s="1" t="s">
        <v>540</v>
      </c>
      <c r="C49" s="93"/>
      <c r="D49" s="93"/>
      <c r="E49" s="1" t="s">
        <v>541</v>
      </c>
      <c r="F49" s="93"/>
      <c r="G49" s="93"/>
      <c r="H49" s="93"/>
      <c r="I49" s="93"/>
      <c r="J49" s="93"/>
      <c r="K49" s="93"/>
      <c r="L49" s="93"/>
      <c r="M49" s="195">
        <v>5638</v>
      </c>
      <c r="N49" s="195">
        <v>296</v>
      </c>
      <c r="O49" s="143">
        <v>5000</v>
      </c>
      <c r="P49" s="143">
        <v>0</v>
      </c>
      <c r="Q49" s="195">
        <v>5000</v>
      </c>
      <c r="R49" s="195">
        <v>5000</v>
      </c>
      <c r="S49" s="195">
        <v>5000</v>
      </c>
      <c r="T49" s="195">
        <v>5000</v>
      </c>
      <c r="U49" s="195">
        <v>5000</v>
      </c>
    </row>
    <row r="50" spans="1:21" ht="24" customHeight="1">
      <c r="B50" s="1" t="s">
        <v>60</v>
      </c>
      <c r="C50" s="88"/>
      <c r="D50" s="88"/>
      <c r="E50" s="1" t="s">
        <v>203</v>
      </c>
      <c r="F50" s="88"/>
      <c r="G50" s="88"/>
      <c r="H50" s="88"/>
      <c r="I50" s="88"/>
      <c r="J50" s="88"/>
      <c r="K50" s="88"/>
      <c r="L50" s="88"/>
      <c r="M50" s="195">
        <v>9824</v>
      </c>
      <c r="N50" s="195">
        <v>1056</v>
      </c>
      <c r="O50" s="143">
        <v>10000</v>
      </c>
      <c r="P50" s="143">
        <v>6500</v>
      </c>
      <c r="Q50" s="195">
        <v>10000</v>
      </c>
      <c r="R50" s="195">
        <v>10000</v>
      </c>
      <c r="S50" s="195">
        <v>10000</v>
      </c>
      <c r="T50" s="195">
        <v>10000</v>
      </c>
      <c r="U50" s="195">
        <v>10000</v>
      </c>
    </row>
    <row r="51" spans="1:21" ht="24" customHeight="1">
      <c r="B51" s="1" t="s">
        <v>59</v>
      </c>
      <c r="C51" s="93"/>
      <c r="D51" s="93"/>
      <c r="E51" s="1" t="s">
        <v>61</v>
      </c>
      <c r="F51" s="93"/>
      <c r="G51" s="93"/>
      <c r="H51" s="93"/>
      <c r="I51" s="93"/>
      <c r="J51" s="93"/>
      <c r="K51" s="93"/>
      <c r="L51" s="93"/>
      <c r="M51" s="195">
        <v>40576</v>
      </c>
      <c r="N51" s="195">
        <v>79121</v>
      </c>
      <c r="O51" s="143">
        <v>15000</v>
      </c>
      <c r="P51" s="143">
        <v>20000</v>
      </c>
      <c r="Q51" s="195">
        <v>15000</v>
      </c>
      <c r="R51" s="195">
        <v>15000</v>
      </c>
      <c r="S51" s="195">
        <v>15000</v>
      </c>
      <c r="T51" s="195">
        <v>15000</v>
      </c>
      <c r="U51" s="195">
        <v>15000</v>
      </c>
    </row>
    <row r="52" spans="1:21" ht="24" customHeight="1">
      <c r="B52" s="1" t="s">
        <v>204</v>
      </c>
      <c r="C52" s="267"/>
      <c r="D52" s="267"/>
      <c r="E52" s="93" t="s">
        <v>205</v>
      </c>
      <c r="F52" s="267"/>
      <c r="G52" s="267"/>
      <c r="H52" s="267"/>
      <c r="I52" s="267"/>
      <c r="J52" s="267"/>
      <c r="K52" s="267"/>
      <c r="L52" s="267"/>
      <c r="M52" s="195">
        <v>4000</v>
      </c>
      <c r="N52" s="195">
        <v>5890</v>
      </c>
      <c r="O52" s="143">
        <v>7000</v>
      </c>
      <c r="P52" s="143">
        <v>6250</v>
      </c>
      <c r="Q52" s="195">
        <v>6000</v>
      </c>
      <c r="R52" s="195">
        <v>6000</v>
      </c>
      <c r="S52" s="195">
        <v>6000</v>
      </c>
      <c r="T52" s="195">
        <v>6000</v>
      </c>
      <c r="U52" s="195">
        <v>6000</v>
      </c>
    </row>
    <row r="53" spans="1:21" ht="24" customHeight="1">
      <c r="B53" s="1" t="s">
        <v>62</v>
      </c>
      <c r="C53" s="88"/>
      <c r="D53" s="88"/>
      <c r="E53" s="1" t="s">
        <v>7</v>
      </c>
      <c r="F53" s="88"/>
      <c r="G53" s="88"/>
      <c r="H53" s="88"/>
      <c r="I53" s="88"/>
      <c r="J53" s="88"/>
      <c r="K53" s="88"/>
      <c r="L53" s="88"/>
      <c r="M53" s="231">
        <v>46612</v>
      </c>
      <c r="N53" s="231">
        <v>151212</v>
      </c>
      <c r="O53" s="145">
        <v>55000</v>
      </c>
      <c r="P53" s="145">
        <v>25000</v>
      </c>
      <c r="Q53" s="231">
        <v>22000</v>
      </c>
      <c r="R53" s="231">
        <v>22000</v>
      </c>
      <c r="S53" s="231">
        <v>22000</v>
      </c>
      <c r="T53" s="231">
        <v>22000</v>
      </c>
      <c r="U53" s="231">
        <v>22000</v>
      </c>
    </row>
    <row r="54" spans="1:21" ht="24" customHeight="1">
      <c r="B54" s="1"/>
      <c r="C54" s="486" t="s">
        <v>907</v>
      </c>
      <c r="D54" s="486"/>
      <c r="E54" s="486"/>
      <c r="F54" s="486"/>
      <c r="G54" s="486"/>
      <c r="H54" s="486"/>
      <c r="I54" s="486"/>
      <c r="J54" s="486"/>
      <c r="K54" s="486"/>
      <c r="L54" s="486"/>
      <c r="M54" s="292">
        <f t="shared" ref="M54:U54" si="0">SUM(M9:M53)</f>
        <v>19560741</v>
      </c>
      <c r="N54" s="292">
        <f t="shared" si="0"/>
        <v>23117947</v>
      </c>
      <c r="O54" s="293">
        <f t="shared" si="0"/>
        <v>22339736</v>
      </c>
      <c r="P54" s="293">
        <f t="shared" si="0"/>
        <v>24406337</v>
      </c>
      <c r="Q54" s="292">
        <f t="shared" si="0"/>
        <v>23017965</v>
      </c>
      <c r="R54" s="292">
        <f t="shared" si="0"/>
        <v>23498009</v>
      </c>
      <c r="S54" s="292">
        <f t="shared" si="0"/>
        <v>23990473</v>
      </c>
      <c r="T54" s="292">
        <f t="shared" si="0"/>
        <v>24773085</v>
      </c>
      <c r="U54" s="292">
        <f t="shared" si="0"/>
        <v>25084858</v>
      </c>
    </row>
    <row r="55" spans="1:21" ht="6.9" customHeight="1">
      <c r="B55" s="1"/>
      <c r="C55" s="88"/>
      <c r="D55" s="88"/>
      <c r="E55" s="1"/>
      <c r="F55" s="88"/>
      <c r="G55" s="88"/>
      <c r="H55" s="88"/>
      <c r="I55" s="88"/>
      <c r="J55" s="88"/>
      <c r="K55" s="88"/>
      <c r="L55" s="88"/>
      <c r="M55" s="194"/>
      <c r="N55" s="211"/>
      <c r="O55" s="142"/>
      <c r="P55" s="142"/>
      <c r="Q55" s="211"/>
      <c r="R55" s="211"/>
      <c r="S55" s="211"/>
      <c r="T55" s="211"/>
      <c r="U55" s="211"/>
    </row>
    <row r="56" spans="1:21" ht="24" customHeight="1">
      <c r="B56" s="1" t="s">
        <v>784</v>
      </c>
      <c r="C56" s="88"/>
      <c r="D56" s="88"/>
      <c r="E56" s="93" t="s">
        <v>874</v>
      </c>
      <c r="F56" s="88"/>
      <c r="G56" s="88"/>
      <c r="H56" s="88"/>
      <c r="I56" s="88"/>
      <c r="J56" s="88"/>
      <c r="K56" s="88"/>
      <c r="L56" s="88"/>
      <c r="M56" s="231">
        <v>132689</v>
      </c>
      <c r="N56" s="231">
        <v>21231</v>
      </c>
      <c r="O56" s="145">
        <v>0</v>
      </c>
      <c r="P56" s="145">
        <v>0</v>
      </c>
      <c r="Q56" s="231">
        <v>0</v>
      </c>
      <c r="R56" s="231">
        <v>0</v>
      </c>
      <c r="S56" s="231">
        <v>0</v>
      </c>
      <c r="T56" s="231">
        <v>0</v>
      </c>
      <c r="U56" s="231">
        <v>0</v>
      </c>
    </row>
    <row r="57" spans="1:21" ht="6.9" customHeight="1">
      <c r="B57" s="88"/>
      <c r="C57" s="88"/>
      <c r="D57" s="88"/>
      <c r="E57" s="267"/>
      <c r="F57" s="267"/>
      <c r="G57" s="267"/>
      <c r="H57" s="267"/>
      <c r="I57" s="267"/>
      <c r="J57" s="267"/>
      <c r="K57" s="267"/>
      <c r="L57" s="267"/>
      <c r="M57" s="198"/>
      <c r="N57" s="198"/>
      <c r="O57" s="146"/>
      <c r="P57" s="146"/>
      <c r="Q57" s="192"/>
      <c r="R57" s="192"/>
      <c r="S57" s="192"/>
      <c r="T57" s="192"/>
      <c r="U57" s="192"/>
    </row>
    <row r="58" spans="1:21" s="88" customFormat="1" ht="24" customHeight="1">
      <c r="A58" s="407"/>
      <c r="C58" s="486" t="s">
        <v>583</v>
      </c>
      <c r="D58" s="486"/>
      <c r="E58" s="486"/>
      <c r="F58" s="486"/>
      <c r="G58" s="486"/>
      <c r="H58" s="486"/>
      <c r="I58" s="486"/>
      <c r="J58" s="486"/>
      <c r="K58" s="486"/>
      <c r="L58" s="486"/>
      <c r="M58" s="294">
        <f>M56</f>
        <v>132689</v>
      </c>
      <c r="N58" s="294">
        <f t="shared" ref="N58:U58" si="1">N56</f>
        <v>21231</v>
      </c>
      <c r="O58" s="295">
        <f t="shared" si="1"/>
        <v>0</v>
      </c>
      <c r="P58" s="295">
        <f t="shared" si="1"/>
        <v>0</v>
      </c>
      <c r="Q58" s="294">
        <f t="shared" si="1"/>
        <v>0</v>
      </c>
      <c r="R58" s="294">
        <f t="shared" si="1"/>
        <v>0</v>
      </c>
      <c r="S58" s="294">
        <f t="shared" si="1"/>
        <v>0</v>
      </c>
      <c r="T58" s="294">
        <f t="shared" si="1"/>
        <v>0</v>
      </c>
      <c r="U58" s="294">
        <f t="shared" si="1"/>
        <v>0</v>
      </c>
    </row>
    <row r="59" spans="1:21" s="88" customFormat="1" ht="15" customHeight="1">
      <c r="A59" s="407"/>
      <c r="L59" s="95"/>
      <c r="M59" s="199"/>
      <c r="N59" s="199"/>
      <c r="O59" s="147"/>
      <c r="P59" s="147"/>
      <c r="Q59" s="199"/>
      <c r="R59" s="199"/>
      <c r="S59" s="199"/>
      <c r="T59" s="199"/>
      <c r="U59" s="199"/>
    </row>
    <row r="60" spans="1:21" s="88" customFormat="1" ht="24" customHeight="1">
      <c r="A60" s="407"/>
      <c r="C60" s="486" t="s">
        <v>1148</v>
      </c>
      <c r="D60" s="486"/>
      <c r="E60" s="486"/>
      <c r="F60" s="486"/>
      <c r="G60" s="486"/>
      <c r="H60" s="486"/>
      <c r="I60" s="486"/>
      <c r="J60" s="486"/>
      <c r="K60" s="486"/>
      <c r="L60" s="486"/>
      <c r="M60" s="294">
        <f t="shared" ref="M60:U60" si="2">M54+M58</f>
        <v>19693430</v>
      </c>
      <c r="N60" s="294">
        <f t="shared" si="2"/>
        <v>23139178</v>
      </c>
      <c r="O60" s="295">
        <f t="shared" si="2"/>
        <v>22339736</v>
      </c>
      <c r="P60" s="295">
        <f t="shared" si="2"/>
        <v>24406337</v>
      </c>
      <c r="Q60" s="294">
        <f t="shared" si="2"/>
        <v>23017965</v>
      </c>
      <c r="R60" s="294">
        <f t="shared" si="2"/>
        <v>23498009</v>
      </c>
      <c r="S60" s="294">
        <f t="shared" si="2"/>
        <v>23990473</v>
      </c>
      <c r="T60" s="294">
        <f t="shared" si="2"/>
        <v>24773085</v>
      </c>
      <c r="U60" s="294">
        <f t="shared" si="2"/>
        <v>25084858</v>
      </c>
    </row>
    <row r="61" spans="1:21" ht="15" customHeight="1">
      <c r="B61" s="88"/>
      <c r="C61" s="88"/>
      <c r="D61" s="88"/>
      <c r="E61" s="88"/>
      <c r="F61" s="88"/>
      <c r="G61" s="88"/>
      <c r="H61" s="88"/>
      <c r="I61" s="88"/>
      <c r="J61" s="88"/>
      <c r="K61" s="88"/>
      <c r="L61" s="88"/>
      <c r="M61" s="198"/>
      <c r="N61" s="198"/>
      <c r="O61" s="146"/>
      <c r="P61" s="146"/>
      <c r="Q61" s="192"/>
      <c r="R61" s="192"/>
      <c r="S61" s="192"/>
      <c r="T61" s="192"/>
      <c r="U61" s="192"/>
    </row>
    <row r="62" spans="1:21" ht="24" customHeight="1">
      <c r="B62" s="95" t="s">
        <v>422</v>
      </c>
      <c r="C62" s="88"/>
      <c r="D62" s="88"/>
      <c r="E62" s="88"/>
      <c r="F62" s="88"/>
      <c r="G62" s="88"/>
      <c r="H62" s="88"/>
      <c r="I62" s="88"/>
      <c r="J62" s="88"/>
      <c r="K62" s="88"/>
      <c r="L62" s="88"/>
      <c r="M62" s="198"/>
      <c r="N62" s="198"/>
      <c r="O62" s="146"/>
      <c r="P62" s="146"/>
      <c r="Q62" s="192"/>
      <c r="R62" s="192"/>
      <c r="S62" s="192"/>
      <c r="T62" s="192"/>
      <c r="U62" s="192"/>
    </row>
    <row r="63" spans="1:21" ht="24" customHeight="1">
      <c r="B63" s="1" t="s">
        <v>65</v>
      </c>
      <c r="C63" s="88"/>
      <c r="D63" s="88"/>
      <c r="E63" s="1" t="s">
        <v>70</v>
      </c>
      <c r="F63" s="88"/>
      <c r="G63" s="88"/>
      <c r="H63" s="88"/>
      <c r="I63" s="88"/>
      <c r="J63" s="88"/>
      <c r="K63" s="88"/>
      <c r="L63" s="88"/>
      <c r="M63" s="290">
        <v>9935</v>
      </c>
      <c r="N63" s="290">
        <v>9800</v>
      </c>
      <c r="O63" s="291">
        <v>10000</v>
      </c>
      <c r="P63" s="291">
        <v>10000</v>
      </c>
      <c r="Q63" s="290">
        <v>18000</v>
      </c>
      <c r="R63" s="290">
        <v>18288</v>
      </c>
      <c r="S63" s="290">
        <v>18582</v>
      </c>
      <c r="T63" s="290">
        <v>18881</v>
      </c>
      <c r="U63" s="290">
        <v>19187</v>
      </c>
    </row>
    <row r="64" spans="1:21" ht="24" customHeight="1">
      <c r="B64" s="1" t="s">
        <v>64</v>
      </c>
      <c r="C64" s="88"/>
      <c r="D64" s="88"/>
      <c r="E64" s="1" t="s">
        <v>69</v>
      </c>
      <c r="F64" s="88"/>
      <c r="G64" s="88"/>
      <c r="H64" s="88"/>
      <c r="I64" s="88"/>
      <c r="J64" s="88"/>
      <c r="K64" s="88"/>
      <c r="L64" s="88"/>
      <c r="M64" s="195">
        <v>1000</v>
      </c>
      <c r="N64" s="195">
        <v>1000</v>
      </c>
      <c r="O64" s="143">
        <v>1000</v>
      </c>
      <c r="P64" s="143">
        <v>1000</v>
      </c>
      <c r="Q64" s="195">
        <v>1000</v>
      </c>
      <c r="R64" s="195">
        <v>1000</v>
      </c>
      <c r="S64" s="195">
        <v>1000</v>
      </c>
      <c r="T64" s="195">
        <v>1000</v>
      </c>
      <c r="U64" s="195">
        <v>1000</v>
      </c>
    </row>
    <row r="65" spans="2:21" ht="24" customHeight="1">
      <c r="B65" s="1" t="s">
        <v>63</v>
      </c>
      <c r="C65" s="88"/>
      <c r="D65" s="88"/>
      <c r="E65" s="1" t="s">
        <v>68</v>
      </c>
      <c r="F65" s="88"/>
      <c r="G65" s="88"/>
      <c r="H65" s="88"/>
      <c r="I65" s="88"/>
      <c r="J65" s="88"/>
      <c r="K65" s="88"/>
      <c r="L65" s="88"/>
      <c r="M65" s="195">
        <v>47680</v>
      </c>
      <c r="N65" s="195">
        <v>46000</v>
      </c>
      <c r="O65" s="143">
        <v>48000</v>
      </c>
      <c r="P65" s="143">
        <v>48000</v>
      </c>
      <c r="Q65" s="195">
        <v>72800</v>
      </c>
      <c r="R65" s="195">
        <v>73680</v>
      </c>
      <c r="S65" s="195">
        <v>74578</v>
      </c>
      <c r="T65" s="195">
        <v>75493</v>
      </c>
      <c r="U65" s="195">
        <v>76427</v>
      </c>
    </row>
    <row r="66" spans="2:21" ht="24" customHeight="1">
      <c r="B66" s="1" t="s">
        <v>830</v>
      </c>
      <c r="C66" s="88"/>
      <c r="D66" s="88"/>
      <c r="E66" s="1" t="s">
        <v>67</v>
      </c>
      <c r="F66" s="88"/>
      <c r="G66" s="88"/>
      <c r="H66" s="88"/>
      <c r="I66" s="88"/>
      <c r="J66" s="88"/>
      <c r="K66" s="88"/>
      <c r="L66" s="88"/>
      <c r="M66" s="195">
        <v>538841</v>
      </c>
      <c r="N66" s="195">
        <v>472283</v>
      </c>
      <c r="O66" s="143">
        <v>474258</v>
      </c>
      <c r="P66" s="143">
        <v>462000</v>
      </c>
      <c r="Q66" s="195">
        <v>495944</v>
      </c>
      <c r="R66" s="195">
        <v>510822</v>
      </c>
      <c r="S66" s="195">
        <v>526147</v>
      </c>
      <c r="T66" s="195">
        <v>541931</v>
      </c>
      <c r="U66" s="195">
        <v>558189</v>
      </c>
    </row>
    <row r="67" spans="2:21" ht="24" customHeight="1">
      <c r="B67" s="1" t="s">
        <v>1420</v>
      </c>
      <c r="C67" s="88"/>
      <c r="D67" s="88"/>
      <c r="E67" s="1" t="s">
        <v>66</v>
      </c>
      <c r="F67" s="88"/>
      <c r="G67" s="88"/>
      <c r="H67" s="88"/>
      <c r="I67" s="88"/>
      <c r="J67" s="88"/>
      <c r="K67" s="88"/>
      <c r="L67" s="88"/>
      <c r="M67" s="195">
        <v>0</v>
      </c>
      <c r="N67" s="195">
        <v>0</v>
      </c>
      <c r="O67" s="143">
        <v>0</v>
      </c>
      <c r="P67" s="143">
        <v>0</v>
      </c>
      <c r="Q67" s="195">
        <v>20000</v>
      </c>
      <c r="R67" s="195">
        <v>20000</v>
      </c>
      <c r="S67" s="195">
        <v>20000</v>
      </c>
      <c r="T67" s="195">
        <v>20000</v>
      </c>
      <c r="U67" s="195">
        <v>20000</v>
      </c>
    </row>
    <row r="68" spans="2:21" ht="24" customHeight="1">
      <c r="B68" s="1" t="s">
        <v>72</v>
      </c>
      <c r="C68" s="88"/>
      <c r="D68" s="88"/>
      <c r="E68" s="1" t="s">
        <v>8</v>
      </c>
      <c r="F68" s="88"/>
      <c r="G68" s="88"/>
      <c r="H68" s="88"/>
      <c r="I68" s="88"/>
      <c r="J68" s="88"/>
      <c r="K68" s="88"/>
      <c r="L68" s="88"/>
      <c r="M68" s="195">
        <v>60163</v>
      </c>
      <c r="N68" s="195">
        <v>46428</v>
      </c>
      <c r="O68" s="143">
        <v>42749</v>
      </c>
      <c r="P68" s="143">
        <v>39500</v>
      </c>
      <c r="Q68" s="195">
        <v>33346</v>
      </c>
      <c r="R68" s="211">
        <v>36830</v>
      </c>
      <c r="S68" s="211">
        <v>39093</v>
      </c>
      <c r="T68" s="211">
        <v>41458</v>
      </c>
      <c r="U68" s="211">
        <v>43985</v>
      </c>
    </row>
    <row r="69" spans="2:21" ht="24" customHeight="1">
      <c r="B69" s="1" t="s">
        <v>71</v>
      </c>
      <c r="C69" s="88"/>
      <c r="D69" s="88"/>
      <c r="E69" s="1" t="s">
        <v>9</v>
      </c>
      <c r="F69" s="88"/>
      <c r="G69" s="88"/>
      <c r="H69" s="88"/>
      <c r="I69" s="88"/>
      <c r="J69" s="88"/>
      <c r="K69" s="88"/>
      <c r="L69" s="88"/>
      <c r="M69" s="195">
        <v>42064</v>
      </c>
      <c r="N69" s="195">
        <v>35793</v>
      </c>
      <c r="O69" s="143">
        <v>37918</v>
      </c>
      <c r="P69" s="143">
        <v>37000</v>
      </c>
      <c r="Q69" s="195">
        <v>43654</v>
      </c>
      <c r="R69" s="195">
        <v>44964</v>
      </c>
      <c r="S69" s="195">
        <v>46313</v>
      </c>
      <c r="T69" s="195">
        <v>47702</v>
      </c>
      <c r="U69" s="195">
        <v>49133</v>
      </c>
    </row>
    <row r="70" spans="2:21" ht="24" customHeight="1">
      <c r="B70" s="1" t="s">
        <v>428</v>
      </c>
      <c r="C70" s="88"/>
      <c r="D70" s="88"/>
      <c r="E70" s="1" t="s">
        <v>13</v>
      </c>
      <c r="F70" s="88"/>
      <c r="G70" s="88"/>
      <c r="H70" s="88"/>
      <c r="I70" s="88"/>
      <c r="J70" s="88"/>
      <c r="K70" s="88"/>
      <c r="L70" s="88"/>
      <c r="M70" s="195">
        <v>88509</v>
      </c>
      <c r="N70" s="195">
        <v>56131</v>
      </c>
      <c r="O70" s="143">
        <v>63330</v>
      </c>
      <c r="P70" s="143">
        <v>65933</v>
      </c>
      <c r="Q70" s="195">
        <v>89114</v>
      </c>
      <c r="R70" s="211">
        <v>96243</v>
      </c>
      <c r="S70" s="211">
        <v>103942</v>
      </c>
      <c r="T70" s="211">
        <v>112257</v>
      </c>
      <c r="U70" s="211">
        <v>121238</v>
      </c>
    </row>
    <row r="71" spans="2:21" ht="24" customHeight="1">
      <c r="B71" s="1" t="s">
        <v>429</v>
      </c>
      <c r="C71" s="88"/>
      <c r="D71" s="88"/>
      <c r="E71" s="1" t="s">
        <v>161</v>
      </c>
      <c r="F71" s="88"/>
      <c r="G71" s="88"/>
      <c r="H71" s="88"/>
      <c r="I71" s="88"/>
      <c r="J71" s="88"/>
      <c r="K71" s="88"/>
      <c r="L71" s="88"/>
      <c r="M71" s="195">
        <v>428</v>
      </c>
      <c r="N71" s="195">
        <v>581</v>
      </c>
      <c r="O71" s="143">
        <v>572</v>
      </c>
      <c r="P71" s="143">
        <v>611</v>
      </c>
      <c r="Q71" s="195">
        <v>558</v>
      </c>
      <c r="R71" s="211">
        <v>558</v>
      </c>
      <c r="S71" s="211">
        <v>564</v>
      </c>
      <c r="T71" s="211">
        <v>570</v>
      </c>
      <c r="U71" s="211">
        <v>576</v>
      </c>
    </row>
    <row r="72" spans="2:21" ht="24" customHeight="1">
      <c r="B72" s="1" t="s">
        <v>430</v>
      </c>
      <c r="C72" s="88"/>
      <c r="D72" s="88"/>
      <c r="E72" s="1" t="s">
        <v>452</v>
      </c>
      <c r="F72" s="88"/>
      <c r="G72" s="88"/>
      <c r="H72" s="88"/>
      <c r="I72" s="88"/>
      <c r="J72" s="88"/>
      <c r="K72" s="88"/>
      <c r="L72" s="88"/>
      <c r="M72" s="195">
        <v>6943</v>
      </c>
      <c r="N72" s="195">
        <v>5670</v>
      </c>
      <c r="O72" s="143">
        <v>6508</v>
      </c>
      <c r="P72" s="143">
        <v>6083</v>
      </c>
      <c r="Q72" s="195">
        <v>6835</v>
      </c>
      <c r="R72" s="211">
        <v>7177</v>
      </c>
      <c r="S72" s="211">
        <v>7536</v>
      </c>
      <c r="T72" s="211">
        <v>7913</v>
      </c>
      <c r="U72" s="211">
        <v>8309</v>
      </c>
    </row>
    <row r="73" spans="2:21" ht="24" customHeight="1">
      <c r="B73" s="1" t="s">
        <v>453</v>
      </c>
      <c r="C73" s="88"/>
      <c r="D73" s="88"/>
      <c r="E73" s="1" t="s">
        <v>454</v>
      </c>
      <c r="F73" s="88"/>
      <c r="G73" s="88"/>
      <c r="H73" s="88"/>
      <c r="I73" s="88"/>
      <c r="J73" s="88"/>
      <c r="K73" s="88"/>
      <c r="L73" s="88"/>
      <c r="M73" s="195">
        <v>1130</v>
      </c>
      <c r="N73" s="195">
        <v>910</v>
      </c>
      <c r="O73" s="142">
        <v>964</v>
      </c>
      <c r="P73" s="143">
        <v>955</v>
      </c>
      <c r="Q73" s="211">
        <v>936</v>
      </c>
      <c r="R73" s="211">
        <v>936</v>
      </c>
      <c r="S73" s="211">
        <v>964</v>
      </c>
      <c r="T73" s="211">
        <v>993</v>
      </c>
      <c r="U73" s="211">
        <v>1023</v>
      </c>
    </row>
    <row r="74" spans="2:21" ht="24" customHeight="1">
      <c r="B74" s="1" t="s">
        <v>80</v>
      </c>
      <c r="C74" s="88"/>
      <c r="D74" s="88"/>
      <c r="E74" s="1" t="s">
        <v>86</v>
      </c>
      <c r="F74" s="88"/>
      <c r="G74" s="88"/>
      <c r="H74" s="88"/>
      <c r="I74" s="88"/>
      <c r="J74" s="88"/>
      <c r="K74" s="88"/>
      <c r="L74" s="88"/>
      <c r="M74" s="195">
        <v>2018</v>
      </c>
      <c r="N74" s="195">
        <v>1908</v>
      </c>
      <c r="O74" s="143">
        <v>17000</v>
      </c>
      <c r="P74" s="143">
        <v>7500</v>
      </c>
      <c r="Q74" s="195">
        <v>17000</v>
      </c>
      <c r="R74" s="195">
        <v>17000</v>
      </c>
      <c r="S74" s="195">
        <v>17000</v>
      </c>
      <c r="T74" s="195">
        <v>17000</v>
      </c>
      <c r="U74" s="195">
        <v>17000</v>
      </c>
    </row>
    <row r="75" spans="2:21" ht="24" customHeight="1">
      <c r="B75" s="1" t="s">
        <v>79</v>
      </c>
      <c r="C75" s="88"/>
      <c r="D75" s="88"/>
      <c r="E75" s="1" t="s">
        <v>817</v>
      </c>
      <c r="F75" s="88"/>
      <c r="G75" s="88"/>
      <c r="H75" s="88"/>
      <c r="I75" s="88"/>
      <c r="J75" s="88"/>
      <c r="K75" s="88"/>
      <c r="L75" s="88"/>
      <c r="M75" s="195">
        <v>0</v>
      </c>
      <c r="N75" s="195">
        <v>2116</v>
      </c>
      <c r="O75" s="143">
        <v>10000</v>
      </c>
      <c r="P75" s="143">
        <v>10000</v>
      </c>
      <c r="Q75" s="195">
        <v>10000</v>
      </c>
      <c r="R75" s="195">
        <v>10000</v>
      </c>
      <c r="S75" s="195">
        <v>10000</v>
      </c>
      <c r="T75" s="195">
        <v>10000</v>
      </c>
      <c r="U75" s="195">
        <v>10000</v>
      </c>
    </row>
    <row r="76" spans="2:21" ht="24" customHeight="1">
      <c r="B76" s="1" t="s">
        <v>1024</v>
      </c>
      <c r="C76" s="88"/>
      <c r="D76" s="88"/>
      <c r="E76" s="1" t="s">
        <v>1025</v>
      </c>
      <c r="F76" s="88"/>
      <c r="G76" s="88"/>
      <c r="H76" s="88"/>
      <c r="I76" s="88"/>
      <c r="J76" s="88"/>
      <c r="K76" s="88"/>
      <c r="L76" s="88"/>
      <c r="M76" s="195">
        <v>1543</v>
      </c>
      <c r="N76" s="195">
        <v>4612</v>
      </c>
      <c r="O76" s="143">
        <v>6815</v>
      </c>
      <c r="P76" s="143">
        <v>6920</v>
      </c>
      <c r="Q76" s="195">
        <v>0</v>
      </c>
      <c r="R76" s="195">
        <v>3733</v>
      </c>
      <c r="S76" s="195">
        <v>7230</v>
      </c>
      <c r="T76" s="195">
        <v>0</v>
      </c>
      <c r="U76" s="195">
        <v>4079</v>
      </c>
    </row>
    <row r="77" spans="2:21" ht="24" customHeight="1">
      <c r="B77" s="1" t="s">
        <v>78</v>
      </c>
      <c r="C77" s="88"/>
      <c r="D77" s="88"/>
      <c r="E77" s="1" t="s">
        <v>85</v>
      </c>
      <c r="F77" s="88"/>
      <c r="G77" s="88"/>
      <c r="H77" s="88"/>
      <c r="I77" s="88"/>
      <c r="J77" s="88"/>
      <c r="K77" s="88"/>
      <c r="L77" s="88"/>
      <c r="M77" s="195">
        <v>5793</v>
      </c>
      <c r="N77" s="195">
        <v>5033</v>
      </c>
      <c r="O77" s="143">
        <v>5000</v>
      </c>
      <c r="P77" s="143">
        <v>2500</v>
      </c>
      <c r="Q77" s="195">
        <v>5000</v>
      </c>
      <c r="R77" s="195">
        <v>5000</v>
      </c>
      <c r="S77" s="195">
        <v>5000</v>
      </c>
      <c r="T77" s="195">
        <v>5000</v>
      </c>
      <c r="U77" s="195">
        <v>5000</v>
      </c>
    </row>
    <row r="78" spans="2:21" ht="24" customHeight="1">
      <c r="B78" s="1" t="s">
        <v>77</v>
      </c>
      <c r="C78" s="88"/>
      <c r="D78" s="88"/>
      <c r="E78" s="1" t="s">
        <v>818</v>
      </c>
      <c r="F78" s="88"/>
      <c r="G78" s="88"/>
      <c r="H78" s="88"/>
      <c r="I78" s="88"/>
      <c r="J78" s="88"/>
      <c r="K78" s="88"/>
      <c r="L78" s="88"/>
      <c r="M78" s="195">
        <v>1036</v>
      </c>
      <c r="N78" s="195">
        <v>1279</v>
      </c>
      <c r="O78" s="143">
        <v>7000</v>
      </c>
      <c r="P78" s="143">
        <v>3500</v>
      </c>
      <c r="Q78" s="195">
        <v>6000</v>
      </c>
      <c r="R78" s="195">
        <v>6000</v>
      </c>
      <c r="S78" s="195">
        <v>6000</v>
      </c>
      <c r="T78" s="195">
        <v>6000</v>
      </c>
      <c r="U78" s="195">
        <v>6000</v>
      </c>
    </row>
    <row r="79" spans="2:21" ht="24" customHeight="1">
      <c r="B79" s="1" t="s">
        <v>76</v>
      </c>
      <c r="C79" s="88"/>
      <c r="D79" s="88"/>
      <c r="E79" s="1" t="s">
        <v>206</v>
      </c>
      <c r="F79" s="88"/>
      <c r="G79" s="88"/>
      <c r="H79" s="88"/>
      <c r="I79" s="88"/>
      <c r="J79" s="88"/>
      <c r="K79" s="88"/>
      <c r="L79" s="88"/>
      <c r="M79" s="195">
        <v>26499</v>
      </c>
      <c r="N79" s="195">
        <v>32921</v>
      </c>
      <c r="O79" s="143">
        <v>35000</v>
      </c>
      <c r="P79" s="143">
        <v>42000</v>
      </c>
      <c r="Q79" s="195">
        <v>35000</v>
      </c>
      <c r="R79" s="195">
        <v>35000</v>
      </c>
      <c r="S79" s="195">
        <v>35000</v>
      </c>
      <c r="T79" s="195">
        <v>35000</v>
      </c>
      <c r="U79" s="195">
        <v>35000</v>
      </c>
    </row>
    <row r="80" spans="2:21" ht="24" customHeight="1">
      <c r="B80" s="1" t="s">
        <v>542</v>
      </c>
      <c r="C80" s="88"/>
      <c r="D80" s="88"/>
      <c r="E80" s="1" t="s">
        <v>49</v>
      </c>
      <c r="F80" s="88"/>
      <c r="G80" s="88"/>
      <c r="H80" s="88"/>
      <c r="I80" s="88"/>
      <c r="J80" s="88"/>
      <c r="K80" s="88"/>
      <c r="L80" s="88"/>
      <c r="M80" s="195">
        <v>67</v>
      </c>
      <c r="N80" s="195">
        <v>0</v>
      </c>
      <c r="O80" s="143">
        <v>500</v>
      </c>
      <c r="P80" s="143">
        <v>500</v>
      </c>
      <c r="Q80" s="195">
        <v>500</v>
      </c>
      <c r="R80" s="195">
        <v>500</v>
      </c>
      <c r="S80" s="195">
        <v>500</v>
      </c>
      <c r="T80" s="195">
        <v>500</v>
      </c>
      <c r="U80" s="195">
        <v>500</v>
      </c>
    </row>
    <row r="81" spans="1:21" ht="24" customHeight="1">
      <c r="B81" s="1" t="s">
        <v>182</v>
      </c>
      <c r="C81" s="88"/>
      <c r="D81" s="88"/>
      <c r="E81" s="1" t="s">
        <v>83</v>
      </c>
      <c r="F81" s="88"/>
      <c r="G81" s="88"/>
      <c r="H81" s="88"/>
      <c r="I81" s="88"/>
      <c r="J81" s="88"/>
      <c r="K81" s="88"/>
      <c r="L81" s="88"/>
      <c r="M81" s="195">
        <v>7493</v>
      </c>
      <c r="N81" s="195">
        <v>2272</v>
      </c>
      <c r="O81" s="143">
        <v>10000</v>
      </c>
      <c r="P81" s="143">
        <v>5700</v>
      </c>
      <c r="Q81" s="195">
        <v>10000</v>
      </c>
      <c r="R81" s="195">
        <v>10000</v>
      </c>
      <c r="S81" s="195">
        <v>10000</v>
      </c>
      <c r="T81" s="195">
        <v>10000</v>
      </c>
      <c r="U81" s="195">
        <v>10000</v>
      </c>
    </row>
    <row r="82" spans="1:21" ht="24" customHeight="1">
      <c r="B82" s="1" t="s">
        <v>75</v>
      </c>
      <c r="C82" s="88"/>
      <c r="D82" s="88"/>
      <c r="E82" s="1" t="s">
        <v>84</v>
      </c>
      <c r="F82" s="88"/>
      <c r="G82" s="88"/>
      <c r="H82" s="88"/>
      <c r="I82" s="88"/>
      <c r="J82" s="88"/>
      <c r="K82" s="88"/>
      <c r="L82" s="88"/>
      <c r="M82" s="195">
        <v>440</v>
      </c>
      <c r="N82" s="195">
        <v>311</v>
      </c>
      <c r="O82" s="143">
        <v>2500</v>
      </c>
      <c r="P82" s="143">
        <v>750</v>
      </c>
      <c r="Q82" s="195">
        <v>1500</v>
      </c>
      <c r="R82" s="195">
        <v>1500</v>
      </c>
      <c r="S82" s="195">
        <v>1500</v>
      </c>
      <c r="T82" s="195">
        <v>1500</v>
      </c>
      <c r="U82" s="195">
        <v>1500</v>
      </c>
    </row>
    <row r="83" spans="1:21" ht="24" customHeight="1">
      <c r="B83" s="1" t="s">
        <v>746</v>
      </c>
      <c r="C83" s="93"/>
      <c r="D83" s="93"/>
      <c r="E83" s="1" t="s">
        <v>819</v>
      </c>
      <c r="F83" s="93"/>
      <c r="G83" s="93"/>
      <c r="H83" s="93"/>
      <c r="I83" s="93"/>
      <c r="J83" s="93"/>
      <c r="K83" s="93"/>
      <c r="L83" s="93"/>
      <c r="M83" s="211">
        <v>22406</v>
      </c>
      <c r="N83" s="211">
        <v>22489</v>
      </c>
      <c r="O83" s="142">
        <v>22000</v>
      </c>
      <c r="P83" s="142">
        <v>22000</v>
      </c>
      <c r="Q83" s="184">
        <v>26200</v>
      </c>
      <c r="R83" s="184">
        <v>26200</v>
      </c>
      <c r="S83" s="184">
        <v>26200</v>
      </c>
      <c r="T83" s="184">
        <v>26200</v>
      </c>
      <c r="U83" s="184">
        <v>26200</v>
      </c>
    </row>
    <row r="84" spans="1:21" ht="24" customHeight="1">
      <c r="B84" s="1" t="s">
        <v>74</v>
      </c>
      <c r="C84" s="88"/>
      <c r="D84" s="88"/>
      <c r="E84" s="1" t="s">
        <v>10</v>
      </c>
      <c r="F84" s="88"/>
      <c r="G84" s="88"/>
      <c r="H84" s="88"/>
      <c r="I84" s="88"/>
      <c r="J84" s="88"/>
      <c r="K84" s="88"/>
      <c r="L84" s="88"/>
      <c r="M84" s="195">
        <v>10777</v>
      </c>
      <c r="N84" s="195">
        <v>9725</v>
      </c>
      <c r="O84" s="143">
        <v>12000</v>
      </c>
      <c r="P84" s="143">
        <v>14000</v>
      </c>
      <c r="Q84" s="195">
        <v>14000</v>
      </c>
      <c r="R84" s="195">
        <v>14000</v>
      </c>
      <c r="S84" s="195">
        <v>14000</v>
      </c>
      <c r="T84" s="195">
        <v>14000</v>
      </c>
      <c r="U84" s="195">
        <v>14000</v>
      </c>
    </row>
    <row r="85" spans="1:21" ht="24" customHeight="1">
      <c r="B85" s="1" t="s">
        <v>73</v>
      </c>
      <c r="C85" s="88"/>
      <c r="D85" s="88"/>
      <c r="E85" s="1" t="s">
        <v>17</v>
      </c>
      <c r="F85" s="88"/>
      <c r="G85" s="88"/>
      <c r="H85" s="88"/>
      <c r="I85" s="88"/>
      <c r="J85" s="88"/>
      <c r="K85" s="88"/>
      <c r="L85" s="88"/>
      <c r="M85" s="195">
        <v>64458</v>
      </c>
      <c r="N85" s="195">
        <v>40210</v>
      </c>
      <c r="O85" s="143">
        <v>35730</v>
      </c>
      <c r="P85" s="143">
        <v>42500</v>
      </c>
      <c r="Q85" s="195">
        <v>45050</v>
      </c>
      <c r="R85" s="195">
        <v>47753</v>
      </c>
      <c r="S85" s="195">
        <v>50618</v>
      </c>
      <c r="T85" s="195">
        <v>53655</v>
      </c>
      <c r="U85" s="195">
        <v>56874</v>
      </c>
    </row>
    <row r="86" spans="1:21" ht="24" customHeight="1">
      <c r="B86" s="1" t="s">
        <v>504</v>
      </c>
      <c r="C86" s="88"/>
      <c r="D86" s="88"/>
      <c r="E86" s="1" t="s">
        <v>81</v>
      </c>
      <c r="F86" s="88"/>
      <c r="G86" s="88"/>
      <c r="H86" s="88"/>
      <c r="I86" s="88"/>
      <c r="J86" s="88"/>
      <c r="K86" s="88"/>
      <c r="L86" s="88"/>
      <c r="M86" s="195">
        <v>2709</v>
      </c>
      <c r="N86" s="195">
        <v>2792</v>
      </c>
      <c r="O86" s="143">
        <v>7500</v>
      </c>
      <c r="P86" s="143">
        <v>4000</v>
      </c>
      <c r="Q86" s="195">
        <v>7000</v>
      </c>
      <c r="R86" s="195">
        <v>7000</v>
      </c>
      <c r="S86" s="195">
        <v>7000</v>
      </c>
      <c r="T86" s="195">
        <v>7000</v>
      </c>
      <c r="U86" s="195">
        <v>7000</v>
      </c>
    </row>
    <row r="87" spans="1:21" ht="24" customHeight="1">
      <c r="B87" s="1" t="s">
        <v>183</v>
      </c>
      <c r="C87" s="88"/>
      <c r="D87" s="88"/>
      <c r="E87" s="1" t="s">
        <v>82</v>
      </c>
      <c r="F87" s="88"/>
      <c r="G87" s="88"/>
      <c r="H87" s="88"/>
      <c r="I87" s="88"/>
      <c r="J87" s="88"/>
      <c r="K87" s="88"/>
      <c r="L87" s="88"/>
      <c r="M87" s="195">
        <v>13089</v>
      </c>
      <c r="N87" s="195">
        <v>12915</v>
      </c>
      <c r="O87" s="143">
        <v>26022</v>
      </c>
      <c r="P87" s="143">
        <v>15000</v>
      </c>
      <c r="Q87" s="195">
        <v>11250</v>
      </c>
      <c r="R87" s="195">
        <v>11588</v>
      </c>
      <c r="S87" s="195">
        <v>11936</v>
      </c>
      <c r="T87" s="195">
        <v>12294</v>
      </c>
      <c r="U87" s="195">
        <v>12663</v>
      </c>
    </row>
    <row r="88" spans="1:21" ht="24" customHeight="1">
      <c r="B88" s="1" t="s">
        <v>88</v>
      </c>
      <c r="C88" s="88"/>
      <c r="D88" s="88"/>
      <c r="E88" s="1" t="s">
        <v>11</v>
      </c>
      <c r="F88" s="88"/>
      <c r="G88" s="88"/>
      <c r="H88" s="88"/>
      <c r="I88" s="88"/>
      <c r="J88" s="88"/>
      <c r="K88" s="88"/>
      <c r="L88" s="88"/>
      <c r="M88" s="201">
        <v>11598</v>
      </c>
      <c r="N88" s="201">
        <v>9164</v>
      </c>
      <c r="O88" s="148">
        <v>10000</v>
      </c>
      <c r="P88" s="148">
        <v>10000</v>
      </c>
      <c r="Q88" s="201">
        <v>10000</v>
      </c>
      <c r="R88" s="201">
        <v>10000</v>
      </c>
      <c r="S88" s="201">
        <v>10000</v>
      </c>
      <c r="T88" s="201">
        <v>10000</v>
      </c>
      <c r="U88" s="201">
        <v>10000</v>
      </c>
    </row>
    <row r="89" spans="1:21" s="88" customFormat="1" ht="24" customHeight="1">
      <c r="A89" s="407"/>
      <c r="B89" s="1"/>
      <c r="C89" s="486" t="s">
        <v>1149</v>
      </c>
      <c r="D89" s="486"/>
      <c r="E89" s="486"/>
      <c r="F89" s="486"/>
      <c r="G89" s="486"/>
      <c r="H89" s="486"/>
      <c r="I89" s="486"/>
      <c r="J89" s="486"/>
      <c r="K89" s="486"/>
      <c r="L89" s="486"/>
      <c r="M89" s="296">
        <f t="shared" ref="M89:U89" si="3">SUM(M63:M88)</f>
        <v>966619</v>
      </c>
      <c r="N89" s="296">
        <f t="shared" si="3"/>
        <v>822343</v>
      </c>
      <c r="O89" s="293">
        <f t="shared" si="3"/>
        <v>892366</v>
      </c>
      <c r="P89" s="419">
        <f t="shared" si="3"/>
        <v>857952</v>
      </c>
      <c r="Q89" s="296">
        <f t="shared" si="3"/>
        <v>980687</v>
      </c>
      <c r="R89" s="296">
        <f t="shared" si="3"/>
        <v>1015772</v>
      </c>
      <c r="S89" s="296">
        <f t="shared" si="3"/>
        <v>1050703</v>
      </c>
      <c r="T89" s="296">
        <f t="shared" si="3"/>
        <v>1076347</v>
      </c>
      <c r="U89" s="296">
        <f t="shared" si="3"/>
        <v>1114883</v>
      </c>
    </row>
    <row r="90" spans="1:21" ht="15" customHeight="1">
      <c r="B90" s="1"/>
      <c r="C90" s="88"/>
      <c r="D90" s="88"/>
      <c r="E90" s="1"/>
      <c r="F90" s="88"/>
      <c r="G90" s="88"/>
      <c r="H90" s="88"/>
      <c r="I90" s="88"/>
      <c r="J90" s="88"/>
      <c r="K90" s="88"/>
      <c r="L90" s="88"/>
      <c r="M90" s="5"/>
      <c r="N90" s="5"/>
      <c r="O90" s="143"/>
      <c r="P90" s="143"/>
      <c r="Q90" s="195"/>
      <c r="R90" s="195"/>
      <c r="S90" s="195"/>
      <c r="T90" s="195"/>
      <c r="U90" s="195"/>
    </row>
    <row r="91" spans="1:21" ht="24" customHeight="1">
      <c r="B91" s="95" t="s">
        <v>413</v>
      </c>
      <c r="C91" s="88"/>
      <c r="D91" s="88"/>
      <c r="E91" s="88"/>
      <c r="F91" s="88"/>
      <c r="G91" s="88"/>
      <c r="H91" s="88"/>
      <c r="I91" s="88"/>
      <c r="J91" s="88"/>
      <c r="K91" s="88"/>
      <c r="L91" s="88"/>
      <c r="M91" s="198"/>
      <c r="N91" s="198"/>
      <c r="O91" s="146"/>
      <c r="P91" s="146"/>
      <c r="Q91" s="192"/>
      <c r="R91" s="192"/>
      <c r="S91" s="192"/>
      <c r="T91" s="192"/>
      <c r="U91" s="192"/>
    </row>
    <row r="92" spans="1:21" ht="24" customHeight="1">
      <c r="B92" s="1" t="s">
        <v>90</v>
      </c>
      <c r="C92" s="267"/>
      <c r="D92" s="267"/>
      <c r="E92" s="1" t="s">
        <v>712</v>
      </c>
      <c r="F92" s="267"/>
      <c r="G92" s="267"/>
      <c r="H92" s="267"/>
      <c r="I92" s="267"/>
      <c r="J92" s="267"/>
      <c r="K92" s="267"/>
      <c r="L92" s="267"/>
      <c r="M92" s="290">
        <v>283247</v>
      </c>
      <c r="N92" s="290">
        <v>316610</v>
      </c>
      <c r="O92" s="291">
        <v>336380</v>
      </c>
      <c r="P92" s="291">
        <v>329000</v>
      </c>
      <c r="Q92" s="290">
        <v>387649</v>
      </c>
      <c r="R92" s="290">
        <v>388978</v>
      </c>
      <c r="S92" s="290">
        <v>400647</v>
      </c>
      <c r="T92" s="290">
        <v>412666</v>
      </c>
      <c r="U92" s="290">
        <v>425046</v>
      </c>
    </row>
    <row r="93" spans="1:21" ht="24" customHeight="1">
      <c r="B93" s="1" t="s">
        <v>92</v>
      </c>
      <c r="C93" s="93"/>
      <c r="D93" s="93"/>
      <c r="E93" s="1" t="s">
        <v>8</v>
      </c>
      <c r="F93" s="93"/>
      <c r="G93" s="93"/>
      <c r="H93" s="93"/>
      <c r="I93" s="93"/>
      <c r="J93" s="93"/>
      <c r="K93" s="93"/>
      <c r="L93" s="93"/>
      <c r="M93" s="195">
        <v>31395</v>
      </c>
      <c r="N93" s="195">
        <v>32884</v>
      </c>
      <c r="O93" s="143">
        <v>30321</v>
      </c>
      <c r="P93" s="143">
        <v>28000</v>
      </c>
      <c r="Q93" s="195">
        <v>26065</v>
      </c>
      <c r="R93" s="211">
        <v>28045</v>
      </c>
      <c r="S93" s="211">
        <v>29768</v>
      </c>
      <c r="T93" s="211">
        <v>31569</v>
      </c>
      <c r="U93" s="211">
        <v>33494</v>
      </c>
    </row>
    <row r="94" spans="1:21" ht="24" customHeight="1">
      <c r="B94" s="1" t="s">
        <v>91</v>
      </c>
      <c r="C94" s="88"/>
      <c r="D94" s="88"/>
      <c r="E94" s="1" t="s">
        <v>9</v>
      </c>
      <c r="F94" s="88"/>
      <c r="G94" s="88"/>
      <c r="H94" s="88"/>
      <c r="I94" s="88"/>
      <c r="J94" s="88"/>
      <c r="K94" s="88"/>
      <c r="L94" s="88"/>
      <c r="M94" s="195">
        <v>20418</v>
      </c>
      <c r="N94" s="195">
        <v>22937</v>
      </c>
      <c r="O94" s="143">
        <v>24548</v>
      </c>
      <c r="P94" s="143">
        <v>24548</v>
      </c>
      <c r="Q94" s="195">
        <v>28816</v>
      </c>
      <c r="R94" s="195">
        <v>29680</v>
      </c>
      <c r="S94" s="195">
        <v>30570</v>
      </c>
      <c r="T94" s="195">
        <v>31487</v>
      </c>
      <c r="U94" s="195">
        <v>32432</v>
      </c>
    </row>
    <row r="95" spans="1:21" ht="24" customHeight="1">
      <c r="B95" s="1" t="s">
        <v>431</v>
      </c>
      <c r="C95" s="88"/>
      <c r="D95" s="88"/>
      <c r="E95" s="1" t="s">
        <v>13</v>
      </c>
      <c r="F95" s="88"/>
      <c r="G95" s="88"/>
      <c r="H95" s="88"/>
      <c r="I95" s="88"/>
      <c r="J95" s="88"/>
      <c r="K95" s="88"/>
      <c r="L95" s="88"/>
      <c r="M95" s="195">
        <v>41116</v>
      </c>
      <c r="N95" s="195">
        <v>37512</v>
      </c>
      <c r="O95" s="143">
        <v>74496</v>
      </c>
      <c r="P95" s="143">
        <v>65244</v>
      </c>
      <c r="Q95" s="195">
        <v>78709</v>
      </c>
      <c r="R95" s="211">
        <v>85006</v>
      </c>
      <c r="S95" s="211">
        <v>91806</v>
      </c>
      <c r="T95" s="211">
        <v>99150</v>
      </c>
      <c r="U95" s="211">
        <v>107082</v>
      </c>
    </row>
    <row r="96" spans="1:21" ht="24" customHeight="1">
      <c r="B96" s="1" t="s">
        <v>432</v>
      </c>
      <c r="C96" s="88"/>
      <c r="D96" s="88"/>
      <c r="E96" s="1" t="s">
        <v>161</v>
      </c>
      <c r="F96" s="88"/>
      <c r="G96" s="88"/>
      <c r="H96" s="88"/>
      <c r="I96" s="88"/>
      <c r="J96" s="88"/>
      <c r="K96" s="88"/>
      <c r="L96" s="88"/>
      <c r="M96" s="195">
        <v>225</v>
      </c>
      <c r="N96" s="195">
        <v>362</v>
      </c>
      <c r="O96" s="143">
        <v>382</v>
      </c>
      <c r="P96" s="143">
        <v>370</v>
      </c>
      <c r="Q96" s="195">
        <v>434</v>
      </c>
      <c r="R96" s="211">
        <v>434</v>
      </c>
      <c r="S96" s="211">
        <v>438</v>
      </c>
      <c r="T96" s="211">
        <v>442</v>
      </c>
      <c r="U96" s="211">
        <v>446</v>
      </c>
    </row>
    <row r="97" spans="1:21" ht="24" customHeight="1">
      <c r="B97" s="1" t="s">
        <v>433</v>
      </c>
      <c r="C97" s="88"/>
      <c r="D97" s="88"/>
      <c r="E97" s="1" t="s">
        <v>452</v>
      </c>
      <c r="F97" s="88"/>
      <c r="G97" s="88"/>
      <c r="H97" s="88"/>
      <c r="I97" s="88"/>
      <c r="J97" s="88"/>
      <c r="K97" s="88"/>
      <c r="L97" s="88"/>
      <c r="M97" s="195">
        <v>4125</v>
      </c>
      <c r="N97" s="195">
        <v>4132</v>
      </c>
      <c r="O97" s="143">
        <v>4339</v>
      </c>
      <c r="P97" s="143">
        <v>3695</v>
      </c>
      <c r="Q97" s="195">
        <v>4639</v>
      </c>
      <c r="R97" s="211">
        <v>4871</v>
      </c>
      <c r="S97" s="211">
        <v>5115</v>
      </c>
      <c r="T97" s="211">
        <v>5371</v>
      </c>
      <c r="U97" s="211">
        <v>5640</v>
      </c>
    </row>
    <row r="98" spans="1:21" ht="24" customHeight="1">
      <c r="B98" s="1" t="s">
        <v>455</v>
      </c>
      <c r="C98" s="88"/>
      <c r="D98" s="88"/>
      <c r="E98" s="1" t="s">
        <v>454</v>
      </c>
      <c r="F98" s="88"/>
      <c r="G98" s="88"/>
      <c r="H98" s="88"/>
      <c r="I98" s="88"/>
      <c r="J98" s="88"/>
      <c r="K98" s="88"/>
      <c r="L98" s="88"/>
      <c r="M98" s="195">
        <v>629</v>
      </c>
      <c r="N98" s="195">
        <v>624</v>
      </c>
      <c r="O98" s="142">
        <v>643</v>
      </c>
      <c r="P98" s="143">
        <v>624</v>
      </c>
      <c r="Q98" s="211">
        <v>658</v>
      </c>
      <c r="R98" s="211">
        <v>658</v>
      </c>
      <c r="S98" s="211">
        <v>678</v>
      </c>
      <c r="T98" s="211">
        <v>698</v>
      </c>
      <c r="U98" s="211">
        <v>719</v>
      </c>
    </row>
    <row r="99" spans="1:21" ht="24" customHeight="1">
      <c r="B99" s="1" t="s">
        <v>99</v>
      </c>
      <c r="C99" s="93"/>
      <c r="D99" s="93"/>
      <c r="E99" s="1" t="s">
        <v>86</v>
      </c>
      <c r="F99" s="93"/>
      <c r="G99" s="93"/>
      <c r="H99" s="93"/>
      <c r="I99" s="93"/>
      <c r="J99" s="93"/>
      <c r="K99" s="93"/>
      <c r="L99" s="93"/>
      <c r="M99" s="211">
        <v>1220</v>
      </c>
      <c r="N99" s="211">
        <v>140</v>
      </c>
      <c r="O99" s="142">
        <v>3500</v>
      </c>
      <c r="P99" s="142">
        <v>2750</v>
      </c>
      <c r="Q99" s="211">
        <v>3500</v>
      </c>
      <c r="R99" s="211">
        <v>3500</v>
      </c>
      <c r="S99" s="211">
        <v>3500</v>
      </c>
      <c r="T99" s="211">
        <v>3500</v>
      </c>
      <c r="U99" s="211">
        <v>3500</v>
      </c>
    </row>
    <row r="100" spans="1:21" ht="24" customHeight="1">
      <c r="B100" s="1" t="s">
        <v>184</v>
      </c>
      <c r="C100" s="88"/>
      <c r="D100" s="88"/>
      <c r="E100" s="1" t="s">
        <v>100</v>
      </c>
      <c r="F100" s="88"/>
      <c r="G100" s="88"/>
      <c r="H100" s="88"/>
      <c r="I100" s="88"/>
      <c r="J100" s="88"/>
      <c r="K100" s="88"/>
      <c r="L100" s="88"/>
      <c r="M100" s="211">
        <v>31400</v>
      </c>
      <c r="N100" s="211">
        <v>35900</v>
      </c>
      <c r="O100" s="142">
        <v>28695</v>
      </c>
      <c r="P100" s="142">
        <v>28695</v>
      </c>
      <c r="Q100" s="211">
        <v>29300</v>
      </c>
      <c r="R100" s="211">
        <v>29905</v>
      </c>
      <c r="S100" s="211">
        <v>30510</v>
      </c>
      <c r="T100" s="211">
        <v>31115</v>
      </c>
      <c r="U100" s="211">
        <v>35000</v>
      </c>
    </row>
    <row r="101" spans="1:21" ht="24" customHeight="1">
      <c r="B101" s="1" t="s">
        <v>98</v>
      </c>
      <c r="C101" s="88"/>
      <c r="D101" s="88"/>
      <c r="E101" s="1" t="s">
        <v>817</v>
      </c>
      <c r="F101" s="88"/>
      <c r="G101" s="88"/>
      <c r="H101" s="88"/>
      <c r="I101" s="88"/>
      <c r="J101" s="88"/>
      <c r="K101" s="88"/>
      <c r="L101" s="88"/>
      <c r="M101" s="211">
        <v>0</v>
      </c>
      <c r="N101" s="211">
        <v>0</v>
      </c>
      <c r="O101" s="142">
        <v>600</v>
      </c>
      <c r="P101" s="142">
        <v>50</v>
      </c>
      <c r="Q101" s="184">
        <v>750</v>
      </c>
      <c r="R101" s="184">
        <v>750</v>
      </c>
      <c r="S101" s="184">
        <v>750</v>
      </c>
      <c r="T101" s="184">
        <v>750</v>
      </c>
      <c r="U101" s="184">
        <v>750</v>
      </c>
    </row>
    <row r="102" spans="1:21" ht="24" customHeight="1">
      <c r="B102" s="1" t="s">
        <v>1026</v>
      </c>
      <c r="C102" s="88"/>
      <c r="D102" s="88"/>
      <c r="E102" s="1" t="s">
        <v>1025</v>
      </c>
      <c r="F102" s="88"/>
      <c r="G102" s="88"/>
      <c r="H102" s="88"/>
      <c r="I102" s="88"/>
      <c r="J102" s="88"/>
      <c r="K102" s="88"/>
      <c r="L102" s="88"/>
      <c r="M102" s="195">
        <v>1454</v>
      </c>
      <c r="N102" s="195">
        <v>3736</v>
      </c>
      <c r="O102" s="143">
        <v>2223</v>
      </c>
      <c r="P102" s="143">
        <v>1622</v>
      </c>
      <c r="Q102" s="195">
        <v>3335</v>
      </c>
      <c r="R102" s="195">
        <v>2290</v>
      </c>
      <c r="S102" s="195">
        <v>2359</v>
      </c>
      <c r="T102" s="195">
        <v>3644</v>
      </c>
      <c r="U102" s="195">
        <v>2505</v>
      </c>
    </row>
    <row r="103" spans="1:21" ht="24" customHeight="1">
      <c r="B103" s="1" t="s">
        <v>97</v>
      </c>
      <c r="C103" s="93"/>
      <c r="D103" s="93"/>
      <c r="E103" s="1" t="s">
        <v>818</v>
      </c>
      <c r="F103" s="93"/>
      <c r="G103" s="93"/>
      <c r="H103" s="88"/>
      <c r="I103" s="88"/>
      <c r="J103" s="88"/>
      <c r="K103" s="88"/>
      <c r="L103" s="88"/>
      <c r="M103" s="211">
        <v>2344</v>
      </c>
      <c r="N103" s="211">
        <v>3265</v>
      </c>
      <c r="O103" s="142">
        <v>3250</v>
      </c>
      <c r="P103" s="142">
        <v>3250</v>
      </c>
      <c r="Q103" s="184">
        <v>4000</v>
      </c>
      <c r="R103" s="184">
        <v>4000</v>
      </c>
      <c r="S103" s="184">
        <v>4000</v>
      </c>
      <c r="T103" s="184">
        <v>4000</v>
      </c>
      <c r="U103" s="184">
        <v>4000</v>
      </c>
    </row>
    <row r="104" spans="1:21" ht="24" customHeight="1">
      <c r="B104" s="1" t="s">
        <v>96</v>
      </c>
      <c r="C104" s="88"/>
      <c r="D104" s="88"/>
      <c r="E104" s="1" t="s">
        <v>206</v>
      </c>
      <c r="F104" s="88"/>
      <c r="G104" s="88"/>
      <c r="H104" s="88"/>
      <c r="I104" s="88"/>
      <c r="J104" s="88"/>
      <c r="K104" s="88"/>
      <c r="L104" s="88"/>
      <c r="M104" s="211">
        <v>1593</v>
      </c>
      <c r="N104" s="211">
        <v>2049</v>
      </c>
      <c r="O104" s="142">
        <v>2250</v>
      </c>
      <c r="P104" s="142">
        <v>2136</v>
      </c>
      <c r="Q104" s="184">
        <v>2300</v>
      </c>
      <c r="R104" s="184">
        <v>2300</v>
      </c>
      <c r="S104" s="184">
        <v>2300</v>
      </c>
      <c r="T104" s="184">
        <v>2300</v>
      </c>
      <c r="U104" s="184">
        <v>2300</v>
      </c>
    </row>
    <row r="105" spans="1:21" ht="24" customHeight="1">
      <c r="B105" s="1" t="s">
        <v>95</v>
      </c>
      <c r="C105" s="88"/>
      <c r="D105" s="88"/>
      <c r="E105" s="1" t="s">
        <v>84</v>
      </c>
      <c r="F105" s="88"/>
      <c r="G105" s="88"/>
      <c r="H105" s="93"/>
      <c r="I105" s="93"/>
      <c r="J105" s="93"/>
      <c r="K105" s="93"/>
      <c r="L105" s="93"/>
      <c r="M105" s="211">
        <v>912</v>
      </c>
      <c r="N105" s="211">
        <v>1044</v>
      </c>
      <c r="O105" s="142">
        <v>1200</v>
      </c>
      <c r="P105" s="142">
        <v>1100</v>
      </c>
      <c r="Q105" s="184">
        <v>1300</v>
      </c>
      <c r="R105" s="184">
        <v>1300</v>
      </c>
      <c r="S105" s="184">
        <v>1300</v>
      </c>
      <c r="T105" s="184">
        <v>1300</v>
      </c>
      <c r="U105" s="184">
        <v>1300</v>
      </c>
    </row>
    <row r="106" spans="1:21" ht="24" customHeight="1">
      <c r="B106" s="1" t="s">
        <v>185</v>
      </c>
      <c r="C106" s="93"/>
      <c r="D106" s="93"/>
      <c r="E106" s="1" t="s">
        <v>819</v>
      </c>
      <c r="F106" s="93"/>
      <c r="G106" s="93"/>
      <c r="H106" s="93"/>
      <c r="I106" s="93"/>
      <c r="J106" s="93"/>
      <c r="K106" s="88"/>
      <c r="L106" s="88"/>
      <c r="M106" s="211">
        <v>745</v>
      </c>
      <c r="N106" s="211">
        <v>510</v>
      </c>
      <c r="O106" s="142">
        <v>1500</v>
      </c>
      <c r="P106" s="142">
        <v>1000</v>
      </c>
      <c r="Q106" s="184">
        <v>1500</v>
      </c>
      <c r="R106" s="184">
        <v>1500</v>
      </c>
      <c r="S106" s="184">
        <v>1500</v>
      </c>
      <c r="T106" s="184">
        <v>1500</v>
      </c>
      <c r="U106" s="184">
        <v>1500</v>
      </c>
    </row>
    <row r="107" spans="1:21" ht="24" customHeight="1">
      <c r="B107" s="1" t="s">
        <v>94</v>
      </c>
      <c r="C107" s="93"/>
      <c r="D107" s="93"/>
      <c r="E107" s="1" t="s">
        <v>10</v>
      </c>
      <c r="F107" s="93"/>
      <c r="G107" s="93"/>
      <c r="H107" s="88"/>
      <c r="I107" s="88"/>
      <c r="J107" s="88"/>
      <c r="K107" s="88"/>
      <c r="L107" s="88"/>
      <c r="M107" s="266">
        <v>87031</v>
      </c>
      <c r="N107" s="266">
        <v>70638</v>
      </c>
      <c r="O107" s="150">
        <v>80000</v>
      </c>
      <c r="P107" s="150">
        <v>75000</v>
      </c>
      <c r="Q107" s="266">
        <v>80000</v>
      </c>
      <c r="R107" s="266">
        <v>80000</v>
      </c>
      <c r="S107" s="266">
        <v>80000</v>
      </c>
      <c r="T107" s="266">
        <v>80000</v>
      </c>
      <c r="U107" s="266">
        <v>80000</v>
      </c>
    </row>
    <row r="108" spans="1:21" ht="24" customHeight="1">
      <c r="B108" s="1" t="s">
        <v>93</v>
      </c>
      <c r="C108" s="88"/>
      <c r="D108" s="88"/>
      <c r="E108" s="1" t="s">
        <v>81</v>
      </c>
      <c r="F108" s="88"/>
      <c r="G108" s="88"/>
      <c r="H108" s="88"/>
      <c r="I108" s="88"/>
      <c r="J108" s="88"/>
      <c r="K108" s="93"/>
      <c r="L108" s="93"/>
      <c r="M108" s="211">
        <v>2059</v>
      </c>
      <c r="N108" s="211">
        <v>2063</v>
      </c>
      <c r="O108" s="143">
        <v>2200</v>
      </c>
      <c r="P108" s="143">
        <v>3000</v>
      </c>
      <c r="Q108" s="195">
        <v>4000</v>
      </c>
      <c r="R108" s="184">
        <v>4000</v>
      </c>
      <c r="S108" s="184">
        <v>4000</v>
      </c>
      <c r="T108" s="184">
        <v>4000</v>
      </c>
      <c r="U108" s="184">
        <v>4000</v>
      </c>
    </row>
    <row r="109" spans="1:21" ht="24" customHeight="1">
      <c r="B109" s="1" t="s">
        <v>1494</v>
      </c>
      <c r="C109" s="88"/>
      <c r="D109" s="88"/>
      <c r="E109" s="1" t="s">
        <v>82</v>
      </c>
      <c r="F109" s="88"/>
      <c r="G109" s="88"/>
      <c r="H109" s="88"/>
      <c r="I109" s="88"/>
      <c r="J109" s="88"/>
      <c r="K109" s="88"/>
      <c r="L109" s="88"/>
      <c r="M109" s="195">
        <v>0</v>
      </c>
      <c r="N109" s="195">
        <v>0</v>
      </c>
      <c r="O109" s="143">
        <v>0</v>
      </c>
      <c r="P109" s="143">
        <v>0</v>
      </c>
      <c r="Q109" s="195">
        <v>11250</v>
      </c>
      <c r="R109" s="195">
        <v>11588</v>
      </c>
      <c r="S109" s="195">
        <v>11936</v>
      </c>
      <c r="T109" s="195">
        <v>12294</v>
      </c>
      <c r="U109" s="195">
        <v>12663</v>
      </c>
    </row>
    <row r="110" spans="1:21" ht="24" customHeight="1">
      <c r="B110" s="1" t="s">
        <v>101</v>
      </c>
      <c r="C110" s="88"/>
      <c r="D110" s="88"/>
      <c r="E110" s="1" t="s">
        <v>11</v>
      </c>
      <c r="F110" s="88"/>
      <c r="G110" s="88"/>
      <c r="H110" s="88"/>
      <c r="I110" s="88"/>
      <c r="J110" s="88"/>
      <c r="K110" s="88"/>
      <c r="L110" s="88"/>
      <c r="M110" s="231">
        <v>3153</v>
      </c>
      <c r="N110" s="231">
        <v>1820</v>
      </c>
      <c r="O110" s="145">
        <v>2500</v>
      </c>
      <c r="P110" s="145">
        <v>2000</v>
      </c>
      <c r="Q110" s="197">
        <v>2500</v>
      </c>
      <c r="R110" s="197">
        <v>2500</v>
      </c>
      <c r="S110" s="197">
        <v>2500</v>
      </c>
      <c r="T110" s="197">
        <v>2500</v>
      </c>
      <c r="U110" s="197">
        <v>2500</v>
      </c>
    </row>
    <row r="111" spans="1:21" s="88" customFormat="1" ht="24" customHeight="1">
      <c r="A111" s="407"/>
      <c r="B111" s="1"/>
      <c r="C111" s="486" t="s">
        <v>1150</v>
      </c>
      <c r="D111" s="486"/>
      <c r="E111" s="486"/>
      <c r="F111" s="486"/>
      <c r="G111" s="486"/>
      <c r="H111" s="486"/>
      <c r="I111" s="486"/>
      <c r="J111" s="486"/>
      <c r="K111" s="486"/>
      <c r="L111" s="486"/>
      <c r="M111" s="296">
        <f>SUM(M92:M110)</f>
        <v>513066</v>
      </c>
      <c r="N111" s="296">
        <f t="shared" ref="N111:U111" si="4">SUM(N92:N110)</f>
        <v>536226</v>
      </c>
      <c r="O111" s="293">
        <f t="shared" si="4"/>
        <v>599027</v>
      </c>
      <c r="P111" s="419">
        <f>SUM(P92:P110)</f>
        <v>572084</v>
      </c>
      <c r="Q111" s="296">
        <f t="shared" si="4"/>
        <v>670705</v>
      </c>
      <c r="R111" s="296">
        <f t="shared" si="4"/>
        <v>681305</v>
      </c>
      <c r="S111" s="296">
        <f t="shared" si="4"/>
        <v>703677</v>
      </c>
      <c r="T111" s="296">
        <f t="shared" si="4"/>
        <v>728286</v>
      </c>
      <c r="U111" s="296">
        <f t="shared" si="4"/>
        <v>754877</v>
      </c>
    </row>
    <row r="112" spans="1:21" ht="15" customHeight="1">
      <c r="B112" s="1"/>
      <c r="C112" s="88"/>
      <c r="D112" s="88"/>
      <c r="E112" s="1"/>
      <c r="F112" s="88"/>
      <c r="G112" s="88"/>
      <c r="H112" s="88"/>
      <c r="I112" s="88"/>
      <c r="J112" s="88"/>
      <c r="K112" s="88"/>
      <c r="L112" s="88"/>
      <c r="M112" s="194"/>
      <c r="N112" s="194"/>
      <c r="O112" s="142"/>
      <c r="P112" s="142"/>
      <c r="Q112" s="211"/>
      <c r="R112" s="211"/>
      <c r="S112" s="211"/>
      <c r="T112" s="211"/>
      <c r="U112" s="211"/>
    </row>
    <row r="113" spans="2:21" ht="24" customHeight="1">
      <c r="B113" s="95" t="s">
        <v>414</v>
      </c>
      <c r="C113" s="88"/>
      <c r="D113" s="88"/>
      <c r="E113" s="88"/>
      <c r="F113" s="88"/>
      <c r="G113" s="88"/>
      <c r="H113" s="88"/>
      <c r="I113" s="88"/>
      <c r="J113" s="88"/>
      <c r="K113" s="88"/>
      <c r="L113" s="88"/>
      <c r="M113" s="198"/>
      <c r="N113" s="192"/>
      <c r="O113" s="146"/>
      <c r="P113" s="146"/>
      <c r="Q113" s="192"/>
      <c r="R113" s="192"/>
      <c r="S113" s="192"/>
      <c r="T113" s="192"/>
      <c r="U113" s="192"/>
    </row>
    <row r="114" spans="2:21" ht="24" customHeight="1">
      <c r="B114" s="1" t="s">
        <v>811</v>
      </c>
      <c r="C114" s="267"/>
      <c r="D114" s="267"/>
      <c r="E114" s="1" t="s">
        <v>109</v>
      </c>
      <c r="F114" s="267"/>
      <c r="G114" s="267"/>
      <c r="H114" s="267"/>
      <c r="I114" s="267"/>
      <c r="J114" s="267"/>
      <c r="K114" s="267"/>
      <c r="L114" s="267"/>
      <c r="M114" s="290">
        <v>1912488</v>
      </c>
      <c r="N114" s="290">
        <v>2005286</v>
      </c>
      <c r="O114" s="291">
        <v>2132588</v>
      </c>
      <c r="P114" s="291">
        <v>2035000</v>
      </c>
      <c r="Q114" s="290">
        <v>2241458</v>
      </c>
      <c r="R114" s="290">
        <v>2346495</v>
      </c>
      <c r="S114" s="290">
        <v>2455818</v>
      </c>
      <c r="T114" s="290">
        <v>2569579</v>
      </c>
      <c r="U114" s="290">
        <v>2770523</v>
      </c>
    </row>
    <row r="115" spans="2:21" ht="24" customHeight="1">
      <c r="B115" s="1" t="s">
        <v>555</v>
      </c>
      <c r="C115" s="267"/>
      <c r="D115" s="267"/>
      <c r="E115" s="94" t="s">
        <v>1117</v>
      </c>
      <c r="F115" s="267"/>
      <c r="G115" s="267"/>
      <c r="H115" s="267"/>
      <c r="I115" s="267"/>
      <c r="J115" s="267"/>
      <c r="K115" s="267"/>
      <c r="L115" s="267"/>
      <c r="M115" s="195">
        <v>394701</v>
      </c>
      <c r="N115" s="195">
        <v>473178</v>
      </c>
      <c r="O115" s="143">
        <v>551192</v>
      </c>
      <c r="P115" s="143">
        <v>550500</v>
      </c>
      <c r="Q115" s="195">
        <v>573567</v>
      </c>
      <c r="R115" s="195">
        <v>590774</v>
      </c>
      <c r="S115" s="195">
        <v>673497</v>
      </c>
      <c r="T115" s="195">
        <v>693702</v>
      </c>
      <c r="U115" s="195">
        <v>714513</v>
      </c>
    </row>
    <row r="116" spans="2:21" ht="24" customHeight="1">
      <c r="B116" s="1" t="s">
        <v>106</v>
      </c>
      <c r="C116" s="267"/>
      <c r="D116" s="267"/>
      <c r="E116" s="1" t="s">
        <v>556</v>
      </c>
      <c r="F116" s="267"/>
      <c r="G116" s="267"/>
      <c r="H116" s="267"/>
      <c r="I116" s="267"/>
      <c r="J116" s="267"/>
      <c r="K116" s="267"/>
      <c r="L116" s="267"/>
      <c r="M116" s="195">
        <v>388883</v>
      </c>
      <c r="N116" s="195">
        <v>559317</v>
      </c>
      <c r="O116" s="143">
        <v>574834</v>
      </c>
      <c r="P116" s="143">
        <v>574834</v>
      </c>
      <c r="Q116" s="195">
        <v>597691</v>
      </c>
      <c r="R116" s="195">
        <v>615622</v>
      </c>
      <c r="S116" s="195">
        <v>634091</v>
      </c>
      <c r="T116" s="195">
        <v>653114</v>
      </c>
      <c r="U116" s="195">
        <v>672707</v>
      </c>
    </row>
    <row r="117" spans="2:21" ht="24" customHeight="1">
      <c r="B117" s="1" t="s">
        <v>105</v>
      </c>
      <c r="C117" s="267"/>
      <c r="D117" s="267"/>
      <c r="E117" s="1" t="s">
        <v>108</v>
      </c>
      <c r="F117" s="267"/>
      <c r="G117" s="267"/>
      <c r="H117" s="267"/>
      <c r="I117" s="267"/>
      <c r="J117" s="267"/>
      <c r="K117" s="267"/>
      <c r="L117" s="267"/>
      <c r="M117" s="195">
        <v>167504</v>
      </c>
      <c r="N117" s="195">
        <v>165838</v>
      </c>
      <c r="O117" s="143">
        <v>166921</v>
      </c>
      <c r="P117" s="143">
        <v>165000</v>
      </c>
      <c r="Q117" s="195">
        <v>176506</v>
      </c>
      <c r="R117" s="195">
        <v>181801</v>
      </c>
      <c r="S117" s="195">
        <v>203441</v>
      </c>
      <c r="T117" s="195">
        <v>242888</v>
      </c>
      <c r="U117" s="195">
        <v>250175</v>
      </c>
    </row>
    <row r="118" spans="2:21" ht="24" customHeight="1">
      <c r="B118" s="1" t="s">
        <v>104</v>
      </c>
      <c r="C118" s="267"/>
      <c r="D118" s="267"/>
      <c r="E118" s="1" t="s">
        <v>107</v>
      </c>
      <c r="F118" s="267"/>
      <c r="G118" s="267"/>
      <c r="H118" s="267"/>
      <c r="I118" s="267"/>
      <c r="J118" s="267"/>
      <c r="K118" s="267"/>
      <c r="L118" s="267"/>
      <c r="M118" s="211">
        <v>22490</v>
      </c>
      <c r="N118" s="211">
        <v>27597</v>
      </c>
      <c r="O118" s="142">
        <v>30000</v>
      </c>
      <c r="P118" s="142">
        <v>25000</v>
      </c>
      <c r="Q118" s="211">
        <v>30000</v>
      </c>
      <c r="R118" s="211">
        <v>30000</v>
      </c>
      <c r="S118" s="211">
        <v>30000</v>
      </c>
      <c r="T118" s="211">
        <v>30000</v>
      </c>
      <c r="U118" s="211">
        <v>30000</v>
      </c>
    </row>
    <row r="119" spans="2:21" ht="24" customHeight="1">
      <c r="B119" s="1" t="s">
        <v>103</v>
      </c>
      <c r="C119" s="267"/>
      <c r="D119" s="267"/>
      <c r="E119" s="1" t="s">
        <v>66</v>
      </c>
      <c r="F119" s="267"/>
      <c r="G119" s="267"/>
      <c r="H119" s="267"/>
      <c r="I119" s="267"/>
      <c r="J119" s="267"/>
      <c r="K119" s="267"/>
      <c r="L119" s="267"/>
      <c r="M119" s="211">
        <v>53925</v>
      </c>
      <c r="N119" s="211">
        <v>56665</v>
      </c>
      <c r="O119" s="142">
        <v>70000</v>
      </c>
      <c r="P119" s="142">
        <v>60000</v>
      </c>
      <c r="Q119" s="211">
        <v>70000</v>
      </c>
      <c r="R119" s="211">
        <v>70000</v>
      </c>
      <c r="S119" s="211">
        <v>52500</v>
      </c>
      <c r="T119" s="211">
        <v>52500</v>
      </c>
      <c r="U119" s="211">
        <v>52500</v>
      </c>
    </row>
    <row r="120" spans="2:21" ht="24" customHeight="1">
      <c r="B120" s="1" t="s">
        <v>102</v>
      </c>
      <c r="C120" s="93"/>
      <c r="D120" s="93"/>
      <c r="E120" s="1" t="s">
        <v>14</v>
      </c>
      <c r="F120" s="93"/>
      <c r="G120" s="93"/>
      <c r="H120" s="93"/>
      <c r="I120" s="93"/>
      <c r="J120" s="93"/>
      <c r="K120" s="93"/>
      <c r="L120" s="93"/>
      <c r="M120" s="211">
        <v>87155</v>
      </c>
      <c r="N120" s="211">
        <v>75521</v>
      </c>
      <c r="O120" s="142">
        <v>111000</v>
      </c>
      <c r="P120" s="142">
        <v>100000</v>
      </c>
      <c r="Q120" s="211">
        <v>111000</v>
      </c>
      <c r="R120" s="211">
        <v>111000</v>
      </c>
      <c r="S120" s="211">
        <v>111000</v>
      </c>
      <c r="T120" s="211">
        <v>111000</v>
      </c>
      <c r="U120" s="211">
        <v>111000</v>
      </c>
    </row>
    <row r="121" spans="2:21" ht="24" customHeight="1">
      <c r="B121" s="1" t="s">
        <v>112</v>
      </c>
      <c r="C121" s="93"/>
      <c r="D121" s="93"/>
      <c r="E121" s="1" t="s">
        <v>8</v>
      </c>
      <c r="F121" s="93"/>
      <c r="G121" s="93"/>
      <c r="H121" s="93"/>
      <c r="I121" s="93"/>
      <c r="J121" s="93"/>
      <c r="K121" s="93"/>
      <c r="L121" s="93"/>
      <c r="M121" s="195">
        <v>18723</v>
      </c>
      <c r="N121" s="195">
        <v>17232</v>
      </c>
      <c r="O121" s="142">
        <v>15046</v>
      </c>
      <c r="P121" s="142">
        <v>14000</v>
      </c>
      <c r="Q121" s="211">
        <v>11868</v>
      </c>
      <c r="R121" s="211">
        <v>13108</v>
      </c>
      <c r="S121" s="211">
        <v>19945</v>
      </c>
      <c r="T121" s="211">
        <v>23703</v>
      </c>
      <c r="U121" s="211">
        <v>25148</v>
      </c>
    </row>
    <row r="122" spans="2:21" ht="24" customHeight="1">
      <c r="B122" s="1" t="s">
        <v>111</v>
      </c>
      <c r="C122" s="88"/>
      <c r="D122" s="88"/>
      <c r="E122" s="492" t="s">
        <v>865</v>
      </c>
      <c r="F122" s="492"/>
      <c r="G122" s="492"/>
      <c r="H122" s="492"/>
      <c r="I122" s="492"/>
      <c r="J122" s="492"/>
      <c r="K122" s="492"/>
      <c r="L122" s="492"/>
      <c r="M122" s="194">
        <v>1230604</v>
      </c>
      <c r="N122" s="194">
        <v>1334771</v>
      </c>
      <c r="O122" s="144">
        <v>1334771</v>
      </c>
      <c r="P122" s="144">
        <v>1334771</v>
      </c>
      <c r="Q122" s="194">
        <v>1378837</v>
      </c>
      <c r="R122" s="194">
        <v>1400000</v>
      </c>
      <c r="S122" s="194">
        <v>1425000</v>
      </c>
      <c r="T122" s="194">
        <v>1450000</v>
      </c>
      <c r="U122" s="194">
        <v>1450000</v>
      </c>
    </row>
    <row r="123" spans="2:21" ht="24" customHeight="1">
      <c r="B123" s="1" t="s">
        <v>110</v>
      </c>
      <c r="C123" s="93"/>
      <c r="D123" s="93"/>
      <c r="E123" s="1" t="s">
        <v>9</v>
      </c>
      <c r="F123" s="93"/>
      <c r="G123" s="93"/>
      <c r="H123" s="93"/>
      <c r="I123" s="93"/>
      <c r="J123" s="93"/>
      <c r="K123" s="93"/>
      <c r="L123" s="93"/>
      <c r="M123" s="195">
        <v>225698</v>
      </c>
      <c r="N123" s="195">
        <v>249950</v>
      </c>
      <c r="O123" s="143">
        <v>270666</v>
      </c>
      <c r="P123" s="143">
        <v>266000</v>
      </c>
      <c r="Q123" s="195">
        <v>282882</v>
      </c>
      <c r="R123" s="195">
        <v>294115</v>
      </c>
      <c r="S123" s="195">
        <v>311595</v>
      </c>
      <c r="T123" s="195">
        <v>326219</v>
      </c>
      <c r="U123" s="195">
        <v>345044</v>
      </c>
    </row>
    <row r="124" spans="2:21" ht="24" customHeight="1">
      <c r="B124" s="1" t="s">
        <v>434</v>
      </c>
      <c r="C124" s="93"/>
      <c r="D124" s="93"/>
      <c r="E124" s="1" t="s">
        <v>13</v>
      </c>
      <c r="F124" s="93"/>
      <c r="G124" s="93"/>
      <c r="H124" s="93"/>
      <c r="I124" s="93"/>
      <c r="J124" s="93"/>
      <c r="K124" s="93"/>
      <c r="L124" s="93"/>
      <c r="M124" s="195">
        <v>544727</v>
      </c>
      <c r="N124" s="195">
        <v>547823</v>
      </c>
      <c r="O124" s="143">
        <v>649929</v>
      </c>
      <c r="P124" s="143">
        <v>591313</v>
      </c>
      <c r="Q124" s="195">
        <v>660847</v>
      </c>
      <c r="R124" s="211">
        <v>726187</v>
      </c>
      <c r="S124" s="211">
        <v>843040</v>
      </c>
      <c r="T124" s="211">
        <v>950532</v>
      </c>
      <c r="U124" s="211">
        <v>1082102</v>
      </c>
    </row>
    <row r="125" spans="2:21" ht="24" customHeight="1">
      <c r="B125" s="1" t="s">
        <v>435</v>
      </c>
      <c r="C125" s="93"/>
      <c r="D125" s="93"/>
      <c r="E125" s="1" t="s">
        <v>161</v>
      </c>
      <c r="F125" s="93"/>
      <c r="G125" s="93"/>
      <c r="H125" s="93"/>
      <c r="I125" s="93"/>
      <c r="J125" s="93"/>
      <c r="K125" s="93"/>
      <c r="L125" s="93"/>
      <c r="M125" s="195">
        <v>2546</v>
      </c>
      <c r="N125" s="195">
        <v>4228</v>
      </c>
      <c r="O125" s="143">
        <v>4331</v>
      </c>
      <c r="P125" s="143">
        <v>4107</v>
      </c>
      <c r="Q125" s="195">
        <v>4240</v>
      </c>
      <c r="R125" s="211">
        <v>4240</v>
      </c>
      <c r="S125" s="211">
        <v>4528</v>
      </c>
      <c r="T125" s="211">
        <v>4708</v>
      </c>
      <c r="U125" s="211">
        <v>4976</v>
      </c>
    </row>
    <row r="126" spans="2:21" ht="24" customHeight="1">
      <c r="B126" s="1" t="s">
        <v>436</v>
      </c>
      <c r="C126" s="93"/>
      <c r="D126" s="93"/>
      <c r="E126" s="1" t="s">
        <v>452</v>
      </c>
      <c r="F126" s="93"/>
      <c r="G126" s="93"/>
      <c r="H126" s="93"/>
      <c r="I126" s="93"/>
      <c r="J126" s="93"/>
      <c r="K126" s="93"/>
      <c r="L126" s="93"/>
      <c r="M126" s="195">
        <v>37173</v>
      </c>
      <c r="N126" s="195">
        <v>39843</v>
      </c>
      <c r="O126" s="143">
        <v>44463</v>
      </c>
      <c r="P126" s="143">
        <v>43201</v>
      </c>
      <c r="Q126" s="195">
        <v>46703</v>
      </c>
      <c r="R126" s="211">
        <v>49038</v>
      </c>
      <c r="S126" s="211">
        <v>55107</v>
      </c>
      <c r="T126" s="211">
        <v>60279</v>
      </c>
      <c r="U126" s="211">
        <v>66634</v>
      </c>
    </row>
    <row r="127" spans="2:21" ht="24" customHeight="1">
      <c r="B127" s="1" t="s">
        <v>456</v>
      </c>
      <c r="C127" s="93"/>
      <c r="D127" s="93"/>
      <c r="E127" s="1" t="s">
        <v>454</v>
      </c>
      <c r="F127" s="93"/>
      <c r="G127" s="93"/>
      <c r="H127" s="93"/>
      <c r="I127" s="93"/>
      <c r="J127" s="93"/>
      <c r="K127" s="93"/>
      <c r="L127" s="93"/>
      <c r="M127" s="195">
        <v>6065</v>
      </c>
      <c r="N127" s="195">
        <v>6014</v>
      </c>
      <c r="O127" s="142">
        <v>6573</v>
      </c>
      <c r="P127" s="143">
        <v>6206</v>
      </c>
      <c r="Q127" s="211">
        <v>6382</v>
      </c>
      <c r="R127" s="211">
        <v>6382</v>
      </c>
      <c r="S127" s="211">
        <v>7046</v>
      </c>
      <c r="T127" s="211">
        <v>7568</v>
      </c>
      <c r="U127" s="211">
        <v>8219</v>
      </c>
    </row>
    <row r="128" spans="2:21" ht="24" customHeight="1">
      <c r="B128" s="1" t="s">
        <v>186</v>
      </c>
      <c r="C128" s="88"/>
      <c r="D128" s="88"/>
      <c r="E128" s="1" t="s">
        <v>87</v>
      </c>
      <c r="F128" s="88"/>
      <c r="G128" s="88"/>
      <c r="H128" s="88"/>
      <c r="I128" s="88"/>
      <c r="J128" s="88"/>
      <c r="K128" s="88"/>
      <c r="L128" s="88"/>
      <c r="M128" s="211">
        <v>14665</v>
      </c>
      <c r="N128" s="211">
        <v>12864</v>
      </c>
      <c r="O128" s="142">
        <v>6250</v>
      </c>
      <c r="P128" s="142">
        <v>6250</v>
      </c>
      <c r="Q128" s="211">
        <v>12142</v>
      </c>
      <c r="R128" s="211">
        <v>5000</v>
      </c>
      <c r="S128" s="211">
        <v>0</v>
      </c>
      <c r="T128" s="211">
        <v>0</v>
      </c>
      <c r="U128" s="211">
        <v>0</v>
      </c>
    </row>
    <row r="129" spans="2:21" ht="24" customHeight="1">
      <c r="B129" s="1" t="s">
        <v>213</v>
      </c>
      <c r="C129" s="88"/>
      <c r="D129" s="88"/>
      <c r="E129" s="1" t="s">
        <v>212</v>
      </c>
      <c r="F129" s="88"/>
      <c r="G129" s="88"/>
      <c r="H129" s="88"/>
      <c r="I129" s="88"/>
      <c r="J129" s="88"/>
      <c r="K129" s="88"/>
      <c r="L129" s="88"/>
      <c r="M129" s="211">
        <v>15865</v>
      </c>
      <c r="N129" s="211">
        <v>5171</v>
      </c>
      <c r="O129" s="142">
        <v>7810</v>
      </c>
      <c r="P129" s="142">
        <v>7810</v>
      </c>
      <c r="Q129" s="211">
        <v>18000</v>
      </c>
      <c r="R129" s="211">
        <v>8000</v>
      </c>
      <c r="S129" s="211">
        <v>8000</v>
      </c>
      <c r="T129" s="211">
        <v>18000</v>
      </c>
      <c r="U129" s="211">
        <v>8000</v>
      </c>
    </row>
    <row r="130" spans="2:21" ht="24" customHeight="1">
      <c r="B130" s="1" t="s">
        <v>187</v>
      </c>
      <c r="C130" s="88"/>
      <c r="D130" s="88"/>
      <c r="E130" s="1" t="s">
        <v>121</v>
      </c>
      <c r="F130" s="88"/>
      <c r="G130" s="88"/>
      <c r="H130" s="88"/>
      <c r="I130" s="88"/>
      <c r="J130" s="88"/>
      <c r="K130" s="88"/>
      <c r="L130" s="88"/>
      <c r="M130" s="211">
        <v>49891</v>
      </c>
      <c r="N130" s="211">
        <v>24817</v>
      </c>
      <c r="O130" s="142">
        <v>24500</v>
      </c>
      <c r="P130" s="142">
        <v>24500</v>
      </c>
      <c r="Q130" s="211">
        <v>24500</v>
      </c>
      <c r="R130" s="211">
        <v>24500</v>
      </c>
      <c r="S130" s="211">
        <v>24500</v>
      </c>
      <c r="T130" s="211">
        <v>24500</v>
      </c>
      <c r="U130" s="211">
        <v>24500</v>
      </c>
    </row>
    <row r="131" spans="2:21" ht="24" customHeight="1">
      <c r="B131" s="1" t="s">
        <v>1417</v>
      </c>
      <c r="C131" s="88"/>
      <c r="D131" s="88"/>
      <c r="E131" s="1" t="s">
        <v>1416</v>
      </c>
      <c r="F131" s="88"/>
      <c r="G131" s="88"/>
      <c r="H131" s="88"/>
      <c r="I131" s="88"/>
      <c r="J131" s="88"/>
      <c r="K131" s="88"/>
      <c r="L131" s="88"/>
      <c r="M131" s="211">
        <v>0</v>
      </c>
      <c r="N131" s="211">
        <v>0</v>
      </c>
      <c r="O131" s="142">
        <v>0</v>
      </c>
      <c r="P131" s="142">
        <v>0</v>
      </c>
      <c r="Q131" s="211">
        <v>50000</v>
      </c>
      <c r="R131" s="211">
        <v>52500</v>
      </c>
      <c r="S131" s="211">
        <v>55125</v>
      </c>
      <c r="T131" s="211">
        <v>57881</v>
      </c>
      <c r="U131" s="211">
        <v>60775</v>
      </c>
    </row>
    <row r="132" spans="2:21" ht="24" customHeight="1">
      <c r="B132" s="1" t="s">
        <v>119</v>
      </c>
      <c r="C132" s="88"/>
      <c r="D132" s="88"/>
      <c r="E132" s="1" t="s">
        <v>817</v>
      </c>
      <c r="F132" s="88"/>
      <c r="G132" s="88"/>
      <c r="H132" s="88"/>
      <c r="I132" s="88"/>
      <c r="J132" s="88"/>
      <c r="K132" s="88"/>
      <c r="L132" s="88"/>
      <c r="M132" s="211">
        <v>2763</v>
      </c>
      <c r="N132" s="211">
        <v>2066</v>
      </c>
      <c r="O132" s="142">
        <v>10000</v>
      </c>
      <c r="P132" s="142">
        <v>10000</v>
      </c>
      <c r="Q132" s="211">
        <v>10000</v>
      </c>
      <c r="R132" s="211">
        <v>10000</v>
      </c>
      <c r="S132" s="211">
        <v>10000</v>
      </c>
      <c r="T132" s="211">
        <v>10000</v>
      </c>
      <c r="U132" s="211">
        <v>10000</v>
      </c>
    </row>
    <row r="133" spans="2:21" ht="24" customHeight="1">
      <c r="B133" s="1" t="s">
        <v>773</v>
      </c>
      <c r="C133" s="88"/>
      <c r="D133" s="88"/>
      <c r="E133" s="1" t="s">
        <v>774</v>
      </c>
      <c r="F133" s="88"/>
      <c r="G133" s="88"/>
      <c r="H133" s="88"/>
      <c r="I133" s="88"/>
      <c r="J133" s="88"/>
      <c r="K133" s="88"/>
      <c r="L133" s="88"/>
      <c r="M133" s="211">
        <v>218334</v>
      </c>
      <c r="N133" s="211">
        <v>91732</v>
      </c>
      <c r="O133" s="142">
        <v>47825</v>
      </c>
      <c r="P133" s="142">
        <v>47825</v>
      </c>
      <c r="Q133" s="211">
        <v>129173</v>
      </c>
      <c r="R133" s="211">
        <v>215350</v>
      </c>
      <c r="S133" s="211">
        <v>224906</v>
      </c>
      <c r="T133" s="211">
        <v>156692</v>
      </c>
      <c r="U133" s="211">
        <v>214697</v>
      </c>
    </row>
    <row r="134" spans="2:21" ht="24" customHeight="1">
      <c r="B134" s="1" t="s">
        <v>1027</v>
      </c>
      <c r="C134" s="88"/>
      <c r="D134" s="88"/>
      <c r="E134" s="1" t="s">
        <v>1025</v>
      </c>
      <c r="F134" s="88"/>
      <c r="G134" s="88"/>
      <c r="H134" s="88"/>
      <c r="I134" s="88"/>
      <c r="J134" s="88"/>
      <c r="K134" s="88"/>
      <c r="L134" s="88"/>
      <c r="M134" s="195">
        <v>208</v>
      </c>
      <c r="N134" s="195">
        <v>3518</v>
      </c>
      <c r="O134" s="143">
        <v>21276</v>
      </c>
      <c r="P134" s="143">
        <v>17627</v>
      </c>
      <c r="Q134" s="195">
        <v>3216</v>
      </c>
      <c r="R134" s="195">
        <v>3733</v>
      </c>
      <c r="S134" s="195">
        <v>18172</v>
      </c>
      <c r="T134" s="195">
        <v>3514</v>
      </c>
      <c r="U134" s="195">
        <v>4079</v>
      </c>
    </row>
    <row r="135" spans="2:21" ht="24" customHeight="1">
      <c r="B135" s="1" t="s">
        <v>118</v>
      </c>
      <c r="C135" s="88"/>
      <c r="D135" s="88"/>
      <c r="E135" s="1" t="s">
        <v>818</v>
      </c>
      <c r="F135" s="88"/>
      <c r="G135" s="88"/>
      <c r="H135" s="88"/>
      <c r="I135" s="88"/>
      <c r="J135" s="88"/>
      <c r="K135" s="88"/>
      <c r="L135" s="88"/>
      <c r="M135" s="211">
        <v>2448</v>
      </c>
      <c r="N135" s="211">
        <v>3797</v>
      </c>
      <c r="O135" s="142">
        <v>5000</v>
      </c>
      <c r="P135" s="142">
        <v>4000</v>
      </c>
      <c r="Q135" s="184">
        <v>5000</v>
      </c>
      <c r="R135" s="184">
        <v>5000</v>
      </c>
      <c r="S135" s="184">
        <v>5000</v>
      </c>
      <c r="T135" s="184">
        <v>5000</v>
      </c>
      <c r="U135" s="184">
        <v>5000</v>
      </c>
    </row>
    <row r="136" spans="2:21" ht="24" customHeight="1">
      <c r="B136" s="1" t="s">
        <v>1456</v>
      </c>
      <c r="C136" s="88"/>
      <c r="D136" s="88"/>
      <c r="E136" s="1" t="s">
        <v>1455</v>
      </c>
      <c r="F136" s="88"/>
      <c r="G136" s="88"/>
      <c r="H136" s="88"/>
      <c r="I136" s="88"/>
      <c r="J136" s="88"/>
      <c r="K136" s="88"/>
      <c r="L136" s="88"/>
      <c r="M136" s="211">
        <v>0</v>
      </c>
      <c r="N136" s="211">
        <v>0</v>
      </c>
      <c r="O136" s="142">
        <v>0</v>
      </c>
      <c r="P136" s="142">
        <v>0</v>
      </c>
      <c r="Q136" s="184">
        <v>0</v>
      </c>
      <c r="R136" s="184">
        <v>0</v>
      </c>
      <c r="S136" s="184">
        <v>0</v>
      </c>
      <c r="T136" s="184">
        <v>49698</v>
      </c>
      <c r="U136" s="184">
        <v>51640</v>
      </c>
    </row>
    <row r="137" spans="2:21" ht="24" customHeight="1">
      <c r="B137" s="1" t="s">
        <v>117</v>
      </c>
      <c r="C137" s="88"/>
      <c r="D137" s="88"/>
      <c r="E137" s="1" t="s">
        <v>206</v>
      </c>
      <c r="F137" s="88"/>
      <c r="G137" s="88"/>
      <c r="H137" s="88"/>
      <c r="I137" s="88"/>
      <c r="J137" s="88"/>
      <c r="K137" s="88"/>
      <c r="L137" s="88"/>
      <c r="M137" s="211">
        <v>41696</v>
      </c>
      <c r="N137" s="211">
        <v>40158</v>
      </c>
      <c r="O137" s="143">
        <v>43500</v>
      </c>
      <c r="P137" s="143">
        <v>43500</v>
      </c>
      <c r="Q137" s="195">
        <v>35000</v>
      </c>
      <c r="R137" s="195">
        <v>35000</v>
      </c>
      <c r="S137" s="195">
        <v>35000</v>
      </c>
      <c r="T137" s="195">
        <v>35000</v>
      </c>
      <c r="U137" s="195">
        <v>35000</v>
      </c>
    </row>
    <row r="138" spans="2:21" ht="24" customHeight="1">
      <c r="B138" s="1" t="s">
        <v>116</v>
      </c>
      <c r="C138" s="88"/>
      <c r="D138" s="88"/>
      <c r="E138" s="1" t="s">
        <v>84</v>
      </c>
      <c r="F138" s="88"/>
      <c r="G138" s="88"/>
      <c r="H138" s="88"/>
      <c r="I138" s="88"/>
      <c r="J138" s="88"/>
      <c r="K138" s="88"/>
      <c r="L138" s="88"/>
      <c r="M138" s="211">
        <v>854</v>
      </c>
      <c r="N138" s="211">
        <v>702</v>
      </c>
      <c r="O138" s="142">
        <v>1600</v>
      </c>
      <c r="P138" s="142">
        <v>1100</v>
      </c>
      <c r="Q138" s="184">
        <v>1450</v>
      </c>
      <c r="R138" s="184">
        <v>1450</v>
      </c>
      <c r="S138" s="184">
        <v>1450</v>
      </c>
      <c r="T138" s="184">
        <v>1450</v>
      </c>
      <c r="U138" s="184">
        <v>1450</v>
      </c>
    </row>
    <row r="139" spans="2:21" ht="24" customHeight="1">
      <c r="B139" s="1" t="s">
        <v>188</v>
      </c>
      <c r="C139" s="88"/>
      <c r="D139" s="88"/>
      <c r="E139" s="1" t="s">
        <v>819</v>
      </c>
      <c r="F139" s="88"/>
      <c r="G139" s="88"/>
      <c r="H139" s="88"/>
      <c r="I139" s="88"/>
      <c r="J139" s="88"/>
      <c r="K139" s="88"/>
      <c r="L139" s="88"/>
      <c r="M139" s="211">
        <v>14602</v>
      </c>
      <c r="N139" s="211">
        <v>9997</v>
      </c>
      <c r="O139" s="142">
        <v>11000</v>
      </c>
      <c r="P139" s="142">
        <v>12200</v>
      </c>
      <c r="Q139" s="211">
        <v>12200</v>
      </c>
      <c r="R139" s="211">
        <v>12200</v>
      </c>
      <c r="S139" s="211">
        <v>12200</v>
      </c>
      <c r="T139" s="211">
        <v>12200</v>
      </c>
      <c r="U139" s="211">
        <v>12200</v>
      </c>
    </row>
    <row r="140" spans="2:21" ht="24" customHeight="1">
      <c r="B140" s="1" t="s">
        <v>115</v>
      </c>
      <c r="C140" s="88"/>
      <c r="D140" s="88"/>
      <c r="E140" s="1" t="s">
        <v>10</v>
      </c>
      <c r="F140" s="88"/>
      <c r="G140" s="88"/>
      <c r="H140" s="88"/>
      <c r="I140" s="88"/>
      <c r="J140" s="88"/>
      <c r="K140" s="88"/>
      <c r="L140" s="88"/>
      <c r="M140" s="211">
        <v>34992</v>
      </c>
      <c r="N140" s="211">
        <v>29959</v>
      </c>
      <c r="O140" s="142">
        <v>45115</v>
      </c>
      <c r="P140" s="142">
        <v>45115</v>
      </c>
      <c r="Q140" s="211">
        <v>46000</v>
      </c>
      <c r="R140" s="211">
        <v>46000</v>
      </c>
      <c r="S140" s="211">
        <v>46000</v>
      </c>
      <c r="T140" s="211">
        <v>46000</v>
      </c>
      <c r="U140" s="211">
        <v>46000</v>
      </c>
    </row>
    <row r="141" spans="2:21" ht="24" customHeight="1">
      <c r="B141" s="1" t="s">
        <v>114</v>
      </c>
      <c r="C141" s="88"/>
      <c r="D141" s="88"/>
      <c r="E141" s="1" t="s">
        <v>767</v>
      </c>
      <c r="F141" s="88"/>
      <c r="G141" s="88"/>
      <c r="H141" s="88"/>
      <c r="I141" s="88"/>
      <c r="J141" s="88"/>
      <c r="K141" s="88"/>
      <c r="L141" s="88"/>
      <c r="M141" s="211">
        <v>13206</v>
      </c>
      <c r="N141" s="211">
        <v>14046</v>
      </c>
      <c r="O141" s="142">
        <v>22050</v>
      </c>
      <c r="P141" s="142">
        <v>22050</v>
      </c>
      <c r="Q141" s="211">
        <v>22050</v>
      </c>
      <c r="R141" s="211">
        <v>22050</v>
      </c>
      <c r="S141" s="211">
        <v>22050</v>
      </c>
      <c r="T141" s="211">
        <v>22050</v>
      </c>
      <c r="U141" s="211">
        <v>22050</v>
      </c>
    </row>
    <row r="142" spans="2:21" ht="24" customHeight="1">
      <c r="B142" s="1" t="s">
        <v>113</v>
      </c>
      <c r="C142" s="88"/>
      <c r="D142" s="88"/>
      <c r="E142" s="1" t="s">
        <v>958</v>
      </c>
      <c r="F142" s="88"/>
      <c r="G142" s="93"/>
      <c r="H142" s="93"/>
      <c r="I142" s="93"/>
      <c r="J142" s="93"/>
      <c r="K142" s="93"/>
      <c r="L142" s="93"/>
      <c r="M142" s="211">
        <v>0</v>
      </c>
      <c r="N142" s="211">
        <v>1995</v>
      </c>
      <c r="O142" s="142">
        <v>2000</v>
      </c>
      <c r="P142" s="142">
        <v>2000</v>
      </c>
      <c r="Q142" s="184">
        <v>2000</v>
      </c>
      <c r="R142" s="184">
        <v>2000</v>
      </c>
      <c r="S142" s="184">
        <v>2000</v>
      </c>
      <c r="T142" s="184">
        <v>2000</v>
      </c>
      <c r="U142" s="184">
        <v>2000</v>
      </c>
    </row>
    <row r="143" spans="2:21" ht="24" customHeight="1">
      <c r="B143" s="1" t="s">
        <v>224</v>
      </c>
      <c r="C143" s="88"/>
      <c r="D143" s="88"/>
      <c r="E143" s="1" t="s">
        <v>942</v>
      </c>
      <c r="F143" s="88"/>
      <c r="G143" s="88"/>
      <c r="H143" s="88"/>
      <c r="I143" s="88"/>
      <c r="J143" s="88"/>
      <c r="K143" s="88"/>
      <c r="L143" s="88"/>
      <c r="M143" s="211">
        <v>1793</v>
      </c>
      <c r="N143" s="211">
        <v>6608</v>
      </c>
      <c r="O143" s="142">
        <v>6500</v>
      </c>
      <c r="P143" s="142">
        <v>6608</v>
      </c>
      <c r="Q143" s="211">
        <v>6600</v>
      </c>
      <c r="R143" s="211">
        <v>6600</v>
      </c>
      <c r="S143" s="211">
        <v>6600</v>
      </c>
      <c r="T143" s="211">
        <v>6600</v>
      </c>
      <c r="U143" s="211">
        <v>6600</v>
      </c>
    </row>
    <row r="144" spans="2:21" ht="24" customHeight="1">
      <c r="B144" s="1" t="s">
        <v>505</v>
      </c>
      <c r="C144" s="93"/>
      <c r="D144" s="93"/>
      <c r="E144" s="1" t="s">
        <v>81</v>
      </c>
      <c r="F144" s="93"/>
      <c r="G144" s="88"/>
      <c r="H144" s="88"/>
      <c r="I144" s="88"/>
      <c r="J144" s="88"/>
      <c r="K144" s="88"/>
      <c r="L144" s="88"/>
      <c r="M144" s="211">
        <v>4857</v>
      </c>
      <c r="N144" s="211">
        <v>4825</v>
      </c>
      <c r="O144" s="143">
        <v>6000</v>
      </c>
      <c r="P144" s="143">
        <v>6000</v>
      </c>
      <c r="Q144" s="195">
        <v>8000</v>
      </c>
      <c r="R144" s="195">
        <v>8000</v>
      </c>
      <c r="S144" s="195">
        <v>8000</v>
      </c>
      <c r="T144" s="195">
        <v>8000</v>
      </c>
      <c r="U144" s="195">
        <v>8000</v>
      </c>
    </row>
    <row r="145" spans="1:21" ht="24" customHeight="1">
      <c r="B145" s="1" t="s">
        <v>970</v>
      </c>
      <c r="C145" s="88"/>
      <c r="D145" s="88"/>
      <c r="E145" s="1" t="s">
        <v>82</v>
      </c>
      <c r="F145" s="88"/>
      <c r="G145" s="88"/>
      <c r="H145" s="88"/>
      <c r="I145" s="88"/>
      <c r="J145" s="88"/>
      <c r="K145" s="88"/>
      <c r="L145" s="88"/>
      <c r="M145" s="195">
        <v>13089</v>
      </c>
      <c r="N145" s="195">
        <v>12724</v>
      </c>
      <c r="O145" s="143">
        <v>26022</v>
      </c>
      <c r="P145" s="143">
        <v>28000</v>
      </c>
      <c r="Q145" s="195">
        <v>42000</v>
      </c>
      <c r="R145" s="195">
        <v>43260</v>
      </c>
      <c r="S145" s="195">
        <v>44558</v>
      </c>
      <c r="T145" s="195">
        <v>45895</v>
      </c>
      <c r="U145" s="195">
        <v>47272</v>
      </c>
    </row>
    <row r="146" spans="1:21" ht="24" customHeight="1">
      <c r="B146" s="1" t="s">
        <v>196</v>
      </c>
      <c r="C146" s="88"/>
      <c r="D146" s="88"/>
      <c r="E146" s="1" t="s">
        <v>821</v>
      </c>
      <c r="F146" s="88"/>
      <c r="G146" s="88"/>
      <c r="H146" s="88"/>
      <c r="I146" s="88"/>
      <c r="J146" s="88"/>
      <c r="K146" s="88"/>
      <c r="L146" s="88"/>
      <c r="M146" s="211">
        <v>47922</v>
      </c>
      <c r="N146" s="211">
        <v>51274</v>
      </c>
      <c r="O146" s="142">
        <v>57000</v>
      </c>
      <c r="P146" s="142">
        <v>51000</v>
      </c>
      <c r="Q146" s="184">
        <v>60000</v>
      </c>
      <c r="R146" s="184">
        <v>60000</v>
      </c>
      <c r="S146" s="184">
        <v>60000</v>
      </c>
      <c r="T146" s="272">
        <v>30000</v>
      </c>
      <c r="U146" s="272">
        <v>30000</v>
      </c>
    </row>
    <row r="147" spans="1:21" ht="24" customHeight="1">
      <c r="B147" s="1" t="s">
        <v>126</v>
      </c>
      <c r="C147" s="88"/>
      <c r="D147" s="88"/>
      <c r="E147" s="1" t="s">
        <v>89</v>
      </c>
      <c r="F147" s="88"/>
      <c r="G147" s="88"/>
      <c r="H147" s="88"/>
      <c r="I147" s="88"/>
      <c r="J147" s="88"/>
      <c r="K147" s="88"/>
      <c r="L147" s="88"/>
      <c r="M147" s="211">
        <v>21088</v>
      </c>
      <c r="N147" s="211">
        <v>14963</v>
      </c>
      <c r="O147" s="142">
        <v>15000</v>
      </c>
      <c r="P147" s="142">
        <v>15000</v>
      </c>
      <c r="Q147" s="184">
        <v>15000</v>
      </c>
      <c r="R147" s="184">
        <v>15000</v>
      </c>
      <c r="S147" s="184">
        <v>15000</v>
      </c>
      <c r="T147" s="184">
        <v>15000</v>
      </c>
      <c r="U147" s="184">
        <v>15000</v>
      </c>
    </row>
    <row r="148" spans="1:21" ht="24" customHeight="1">
      <c r="B148" s="1" t="s">
        <v>125</v>
      </c>
      <c r="C148" s="88"/>
      <c r="D148" s="88"/>
      <c r="E148" s="1" t="s">
        <v>11</v>
      </c>
      <c r="F148" s="88"/>
      <c r="G148" s="88"/>
      <c r="H148" s="88"/>
      <c r="I148" s="88"/>
      <c r="J148" s="88"/>
      <c r="K148" s="88"/>
      <c r="L148" s="88"/>
      <c r="M148" s="211">
        <v>4344</v>
      </c>
      <c r="N148" s="211">
        <v>7487</v>
      </c>
      <c r="O148" s="142">
        <v>4500</v>
      </c>
      <c r="P148" s="142">
        <v>4500</v>
      </c>
      <c r="Q148" s="184">
        <v>4500</v>
      </c>
      <c r="R148" s="184">
        <v>4500</v>
      </c>
      <c r="S148" s="184">
        <v>4500</v>
      </c>
      <c r="T148" s="184">
        <v>4500</v>
      </c>
      <c r="U148" s="184">
        <v>4500</v>
      </c>
    </row>
    <row r="149" spans="1:21" ht="24" customHeight="1">
      <c r="B149" s="1" t="s">
        <v>124</v>
      </c>
      <c r="C149" s="88"/>
      <c r="D149" s="88"/>
      <c r="E149" s="1" t="s">
        <v>12</v>
      </c>
      <c r="F149" s="88"/>
      <c r="G149" s="88"/>
      <c r="H149" s="88"/>
      <c r="I149" s="88"/>
      <c r="J149" s="88"/>
      <c r="K149" s="88"/>
      <c r="L149" s="88"/>
      <c r="M149" s="211">
        <v>20763</v>
      </c>
      <c r="N149" s="211">
        <v>31366</v>
      </c>
      <c r="O149" s="142">
        <v>17100</v>
      </c>
      <c r="P149" s="142">
        <v>17100</v>
      </c>
      <c r="Q149" s="184">
        <v>17000</v>
      </c>
      <c r="R149" s="184">
        <v>17000</v>
      </c>
      <c r="S149" s="184">
        <v>17000</v>
      </c>
      <c r="T149" s="184">
        <v>17000</v>
      </c>
      <c r="U149" s="184">
        <v>17000</v>
      </c>
    </row>
    <row r="150" spans="1:21" ht="24" customHeight="1">
      <c r="B150" s="1" t="s">
        <v>558</v>
      </c>
      <c r="C150" s="88"/>
      <c r="D150" s="88"/>
      <c r="E150" s="1" t="s">
        <v>559</v>
      </c>
      <c r="F150" s="88"/>
      <c r="G150" s="88"/>
      <c r="H150" s="88"/>
      <c r="I150" s="88"/>
      <c r="J150" s="88"/>
      <c r="K150" s="88"/>
      <c r="L150" s="88"/>
      <c r="M150" s="211">
        <v>1368</v>
      </c>
      <c r="N150" s="211">
        <v>2947</v>
      </c>
      <c r="O150" s="142">
        <v>3000</v>
      </c>
      <c r="P150" s="142">
        <v>3000</v>
      </c>
      <c r="Q150" s="211">
        <v>3000</v>
      </c>
      <c r="R150" s="211">
        <v>3000</v>
      </c>
      <c r="S150" s="211">
        <v>3000</v>
      </c>
      <c r="T150" s="211">
        <v>3000</v>
      </c>
      <c r="U150" s="211">
        <v>3000</v>
      </c>
    </row>
    <row r="151" spans="1:21" ht="24" customHeight="1">
      <c r="B151" s="1" t="s">
        <v>201</v>
      </c>
      <c r="C151" s="88"/>
      <c r="D151" s="88"/>
      <c r="E151" s="1" t="s">
        <v>1090</v>
      </c>
      <c r="F151" s="88"/>
      <c r="G151" s="88"/>
      <c r="H151" s="88"/>
      <c r="I151" s="88"/>
      <c r="J151" s="88"/>
      <c r="K151" s="88"/>
      <c r="L151" s="88"/>
      <c r="M151" s="211">
        <v>6865</v>
      </c>
      <c r="N151" s="211">
        <v>4440</v>
      </c>
      <c r="O151" s="142">
        <v>3375</v>
      </c>
      <c r="P151" s="142">
        <v>5805</v>
      </c>
      <c r="Q151" s="211">
        <v>6450</v>
      </c>
      <c r="R151" s="211">
        <v>5400</v>
      </c>
      <c r="S151" s="211">
        <v>5400</v>
      </c>
      <c r="T151" s="211">
        <v>4725</v>
      </c>
      <c r="U151" s="211">
        <v>2700</v>
      </c>
    </row>
    <row r="152" spans="1:21" ht="24" customHeight="1">
      <c r="B152" s="1" t="s">
        <v>123</v>
      </c>
      <c r="C152" s="88"/>
      <c r="D152" s="88"/>
      <c r="E152" s="1" t="s">
        <v>128</v>
      </c>
      <c r="F152" s="88"/>
      <c r="G152" s="88"/>
      <c r="H152" s="88"/>
      <c r="I152" s="88"/>
      <c r="J152" s="88"/>
      <c r="K152" s="88"/>
      <c r="L152" s="88"/>
      <c r="M152" s="211">
        <v>53119</v>
      </c>
      <c r="N152" s="211">
        <v>70454</v>
      </c>
      <c r="O152" s="142">
        <v>78000</v>
      </c>
      <c r="P152" s="142">
        <v>95000</v>
      </c>
      <c r="Q152" s="211">
        <v>101650</v>
      </c>
      <c r="R152" s="211">
        <v>108766</v>
      </c>
      <c r="S152" s="211">
        <v>116380</v>
      </c>
      <c r="T152" s="211">
        <v>124527</v>
      </c>
      <c r="U152" s="211">
        <v>133244</v>
      </c>
    </row>
    <row r="153" spans="1:21" ht="24" customHeight="1">
      <c r="B153" s="1" t="s">
        <v>122</v>
      </c>
      <c r="C153" s="88"/>
      <c r="D153" s="88"/>
      <c r="E153" s="1" t="s">
        <v>127</v>
      </c>
      <c r="F153" s="88"/>
      <c r="G153" s="88"/>
      <c r="H153" s="88"/>
      <c r="I153" s="88"/>
      <c r="J153" s="88"/>
      <c r="K153" s="88"/>
      <c r="L153" s="88"/>
      <c r="M153" s="231">
        <v>9002</v>
      </c>
      <c r="N153" s="231">
        <v>7730</v>
      </c>
      <c r="O153" s="145">
        <v>9000</v>
      </c>
      <c r="P153" s="145">
        <v>8921</v>
      </c>
      <c r="Q153" s="197">
        <v>8000</v>
      </c>
      <c r="R153" s="197">
        <v>8000</v>
      </c>
      <c r="S153" s="197">
        <v>8000</v>
      </c>
      <c r="T153" s="197">
        <v>8000</v>
      </c>
      <c r="U153" s="197">
        <v>8000</v>
      </c>
    </row>
    <row r="154" spans="1:21" s="88" customFormat="1" ht="24" customHeight="1">
      <c r="A154" s="407"/>
      <c r="B154" s="1"/>
      <c r="C154" s="486" t="s">
        <v>1151</v>
      </c>
      <c r="D154" s="486"/>
      <c r="E154" s="486"/>
      <c r="F154" s="486"/>
      <c r="G154" s="486"/>
      <c r="H154" s="486"/>
      <c r="I154" s="486"/>
      <c r="J154" s="486"/>
      <c r="K154" s="486"/>
      <c r="L154" s="486"/>
      <c r="M154" s="298">
        <f t="shared" ref="M154:U154" si="5">SUM(M114:M153)</f>
        <v>5686416</v>
      </c>
      <c r="N154" s="298">
        <f t="shared" si="5"/>
        <v>6018903</v>
      </c>
      <c r="O154" s="299">
        <f t="shared" si="5"/>
        <v>6435737</v>
      </c>
      <c r="P154" s="420">
        <f t="shared" si="5"/>
        <v>6254843</v>
      </c>
      <c r="Q154" s="298">
        <f t="shared" si="5"/>
        <v>6834912</v>
      </c>
      <c r="R154" s="298">
        <f t="shared" si="5"/>
        <v>7161071</v>
      </c>
      <c r="S154" s="298">
        <f t="shared" si="5"/>
        <v>7579449</v>
      </c>
      <c r="T154" s="298">
        <f t="shared" si="5"/>
        <v>7887024</v>
      </c>
      <c r="U154" s="298">
        <f t="shared" si="5"/>
        <v>8356248</v>
      </c>
    </row>
    <row r="155" spans="1:21" ht="15" customHeight="1">
      <c r="B155" s="1"/>
      <c r="C155" s="88"/>
      <c r="D155" s="88"/>
      <c r="E155" s="1"/>
      <c r="F155" s="88"/>
      <c r="G155" s="88"/>
      <c r="H155" s="88"/>
      <c r="I155" s="88"/>
      <c r="J155" s="88"/>
      <c r="K155" s="88"/>
      <c r="L155" s="88"/>
      <c r="M155" s="193"/>
      <c r="N155" s="193"/>
      <c r="O155" s="142"/>
      <c r="P155" s="142"/>
      <c r="Q155" s="184"/>
      <c r="R155" s="184"/>
      <c r="S155" s="184"/>
      <c r="T155" s="184"/>
      <c r="U155" s="184"/>
    </row>
    <row r="156" spans="1:21" ht="24" customHeight="1">
      <c r="B156" s="95" t="s">
        <v>467</v>
      </c>
      <c r="C156" s="88"/>
      <c r="D156" s="88"/>
      <c r="E156" s="88"/>
      <c r="F156" s="88"/>
      <c r="G156" s="88"/>
      <c r="H156" s="88"/>
      <c r="I156" s="88"/>
      <c r="J156" s="88"/>
      <c r="K156" s="88"/>
      <c r="L156" s="88"/>
      <c r="M156" s="198"/>
      <c r="N156" s="198"/>
      <c r="O156" s="146"/>
      <c r="P156" s="146"/>
      <c r="Q156" s="192"/>
      <c r="R156" s="192"/>
      <c r="S156" s="192"/>
      <c r="T156" s="192"/>
      <c r="U156" s="192"/>
    </row>
    <row r="157" spans="1:21" ht="24" customHeight="1">
      <c r="B157" s="1" t="s">
        <v>129</v>
      </c>
      <c r="C157" s="93"/>
      <c r="D157" s="93"/>
      <c r="E157" s="1" t="s">
        <v>712</v>
      </c>
      <c r="F157" s="93"/>
      <c r="G157" s="93"/>
      <c r="H157" s="93"/>
      <c r="I157" s="93"/>
      <c r="J157" s="93"/>
      <c r="K157" s="93"/>
      <c r="L157" s="93"/>
      <c r="M157" s="290">
        <v>530591</v>
      </c>
      <c r="N157" s="290">
        <v>602702</v>
      </c>
      <c r="O157" s="291">
        <v>743420</v>
      </c>
      <c r="P157" s="291">
        <v>740000</v>
      </c>
      <c r="Q157" s="290">
        <v>852944</v>
      </c>
      <c r="R157" s="290">
        <v>878532</v>
      </c>
      <c r="S157" s="290">
        <v>904888</v>
      </c>
      <c r="T157" s="290">
        <v>932035</v>
      </c>
      <c r="U157" s="290">
        <v>959996</v>
      </c>
    </row>
    <row r="158" spans="1:21" ht="24" customHeight="1">
      <c r="B158" s="1" t="s">
        <v>131</v>
      </c>
      <c r="C158" s="93"/>
      <c r="D158" s="93"/>
      <c r="E158" s="1" t="s">
        <v>8</v>
      </c>
      <c r="F158" s="93"/>
      <c r="G158" s="93"/>
      <c r="H158" s="93"/>
      <c r="I158" s="93"/>
      <c r="J158" s="93"/>
      <c r="K158" s="93"/>
      <c r="L158" s="93"/>
      <c r="M158" s="195">
        <v>59535</v>
      </c>
      <c r="N158" s="195">
        <v>62128</v>
      </c>
      <c r="O158" s="143">
        <v>67011</v>
      </c>
      <c r="P158" s="143">
        <v>62000</v>
      </c>
      <c r="Q158" s="195">
        <v>57351</v>
      </c>
      <c r="R158" s="211">
        <v>63342</v>
      </c>
      <c r="S158" s="211">
        <v>67233</v>
      </c>
      <c r="T158" s="211">
        <v>71301</v>
      </c>
      <c r="U158" s="211">
        <v>75648</v>
      </c>
    </row>
    <row r="159" spans="1:21" ht="24" customHeight="1">
      <c r="B159" s="1" t="s">
        <v>130</v>
      </c>
      <c r="C159" s="88"/>
      <c r="D159" s="88"/>
      <c r="E159" s="1" t="s">
        <v>9</v>
      </c>
      <c r="F159" s="88"/>
      <c r="G159" s="88"/>
      <c r="H159" s="88"/>
      <c r="I159" s="88"/>
      <c r="J159" s="88"/>
      <c r="K159" s="88"/>
      <c r="L159" s="88"/>
      <c r="M159" s="195">
        <v>39361</v>
      </c>
      <c r="N159" s="195">
        <v>44979</v>
      </c>
      <c r="O159" s="143">
        <v>55572</v>
      </c>
      <c r="P159" s="143">
        <v>55572</v>
      </c>
      <c r="Q159" s="195">
        <v>63790</v>
      </c>
      <c r="R159" s="195">
        <v>65704</v>
      </c>
      <c r="S159" s="195">
        <v>67675</v>
      </c>
      <c r="T159" s="195">
        <v>69705</v>
      </c>
      <c r="U159" s="195">
        <v>71796</v>
      </c>
    </row>
    <row r="160" spans="1:21" ht="24" customHeight="1">
      <c r="B160" s="1" t="s">
        <v>437</v>
      </c>
      <c r="C160" s="88"/>
      <c r="D160" s="88"/>
      <c r="E160" s="1" t="s">
        <v>13</v>
      </c>
      <c r="F160" s="88"/>
      <c r="G160" s="88"/>
      <c r="H160" s="88"/>
      <c r="I160" s="88"/>
      <c r="J160" s="88"/>
      <c r="K160" s="88"/>
      <c r="L160" s="88"/>
      <c r="M160" s="195">
        <v>76505</v>
      </c>
      <c r="N160" s="195">
        <v>84594</v>
      </c>
      <c r="O160" s="143">
        <v>121479</v>
      </c>
      <c r="P160" s="143">
        <v>100667</v>
      </c>
      <c r="Q160" s="195">
        <v>150781</v>
      </c>
      <c r="R160" s="211">
        <v>162843</v>
      </c>
      <c r="S160" s="211">
        <v>175870</v>
      </c>
      <c r="T160" s="211">
        <v>189940</v>
      </c>
      <c r="U160" s="211">
        <v>205135</v>
      </c>
    </row>
    <row r="161" spans="2:21" ht="24" customHeight="1">
      <c r="B161" s="1" t="s">
        <v>438</v>
      </c>
      <c r="C161" s="88"/>
      <c r="D161" s="88"/>
      <c r="E161" s="1" t="s">
        <v>161</v>
      </c>
      <c r="F161" s="88"/>
      <c r="G161" s="88"/>
      <c r="H161" s="88"/>
      <c r="I161" s="88"/>
      <c r="J161" s="88"/>
      <c r="K161" s="88"/>
      <c r="L161" s="88"/>
      <c r="M161" s="195">
        <v>420</v>
      </c>
      <c r="N161" s="195">
        <v>608</v>
      </c>
      <c r="O161" s="143">
        <v>940</v>
      </c>
      <c r="P161" s="143">
        <v>975</v>
      </c>
      <c r="Q161" s="195">
        <v>1071</v>
      </c>
      <c r="R161" s="211">
        <v>1071</v>
      </c>
      <c r="S161" s="211">
        <v>1082</v>
      </c>
      <c r="T161" s="211">
        <v>1093</v>
      </c>
      <c r="U161" s="211">
        <v>1104</v>
      </c>
    </row>
    <row r="162" spans="2:21" ht="24" customHeight="1">
      <c r="B162" s="1" t="s">
        <v>439</v>
      </c>
      <c r="C162" s="88"/>
      <c r="D162" s="88"/>
      <c r="E162" s="1" t="s">
        <v>452</v>
      </c>
      <c r="F162" s="88"/>
      <c r="G162" s="88"/>
      <c r="H162" s="88"/>
      <c r="I162" s="88"/>
      <c r="J162" s="88"/>
      <c r="K162" s="88"/>
      <c r="L162" s="88"/>
      <c r="M162" s="195">
        <v>6371</v>
      </c>
      <c r="N162" s="195">
        <v>7088</v>
      </c>
      <c r="O162" s="143">
        <v>9733</v>
      </c>
      <c r="P162" s="143">
        <v>9550</v>
      </c>
      <c r="Q162" s="195">
        <v>13477</v>
      </c>
      <c r="R162" s="211">
        <v>14151</v>
      </c>
      <c r="S162" s="211">
        <v>14859</v>
      </c>
      <c r="T162" s="211">
        <v>15602</v>
      </c>
      <c r="U162" s="211">
        <v>16382</v>
      </c>
    </row>
    <row r="163" spans="2:21" ht="24" customHeight="1">
      <c r="B163" s="1" t="s">
        <v>457</v>
      </c>
      <c r="C163" s="88"/>
      <c r="D163" s="88"/>
      <c r="E163" s="1" t="s">
        <v>454</v>
      </c>
      <c r="F163" s="88"/>
      <c r="G163" s="88"/>
      <c r="H163" s="88"/>
      <c r="I163" s="88"/>
      <c r="J163" s="88"/>
      <c r="K163" s="88"/>
      <c r="L163" s="88"/>
      <c r="M163" s="195">
        <v>1081</v>
      </c>
      <c r="N163" s="195">
        <v>1131</v>
      </c>
      <c r="O163" s="142">
        <v>1499</v>
      </c>
      <c r="P163" s="143">
        <v>1431</v>
      </c>
      <c r="Q163" s="211">
        <v>1855</v>
      </c>
      <c r="R163" s="211">
        <v>1855</v>
      </c>
      <c r="S163" s="211">
        <v>1911</v>
      </c>
      <c r="T163" s="211">
        <v>1968</v>
      </c>
      <c r="U163" s="211">
        <v>2027</v>
      </c>
    </row>
    <row r="164" spans="2:21" ht="24" customHeight="1">
      <c r="B164" s="1" t="s">
        <v>138</v>
      </c>
      <c r="C164" s="93"/>
      <c r="D164" s="93"/>
      <c r="E164" s="1" t="s">
        <v>86</v>
      </c>
      <c r="F164" s="93"/>
      <c r="G164" s="93"/>
      <c r="H164" s="93"/>
      <c r="I164" s="93"/>
      <c r="J164" s="93"/>
      <c r="K164" s="93"/>
      <c r="L164" s="93"/>
      <c r="M164" s="211">
        <v>3277</v>
      </c>
      <c r="N164" s="211">
        <v>1605</v>
      </c>
      <c r="O164" s="142">
        <v>7850</v>
      </c>
      <c r="P164" s="142">
        <v>4500</v>
      </c>
      <c r="Q164" s="211">
        <v>7850</v>
      </c>
      <c r="R164" s="211">
        <v>7850</v>
      </c>
      <c r="S164" s="211">
        <v>7850</v>
      </c>
      <c r="T164" s="211">
        <v>7850</v>
      </c>
      <c r="U164" s="211">
        <v>7850</v>
      </c>
    </row>
    <row r="165" spans="2:21" ht="24" customHeight="1">
      <c r="B165" s="1" t="s">
        <v>137</v>
      </c>
      <c r="C165" s="88"/>
      <c r="D165" s="88"/>
      <c r="E165" s="1" t="s">
        <v>817</v>
      </c>
      <c r="F165" s="88"/>
      <c r="G165" s="88"/>
      <c r="H165" s="88"/>
      <c r="I165" s="88"/>
      <c r="J165" s="88"/>
      <c r="K165" s="88"/>
      <c r="L165" s="88"/>
      <c r="M165" s="211">
        <v>3</v>
      </c>
      <c r="N165" s="211">
        <v>1426</v>
      </c>
      <c r="O165" s="142">
        <v>7000</v>
      </c>
      <c r="P165" s="142">
        <v>6300</v>
      </c>
      <c r="Q165" s="211">
        <v>7000</v>
      </c>
      <c r="R165" s="211">
        <v>7000</v>
      </c>
      <c r="S165" s="211">
        <v>7000</v>
      </c>
      <c r="T165" s="211">
        <v>7000</v>
      </c>
      <c r="U165" s="211">
        <v>7000</v>
      </c>
    </row>
    <row r="166" spans="2:21" ht="24" customHeight="1">
      <c r="B166" s="1" t="s">
        <v>1015</v>
      </c>
      <c r="C166" s="88"/>
      <c r="D166" s="88"/>
      <c r="E166" s="1" t="s">
        <v>774</v>
      </c>
      <c r="F166" s="88"/>
      <c r="G166" s="88"/>
      <c r="H166" s="88"/>
      <c r="I166" s="88"/>
      <c r="J166" s="88"/>
      <c r="K166" s="88"/>
      <c r="L166" s="88"/>
      <c r="M166" s="211">
        <v>0</v>
      </c>
      <c r="N166" s="211">
        <v>110395</v>
      </c>
      <c r="O166" s="142">
        <v>0</v>
      </c>
      <c r="P166" s="142">
        <v>0</v>
      </c>
      <c r="Q166" s="211">
        <v>0</v>
      </c>
      <c r="R166" s="211">
        <v>0</v>
      </c>
      <c r="S166" s="211">
        <v>0</v>
      </c>
      <c r="T166" s="211">
        <v>0</v>
      </c>
      <c r="U166" s="211">
        <v>0</v>
      </c>
    </row>
    <row r="167" spans="2:21" ht="24" customHeight="1">
      <c r="B167" s="1" t="s">
        <v>1028</v>
      </c>
      <c r="C167" s="88"/>
      <c r="D167" s="88"/>
      <c r="E167" s="1" t="s">
        <v>1025</v>
      </c>
      <c r="F167" s="88"/>
      <c r="G167" s="88"/>
      <c r="H167" s="88"/>
      <c r="I167" s="88"/>
      <c r="J167" s="88"/>
      <c r="K167" s="88"/>
      <c r="L167" s="88"/>
      <c r="M167" s="195">
        <v>0</v>
      </c>
      <c r="N167" s="195">
        <v>5910</v>
      </c>
      <c r="O167" s="143">
        <v>8518</v>
      </c>
      <c r="P167" s="143">
        <v>8428</v>
      </c>
      <c r="Q167" s="195">
        <v>3577</v>
      </c>
      <c r="R167" s="195">
        <v>3244</v>
      </c>
      <c r="S167" s="211">
        <v>9037</v>
      </c>
      <c r="T167" s="195">
        <v>3908</v>
      </c>
      <c r="U167" s="195">
        <v>3545</v>
      </c>
    </row>
    <row r="168" spans="2:21" ht="24" customHeight="1">
      <c r="B168" s="1" t="s">
        <v>136</v>
      </c>
      <c r="C168" s="93"/>
      <c r="D168" s="93"/>
      <c r="E168" s="1" t="s">
        <v>85</v>
      </c>
      <c r="F168" s="93"/>
      <c r="G168" s="93"/>
      <c r="H168" s="93"/>
      <c r="I168" s="93"/>
      <c r="J168" s="93"/>
      <c r="K168" s="93"/>
      <c r="L168" s="93"/>
      <c r="M168" s="211">
        <v>696</v>
      </c>
      <c r="N168" s="211">
        <v>3522</v>
      </c>
      <c r="O168" s="142">
        <v>2500</v>
      </c>
      <c r="P168" s="142">
        <v>2000</v>
      </c>
      <c r="Q168" s="211">
        <v>2500</v>
      </c>
      <c r="R168" s="211">
        <v>2500</v>
      </c>
      <c r="S168" s="211">
        <v>2500</v>
      </c>
      <c r="T168" s="211">
        <v>2500</v>
      </c>
      <c r="U168" s="211">
        <v>2500</v>
      </c>
    </row>
    <row r="169" spans="2:21" ht="24" customHeight="1">
      <c r="B169" s="1" t="s">
        <v>135</v>
      </c>
      <c r="C169" s="88"/>
      <c r="D169" s="88"/>
      <c r="E169" s="1" t="s">
        <v>818</v>
      </c>
      <c r="F169" s="88"/>
      <c r="G169" s="88"/>
      <c r="H169" s="88"/>
      <c r="I169" s="88"/>
      <c r="J169" s="88"/>
      <c r="K169" s="88"/>
      <c r="L169" s="88"/>
      <c r="M169" s="211">
        <v>1007</v>
      </c>
      <c r="N169" s="211">
        <v>835</v>
      </c>
      <c r="O169" s="142">
        <v>3000</v>
      </c>
      <c r="P169" s="142">
        <v>3000</v>
      </c>
      <c r="Q169" s="195">
        <v>3000</v>
      </c>
      <c r="R169" s="211">
        <v>3000</v>
      </c>
      <c r="S169" s="211">
        <v>3000</v>
      </c>
      <c r="T169" s="211">
        <v>3000</v>
      </c>
      <c r="U169" s="211">
        <v>3000</v>
      </c>
    </row>
    <row r="170" spans="2:21" ht="24" customHeight="1">
      <c r="B170" s="1" t="s">
        <v>1457</v>
      </c>
      <c r="C170" s="88"/>
      <c r="D170" s="88"/>
      <c r="E170" s="1" t="s">
        <v>1455</v>
      </c>
      <c r="F170" s="88"/>
      <c r="G170" s="88"/>
      <c r="H170" s="88"/>
      <c r="I170" s="88"/>
      <c r="J170" s="88"/>
      <c r="K170" s="88"/>
      <c r="L170" s="88"/>
      <c r="M170" s="211">
        <v>0</v>
      </c>
      <c r="N170" s="211">
        <v>0</v>
      </c>
      <c r="O170" s="142">
        <v>0</v>
      </c>
      <c r="P170" s="142">
        <v>0</v>
      </c>
      <c r="Q170" s="184">
        <v>0</v>
      </c>
      <c r="R170" s="184">
        <v>0</v>
      </c>
      <c r="S170" s="184">
        <v>0</v>
      </c>
      <c r="T170" s="184">
        <v>10353</v>
      </c>
      <c r="U170" s="184">
        <v>10758</v>
      </c>
    </row>
    <row r="171" spans="2:21" ht="24" customHeight="1">
      <c r="B171" s="1" t="s">
        <v>134</v>
      </c>
      <c r="C171" s="93"/>
      <c r="D171" s="93"/>
      <c r="E171" s="1" t="s">
        <v>206</v>
      </c>
      <c r="F171" s="93"/>
      <c r="G171" s="93"/>
      <c r="H171" s="93"/>
      <c r="I171" s="93"/>
      <c r="J171" s="93"/>
      <c r="K171" s="93"/>
      <c r="L171" s="93"/>
      <c r="M171" s="211">
        <v>2986</v>
      </c>
      <c r="N171" s="211">
        <v>3403</v>
      </c>
      <c r="O171" s="142">
        <v>5000</v>
      </c>
      <c r="P171" s="142">
        <v>5000</v>
      </c>
      <c r="Q171" s="211">
        <v>7000</v>
      </c>
      <c r="R171" s="211">
        <v>7000</v>
      </c>
      <c r="S171" s="211">
        <v>7000</v>
      </c>
      <c r="T171" s="211">
        <v>7000</v>
      </c>
      <c r="U171" s="211">
        <v>7000</v>
      </c>
    </row>
    <row r="172" spans="2:21" ht="24" customHeight="1">
      <c r="B172" s="1" t="s">
        <v>133</v>
      </c>
      <c r="C172" s="88"/>
      <c r="D172" s="88"/>
      <c r="E172" s="1" t="s">
        <v>84</v>
      </c>
      <c r="F172" s="88"/>
      <c r="G172" s="88"/>
      <c r="H172" s="88"/>
      <c r="I172" s="88"/>
      <c r="J172" s="88"/>
      <c r="K172" s="88"/>
      <c r="L172" s="88"/>
      <c r="M172" s="211">
        <v>103</v>
      </c>
      <c r="N172" s="211">
        <v>123</v>
      </c>
      <c r="O172" s="142">
        <v>500</v>
      </c>
      <c r="P172" s="142">
        <v>500</v>
      </c>
      <c r="Q172" s="211">
        <v>500</v>
      </c>
      <c r="R172" s="211">
        <v>1000</v>
      </c>
      <c r="S172" s="211">
        <v>1000</v>
      </c>
      <c r="T172" s="211">
        <v>1000</v>
      </c>
      <c r="U172" s="211">
        <v>1000</v>
      </c>
    </row>
    <row r="173" spans="2:21" ht="24" customHeight="1">
      <c r="B173" s="1" t="s">
        <v>208</v>
      </c>
      <c r="C173" s="88"/>
      <c r="D173" s="88"/>
      <c r="E173" s="1" t="s">
        <v>209</v>
      </c>
      <c r="F173" s="88"/>
      <c r="G173" s="88"/>
      <c r="H173" s="88"/>
      <c r="I173" s="88"/>
      <c r="J173" s="88"/>
      <c r="K173" s="88"/>
      <c r="L173" s="88"/>
      <c r="M173" s="211">
        <v>79895</v>
      </c>
      <c r="N173" s="211">
        <v>160270</v>
      </c>
      <c r="O173" s="142">
        <v>90000</v>
      </c>
      <c r="P173" s="142">
        <v>85000</v>
      </c>
      <c r="Q173" s="211">
        <v>90000</v>
      </c>
      <c r="R173" s="211">
        <v>90000</v>
      </c>
      <c r="S173" s="211">
        <v>90000</v>
      </c>
      <c r="T173" s="211">
        <v>90000</v>
      </c>
      <c r="U173" s="211">
        <v>90000</v>
      </c>
    </row>
    <row r="174" spans="2:21" ht="24" customHeight="1">
      <c r="B174" s="1" t="s">
        <v>189</v>
      </c>
      <c r="C174" s="93"/>
      <c r="D174" s="93"/>
      <c r="E174" s="1" t="s">
        <v>819</v>
      </c>
      <c r="F174" s="93"/>
      <c r="G174" s="93"/>
      <c r="H174" s="88"/>
      <c r="I174" s="88"/>
      <c r="J174" s="88"/>
      <c r="K174" s="88"/>
      <c r="L174" s="88"/>
      <c r="M174" s="211">
        <v>1990</v>
      </c>
      <c r="N174" s="211">
        <v>2112</v>
      </c>
      <c r="O174" s="142">
        <v>3500</v>
      </c>
      <c r="P174" s="142">
        <v>3500</v>
      </c>
      <c r="Q174" s="211">
        <v>3500</v>
      </c>
      <c r="R174" s="211">
        <v>3500</v>
      </c>
      <c r="S174" s="211">
        <v>3500</v>
      </c>
      <c r="T174" s="211">
        <v>3500</v>
      </c>
      <c r="U174" s="211">
        <v>3500</v>
      </c>
    </row>
    <row r="175" spans="2:21" ht="24" customHeight="1">
      <c r="B175" s="1" t="s">
        <v>132</v>
      </c>
      <c r="C175" s="88"/>
      <c r="D175" s="88"/>
      <c r="E175" s="1" t="s">
        <v>10</v>
      </c>
      <c r="F175" s="88"/>
      <c r="G175" s="88"/>
      <c r="H175" s="88"/>
      <c r="I175" s="88"/>
      <c r="J175" s="88"/>
      <c r="K175" s="88"/>
      <c r="L175" s="88"/>
      <c r="M175" s="211">
        <v>8368</v>
      </c>
      <c r="N175" s="211">
        <v>46690</v>
      </c>
      <c r="O175" s="142">
        <v>215000</v>
      </c>
      <c r="P175" s="142">
        <v>215000</v>
      </c>
      <c r="Q175" s="211">
        <v>20000</v>
      </c>
      <c r="R175" s="211">
        <v>65000</v>
      </c>
      <c r="S175" s="211">
        <v>65000</v>
      </c>
      <c r="T175" s="211">
        <v>65000</v>
      </c>
      <c r="U175" s="211">
        <v>15000</v>
      </c>
    </row>
    <row r="176" spans="2:21" ht="24" customHeight="1">
      <c r="B176" s="1" t="s">
        <v>506</v>
      </c>
      <c r="C176" s="93"/>
      <c r="D176" s="93"/>
      <c r="E176" s="1" t="s">
        <v>81</v>
      </c>
      <c r="F176" s="93"/>
      <c r="G176" s="93"/>
      <c r="H176" s="93"/>
      <c r="I176" s="93"/>
      <c r="J176" s="93"/>
      <c r="K176" s="93"/>
      <c r="L176" s="93"/>
      <c r="M176" s="211">
        <v>2269</v>
      </c>
      <c r="N176" s="211">
        <v>2269</v>
      </c>
      <c r="O176" s="142">
        <v>5500</v>
      </c>
      <c r="P176" s="142">
        <v>3000</v>
      </c>
      <c r="Q176" s="195">
        <v>5500</v>
      </c>
      <c r="R176" s="184">
        <v>5500</v>
      </c>
      <c r="S176" s="184">
        <v>5500</v>
      </c>
      <c r="T176" s="184">
        <v>5500</v>
      </c>
      <c r="U176" s="184">
        <v>5500</v>
      </c>
    </row>
    <row r="177" spans="1:21" ht="24" customHeight="1">
      <c r="B177" s="1" t="s">
        <v>1495</v>
      </c>
      <c r="C177" s="88"/>
      <c r="D177" s="88"/>
      <c r="E177" s="1" t="s">
        <v>82</v>
      </c>
      <c r="F177" s="88"/>
      <c r="G177" s="88"/>
      <c r="H177" s="88"/>
      <c r="I177" s="88"/>
      <c r="J177" s="88"/>
      <c r="K177" s="88"/>
      <c r="L177" s="88"/>
      <c r="M177" s="195">
        <v>0</v>
      </c>
      <c r="N177" s="195">
        <v>0</v>
      </c>
      <c r="O177" s="143">
        <v>0</v>
      </c>
      <c r="P177" s="143">
        <v>0</v>
      </c>
      <c r="Q177" s="195">
        <v>11250</v>
      </c>
      <c r="R177" s="195">
        <v>11588</v>
      </c>
      <c r="S177" s="195">
        <v>11936</v>
      </c>
      <c r="T177" s="195">
        <v>12294</v>
      </c>
      <c r="U177" s="195">
        <v>12663</v>
      </c>
    </row>
    <row r="178" spans="1:21" ht="24" customHeight="1">
      <c r="B178" s="1" t="s">
        <v>1116</v>
      </c>
      <c r="C178" s="93"/>
      <c r="D178" s="93"/>
      <c r="E178" s="1" t="s">
        <v>756</v>
      </c>
      <c r="F178" s="93"/>
      <c r="G178" s="93"/>
      <c r="H178" s="93"/>
      <c r="I178" s="93"/>
      <c r="J178" s="93"/>
      <c r="K178" s="93"/>
      <c r="L178" s="93"/>
      <c r="M178" s="211">
        <v>1461</v>
      </c>
      <c r="N178" s="211">
        <v>1927</v>
      </c>
      <c r="O178" s="142">
        <v>4725</v>
      </c>
      <c r="P178" s="142">
        <v>4725</v>
      </c>
      <c r="Q178" s="211">
        <v>4725</v>
      </c>
      <c r="R178" s="211">
        <v>4725</v>
      </c>
      <c r="S178" s="211">
        <v>4725</v>
      </c>
      <c r="T178" s="211">
        <v>4725</v>
      </c>
      <c r="U178" s="211">
        <v>4725</v>
      </c>
    </row>
    <row r="179" spans="1:21" ht="24" customHeight="1">
      <c r="B179" s="1" t="s">
        <v>140</v>
      </c>
      <c r="C179" s="93"/>
      <c r="D179" s="93"/>
      <c r="E179" s="1" t="s">
        <v>11</v>
      </c>
      <c r="F179" s="93"/>
      <c r="G179" s="93"/>
      <c r="H179" s="93"/>
      <c r="I179" s="93"/>
      <c r="J179" s="93"/>
      <c r="K179" s="93"/>
      <c r="L179" s="93"/>
      <c r="M179" s="211">
        <v>916</v>
      </c>
      <c r="N179" s="211">
        <v>1675</v>
      </c>
      <c r="O179" s="142">
        <v>2000</v>
      </c>
      <c r="P179" s="142">
        <v>2000</v>
      </c>
      <c r="Q179" s="211">
        <v>2000</v>
      </c>
      <c r="R179" s="184">
        <v>2000</v>
      </c>
      <c r="S179" s="184">
        <v>2000</v>
      </c>
      <c r="T179" s="184">
        <v>2000</v>
      </c>
      <c r="U179" s="184">
        <v>2000</v>
      </c>
    </row>
    <row r="180" spans="1:21" ht="24" customHeight="1">
      <c r="B180" s="1" t="s">
        <v>139</v>
      </c>
      <c r="C180" s="88"/>
      <c r="D180" s="88"/>
      <c r="E180" s="1" t="s">
        <v>12</v>
      </c>
      <c r="F180" s="88"/>
      <c r="G180" s="88"/>
      <c r="H180" s="88"/>
      <c r="I180" s="88"/>
      <c r="J180" s="88"/>
      <c r="K180" s="88"/>
      <c r="L180" s="88"/>
      <c r="M180" s="211">
        <v>7248</v>
      </c>
      <c r="N180" s="211">
        <v>4533</v>
      </c>
      <c r="O180" s="142">
        <v>18250</v>
      </c>
      <c r="P180" s="142">
        <v>18250</v>
      </c>
      <c r="Q180" s="211">
        <v>11000</v>
      </c>
      <c r="R180" s="211">
        <v>11000</v>
      </c>
      <c r="S180" s="211">
        <v>11000</v>
      </c>
      <c r="T180" s="211">
        <v>11000</v>
      </c>
      <c r="U180" s="211">
        <v>11000</v>
      </c>
    </row>
    <row r="181" spans="1:21" ht="24" customHeight="1">
      <c r="B181" s="1" t="s">
        <v>524</v>
      </c>
      <c r="C181" s="93"/>
      <c r="D181" s="93"/>
      <c r="E181" s="1" t="s">
        <v>128</v>
      </c>
      <c r="F181" s="93"/>
      <c r="G181" s="93"/>
      <c r="H181" s="93"/>
      <c r="I181" s="93"/>
      <c r="J181" s="93"/>
      <c r="K181" s="93"/>
      <c r="L181" s="93"/>
      <c r="M181" s="231">
        <v>4015</v>
      </c>
      <c r="N181" s="231">
        <v>4967</v>
      </c>
      <c r="O181" s="145">
        <v>7750</v>
      </c>
      <c r="P181" s="145">
        <v>10000</v>
      </c>
      <c r="Q181" s="231">
        <v>10700</v>
      </c>
      <c r="R181" s="231">
        <v>11449</v>
      </c>
      <c r="S181" s="231">
        <v>12250</v>
      </c>
      <c r="T181" s="231">
        <v>13108</v>
      </c>
      <c r="U181" s="231">
        <v>14026</v>
      </c>
    </row>
    <row r="182" spans="1:21" s="88" customFormat="1" ht="24" customHeight="1">
      <c r="A182" s="407"/>
      <c r="B182" s="1"/>
      <c r="C182" s="486" t="s">
        <v>1152</v>
      </c>
      <c r="D182" s="486"/>
      <c r="E182" s="486"/>
      <c r="F182" s="486"/>
      <c r="G182" s="486"/>
      <c r="H182" s="486"/>
      <c r="I182" s="486"/>
      <c r="J182" s="486"/>
      <c r="K182" s="486"/>
      <c r="L182" s="486"/>
      <c r="M182" s="298">
        <f t="shared" ref="M182:U182" si="6">SUM(M157:M181)</f>
        <v>828098</v>
      </c>
      <c r="N182" s="298">
        <f t="shared" si="6"/>
        <v>1154892</v>
      </c>
      <c r="O182" s="299">
        <f t="shared" si="6"/>
        <v>1380747</v>
      </c>
      <c r="P182" s="420">
        <f t="shared" si="6"/>
        <v>1341398</v>
      </c>
      <c r="Q182" s="298">
        <f t="shared" si="6"/>
        <v>1331371</v>
      </c>
      <c r="R182" s="298">
        <f t="shared" si="6"/>
        <v>1423854</v>
      </c>
      <c r="S182" s="298">
        <f t="shared" si="6"/>
        <v>1476816</v>
      </c>
      <c r="T182" s="298">
        <f t="shared" si="6"/>
        <v>1531382</v>
      </c>
      <c r="U182" s="298">
        <f t="shared" si="6"/>
        <v>1533155</v>
      </c>
    </row>
    <row r="183" spans="1:21" ht="15" customHeight="1">
      <c r="B183" s="1"/>
      <c r="C183" s="93"/>
      <c r="D183" s="93"/>
      <c r="E183" s="1"/>
      <c r="F183" s="93"/>
      <c r="G183" s="93"/>
      <c r="H183" s="93"/>
      <c r="I183" s="93"/>
      <c r="J183" s="93"/>
      <c r="K183" s="93"/>
      <c r="L183" s="93"/>
      <c r="M183" s="193"/>
      <c r="N183" s="193"/>
      <c r="O183" s="142"/>
      <c r="P183" s="142"/>
      <c r="Q183" s="184"/>
      <c r="R183" s="184"/>
      <c r="S183" s="184"/>
      <c r="T183" s="184"/>
      <c r="U183" s="184"/>
    </row>
    <row r="184" spans="1:21" ht="24" customHeight="1">
      <c r="B184" s="95" t="s">
        <v>876</v>
      </c>
      <c r="C184" s="88"/>
      <c r="D184" s="88"/>
      <c r="E184" s="88"/>
      <c r="F184" s="88"/>
      <c r="G184" s="88"/>
      <c r="H184" s="88"/>
      <c r="I184" s="88"/>
      <c r="J184" s="88"/>
      <c r="K184" s="88"/>
      <c r="L184" s="88"/>
      <c r="M184" s="198"/>
      <c r="N184" s="198"/>
      <c r="O184" s="146"/>
      <c r="P184" s="146"/>
      <c r="Q184" s="192"/>
      <c r="R184" s="192"/>
      <c r="S184" s="192"/>
      <c r="T184" s="192"/>
      <c r="U184" s="192"/>
    </row>
    <row r="185" spans="1:21" ht="24" customHeight="1">
      <c r="B185" s="1" t="s">
        <v>142</v>
      </c>
      <c r="C185" s="93"/>
      <c r="D185" s="93"/>
      <c r="E185" s="1" t="s">
        <v>712</v>
      </c>
      <c r="F185" s="93"/>
      <c r="G185" s="93"/>
      <c r="H185" s="93"/>
      <c r="I185" s="93"/>
      <c r="J185" s="93"/>
      <c r="K185" s="93"/>
      <c r="L185" s="93"/>
      <c r="M185" s="290">
        <v>435874</v>
      </c>
      <c r="N185" s="290">
        <v>493536</v>
      </c>
      <c r="O185" s="291">
        <v>589189</v>
      </c>
      <c r="P185" s="291">
        <v>589189</v>
      </c>
      <c r="Q185" s="290">
        <v>635220</v>
      </c>
      <c r="R185" s="290">
        <v>654277</v>
      </c>
      <c r="S185" s="290">
        <v>673905</v>
      </c>
      <c r="T185" s="290">
        <v>694122</v>
      </c>
      <c r="U185" s="290">
        <v>714946</v>
      </c>
    </row>
    <row r="186" spans="1:21" ht="24" customHeight="1">
      <c r="B186" s="1" t="s">
        <v>880</v>
      </c>
      <c r="C186" s="93"/>
      <c r="D186" s="93"/>
      <c r="E186" s="1" t="s">
        <v>66</v>
      </c>
      <c r="F186" s="93"/>
      <c r="G186" s="93"/>
      <c r="H186" s="93"/>
      <c r="I186" s="93"/>
      <c r="J186" s="93"/>
      <c r="K186" s="93"/>
      <c r="L186" s="93"/>
      <c r="M186" s="195">
        <v>0</v>
      </c>
      <c r="N186" s="195">
        <v>3870</v>
      </c>
      <c r="O186" s="143">
        <v>16800</v>
      </c>
      <c r="P186" s="143">
        <v>0</v>
      </c>
      <c r="Q186" s="195">
        <v>36000</v>
      </c>
      <c r="R186" s="195">
        <v>36000</v>
      </c>
      <c r="S186" s="195">
        <v>36000</v>
      </c>
      <c r="T186" s="195">
        <v>36000</v>
      </c>
      <c r="U186" s="195">
        <v>36000</v>
      </c>
    </row>
    <row r="187" spans="1:21" ht="24" customHeight="1">
      <c r="B187" s="1" t="s">
        <v>141</v>
      </c>
      <c r="C187" s="93"/>
      <c r="D187" s="93"/>
      <c r="E187" s="1" t="s">
        <v>14</v>
      </c>
      <c r="F187" s="93"/>
      <c r="G187" s="93"/>
      <c r="H187" s="93"/>
      <c r="I187" s="93"/>
      <c r="J187" s="93"/>
      <c r="K187" s="93"/>
      <c r="L187" s="93"/>
      <c r="M187" s="211">
        <v>30447</v>
      </c>
      <c r="N187" s="211">
        <v>27495</v>
      </c>
      <c r="O187" s="142">
        <v>22500</v>
      </c>
      <c r="P187" s="142">
        <v>22500</v>
      </c>
      <c r="Q187" s="211">
        <v>30000</v>
      </c>
      <c r="R187" s="211">
        <v>30000</v>
      </c>
      <c r="S187" s="211">
        <v>30000</v>
      </c>
      <c r="T187" s="211">
        <v>30000</v>
      </c>
      <c r="U187" s="211">
        <v>30000</v>
      </c>
    </row>
    <row r="188" spans="1:21" ht="24" customHeight="1">
      <c r="B188" s="1" t="s">
        <v>144</v>
      </c>
      <c r="C188" s="93"/>
      <c r="D188" s="93"/>
      <c r="E188" s="1" t="s">
        <v>8</v>
      </c>
      <c r="F188" s="93"/>
      <c r="G188" s="93"/>
      <c r="H188" s="93"/>
      <c r="I188" s="93"/>
      <c r="J188" s="93"/>
      <c r="K188" s="93"/>
      <c r="L188" s="93"/>
      <c r="M188" s="195">
        <v>50696</v>
      </c>
      <c r="N188" s="195">
        <v>52811</v>
      </c>
      <c r="O188" s="143">
        <v>55137</v>
      </c>
      <c r="P188" s="143">
        <v>53250</v>
      </c>
      <c r="Q188" s="195">
        <v>44728</v>
      </c>
      <c r="R188" s="211">
        <v>49336</v>
      </c>
      <c r="S188" s="211">
        <v>52300</v>
      </c>
      <c r="T188" s="211">
        <v>55395</v>
      </c>
      <c r="U188" s="211">
        <v>58702</v>
      </c>
    </row>
    <row r="189" spans="1:21" ht="24" customHeight="1">
      <c r="B189" s="1" t="s">
        <v>143</v>
      </c>
      <c r="C189" s="88"/>
      <c r="D189" s="88"/>
      <c r="E189" s="1" t="s">
        <v>9</v>
      </c>
      <c r="F189" s="88"/>
      <c r="G189" s="88"/>
      <c r="H189" s="88"/>
      <c r="I189" s="88"/>
      <c r="J189" s="88"/>
      <c r="K189" s="88"/>
      <c r="L189" s="88"/>
      <c r="M189" s="195">
        <v>33576</v>
      </c>
      <c r="N189" s="195">
        <v>38377</v>
      </c>
      <c r="O189" s="143">
        <v>46684</v>
      </c>
      <c r="P189" s="143">
        <v>46684</v>
      </c>
      <c r="Q189" s="195">
        <v>52357</v>
      </c>
      <c r="R189" s="195">
        <v>53928</v>
      </c>
      <c r="S189" s="195">
        <v>55546</v>
      </c>
      <c r="T189" s="195">
        <v>57212</v>
      </c>
      <c r="U189" s="195">
        <v>58928</v>
      </c>
    </row>
    <row r="190" spans="1:21" ht="24" customHeight="1">
      <c r="B190" s="1" t="s">
        <v>440</v>
      </c>
      <c r="C190" s="88"/>
      <c r="D190" s="88"/>
      <c r="E190" s="1" t="s">
        <v>13</v>
      </c>
      <c r="F190" s="88"/>
      <c r="G190" s="88"/>
      <c r="H190" s="88"/>
      <c r="I190" s="88"/>
      <c r="J190" s="88"/>
      <c r="K190" s="88"/>
      <c r="L190" s="88"/>
      <c r="M190" s="195">
        <v>111839</v>
      </c>
      <c r="N190" s="195">
        <v>118132</v>
      </c>
      <c r="O190" s="143">
        <v>150660</v>
      </c>
      <c r="P190" s="143">
        <v>139728</v>
      </c>
      <c r="Q190" s="195">
        <v>134167</v>
      </c>
      <c r="R190" s="195">
        <v>144900</v>
      </c>
      <c r="S190" s="195">
        <v>156492</v>
      </c>
      <c r="T190" s="195">
        <v>169011</v>
      </c>
      <c r="U190" s="195">
        <v>182532</v>
      </c>
    </row>
    <row r="191" spans="1:21" ht="24" customHeight="1">
      <c r="B191" s="1" t="s">
        <v>441</v>
      </c>
      <c r="C191" s="88"/>
      <c r="D191" s="88"/>
      <c r="E191" s="1" t="s">
        <v>161</v>
      </c>
      <c r="F191" s="88"/>
      <c r="G191" s="88"/>
      <c r="H191" s="88"/>
      <c r="I191" s="88"/>
      <c r="J191" s="88"/>
      <c r="K191" s="88"/>
      <c r="L191" s="88"/>
      <c r="M191" s="195">
        <v>437</v>
      </c>
      <c r="N191" s="195">
        <v>1049</v>
      </c>
      <c r="O191" s="143">
        <v>799</v>
      </c>
      <c r="P191" s="143">
        <v>1041</v>
      </c>
      <c r="Q191" s="195">
        <v>774</v>
      </c>
      <c r="R191" s="211">
        <v>774</v>
      </c>
      <c r="S191" s="211">
        <v>782</v>
      </c>
      <c r="T191" s="211">
        <v>790</v>
      </c>
      <c r="U191" s="211">
        <v>798</v>
      </c>
    </row>
    <row r="192" spans="1:21" ht="24" customHeight="1">
      <c r="B192" s="1" t="s">
        <v>442</v>
      </c>
      <c r="C192" s="88"/>
      <c r="D192" s="88"/>
      <c r="E192" s="1" t="s">
        <v>452</v>
      </c>
      <c r="F192" s="88"/>
      <c r="G192" s="88"/>
      <c r="H192" s="88"/>
      <c r="I192" s="88"/>
      <c r="J192" s="88"/>
      <c r="K192" s="88"/>
      <c r="L192" s="88"/>
      <c r="M192" s="195">
        <v>7171</v>
      </c>
      <c r="N192" s="195">
        <v>8534</v>
      </c>
      <c r="O192" s="143">
        <v>10908</v>
      </c>
      <c r="P192" s="143">
        <v>10451</v>
      </c>
      <c r="Q192" s="195">
        <v>10157</v>
      </c>
      <c r="R192" s="211">
        <v>10665</v>
      </c>
      <c r="S192" s="211">
        <v>11198</v>
      </c>
      <c r="T192" s="211">
        <v>11758</v>
      </c>
      <c r="U192" s="211">
        <v>12346</v>
      </c>
    </row>
    <row r="193" spans="2:21" ht="24" customHeight="1">
      <c r="B193" s="1" t="s">
        <v>458</v>
      </c>
      <c r="C193" s="88"/>
      <c r="D193" s="88"/>
      <c r="E193" s="1" t="s">
        <v>454</v>
      </c>
      <c r="F193" s="88"/>
      <c r="G193" s="88"/>
      <c r="H193" s="88"/>
      <c r="I193" s="88"/>
      <c r="J193" s="88"/>
      <c r="K193" s="88"/>
      <c r="L193" s="88"/>
      <c r="M193" s="195">
        <v>1149</v>
      </c>
      <c r="N193" s="195">
        <v>1258</v>
      </c>
      <c r="O193" s="142">
        <v>1728</v>
      </c>
      <c r="P193" s="143">
        <v>1480</v>
      </c>
      <c r="Q193" s="211">
        <v>1526</v>
      </c>
      <c r="R193" s="211">
        <v>1526</v>
      </c>
      <c r="S193" s="211">
        <v>1572</v>
      </c>
      <c r="T193" s="211">
        <v>1619</v>
      </c>
      <c r="U193" s="211">
        <v>1668</v>
      </c>
    </row>
    <row r="194" spans="2:21" ht="24" customHeight="1">
      <c r="B194" s="1" t="s">
        <v>148</v>
      </c>
      <c r="C194" s="93"/>
      <c r="D194" s="93"/>
      <c r="E194" s="1" t="s">
        <v>86</v>
      </c>
      <c r="F194" s="93"/>
      <c r="G194" s="93"/>
      <c r="H194" s="93"/>
      <c r="I194" s="93"/>
      <c r="J194" s="93"/>
      <c r="K194" s="93"/>
      <c r="L194" s="93"/>
      <c r="M194" s="211">
        <v>210</v>
      </c>
      <c r="N194" s="211">
        <v>0</v>
      </c>
      <c r="O194" s="142">
        <v>6000</v>
      </c>
      <c r="P194" s="142">
        <v>3000</v>
      </c>
      <c r="Q194" s="211">
        <v>6000</v>
      </c>
      <c r="R194" s="211">
        <v>6000</v>
      </c>
      <c r="S194" s="211">
        <v>6000</v>
      </c>
      <c r="T194" s="211">
        <v>6000</v>
      </c>
      <c r="U194" s="211">
        <v>6000</v>
      </c>
    </row>
    <row r="195" spans="2:21" ht="24" customHeight="1">
      <c r="B195" s="1" t="s">
        <v>940</v>
      </c>
      <c r="C195" s="93"/>
      <c r="D195" s="93"/>
      <c r="E195" s="1" t="s">
        <v>817</v>
      </c>
      <c r="F195" s="93"/>
      <c r="G195" s="93"/>
      <c r="H195" s="93"/>
      <c r="I195" s="93"/>
      <c r="J195" s="93"/>
      <c r="K195" s="93"/>
      <c r="L195" s="93"/>
      <c r="M195" s="211">
        <v>70</v>
      </c>
      <c r="N195" s="211">
        <v>8</v>
      </c>
      <c r="O195" s="142">
        <v>3000</v>
      </c>
      <c r="P195" s="142">
        <v>2000</v>
      </c>
      <c r="Q195" s="211">
        <v>3000</v>
      </c>
      <c r="R195" s="211">
        <v>3000</v>
      </c>
      <c r="S195" s="211">
        <v>3000</v>
      </c>
      <c r="T195" s="211">
        <v>3000</v>
      </c>
      <c r="U195" s="211">
        <v>3000</v>
      </c>
    </row>
    <row r="196" spans="2:21" ht="24" customHeight="1">
      <c r="B196" s="1" t="s">
        <v>777</v>
      </c>
      <c r="C196" s="93"/>
      <c r="D196" s="93"/>
      <c r="E196" s="1" t="s">
        <v>774</v>
      </c>
      <c r="F196" s="93"/>
      <c r="G196" s="93"/>
      <c r="H196" s="93"/>
      <c r="I196" s="93"/>
      <c r="J196" s="93"/>
      <c r="K196" s="93"/>
      <c r="L196" s="93"/>
      <c r="M196" s="211">
        <v>622551</v>
      </c>
      <c r="N196" s="211">
        <v>108000</v>
      </c>
      <c r="O196" s="142">
        <v>549408</v>
      </c>
      <c r="P196" s="142">
        <v>549408</v>
      </c>
      <c r="Q196" s="211">
        <v>1113569</v>
      </c>
      <c r="R196" s="211">
        <v>423646</v>
      </c>
      <c r="S196" s="211">
        <v>558146</v>
      </c>
      <c r="T196" s="211">
        <v>662646</v>
      </c>
      <c r="U196" s="211">
        <v>455146</v>
      </c>
    </row>
    <row r="197" spans="2:21" ht="24" customHeight="1">
      <c r="B197" s="1" t="s">
        <v>1029</v>
      </c>
      <c r="C197" s="88"/>
      <c r="D197" s="88"/>
      <c r="E197" s="1" t="s">
        <v>1025</v>
      </c>
      <c r="F197" s="88"/>
      <c r="G197" s="88"/>
      <c r="H197" s="88"/>
      <c r="I197" s="88"/>
      <c r="J197" s="88"/>
      <c r="K197" s="88"/>
      <c r="L197" s="88"/>
      <c r="M197" s="195">
        <v>0</v>
      </c>
      <c r="N197" s="195">
        <v>453</v>
      </c>
      <c r="O197" s="143">
        <v>8780</v>
      </c>
      <c r="P197" s="143">
        <v>6866</v>
      </c>
      <c r="Q197" s="195">
        <v>0</v>
      </c>
      <c r="R197" s="195">
        <v>2886</v>
      </c>
      <c r="S197" s="195">
        <v>9315</v>
      </c>
      <c r="T197" s="195">
        <v>0</v>
      </c>
      <c r="U197" s="195">
        <v>3153</v>
      </c>
    </row>
    <row r="198" spans="2:21" ht="24" customHeight="1">
      <c r="B198" s="1" t="s">
        <v>765</v>
      </c>
      <c r="C198" s="93"/>
      <c r="D198" s="93"/>
      <c r="E198" s="1" t="s">
        <v>766</v>
      </c>
      <c r="F198" s="93"/>
      <c r="G198" s="93"/>
      <c r="H198" s="93"/>
      <c r="I198" s="93"/>
      <c r="J198" s="93"/>
      <c r="K198" s="93"/>
      <c r="L198" s="93"/>
      <c r="M198" s="211">
        <v>4690</v>
      </c>
      <c r="N198" s="211">
        <v>16406</v>
      </c>
      <c r="O198" s="142">
        <v>20000</v>
      </c>
      <c r="P198" s="142">
        <v>45000</v>
      </c>
      <c r="Q198" s="211">
        <v>100000</v>
      </c>
      <c r="R198" s="211">
        <v>30000</v>
      </c>
      <c r="S198" s="211">
        <v>30000</v>
      </c>
      <c r="T198" s="211">
        <v>30000</v>
      </c>
      <c r="U198" s="211">
        <v>30000</v>
      </c>
    </row>
    <row r="199" spans="2:21" ht="24" customHeight="1">
      <c r="B199" s="1" t="s">
        <v>1458</v>
      </c>
      <c r="C199" s="88"/>
      <c r="D199" s="88"/>
      <c r="E199" s="1" t="s">
        <v>1455</v>
      </c>
      <c r="F199" s="88"/>
      <c r="G199" s="88"/>
      <c r="H199" s="88"/>
      <c r="I199" s="88"/>
      <c r="J199" s="88"/>
      <c r="K199" s="88"/>
      <c r="L199" s="88"/>
      <c r="M199" s="211">
        <v>0</v>
      </c>
      <c r="N199" s="211">
        <v>0</v>
      </c>
      <c r="O199" s="142">
        <v>0</v>
      </c>
      <c r="P199" s="142">
        <v>0</v>
      </c>
      <c r="Q199" s="184">
        <v>0</v>
      </c>
      <c r="R199" s="184">
        <v>0</v>
      </c>
      <c r="S199" s="184">
        <v>0</v>
      </c>
      <c r="T199" s="184">
        <v>37272</v>
      </c>
      <c r="U199" s="184">
        <v>38729</v>
      </c>
    </row>
    <row r="200" spans="2:21" ht="24" customHeight="1">
      <c r="B200" s="1" t="s">
        <v>147</v>
      </c>
      <c r="C200" s="88"/>
      <c r="D200" s="88"/>
      <c r="E200" s="1" t="s">
        <v>206</v>
      </c>
      <c r="F200" s="88"/>
      <c r="G200" s="88"/>
      <c r="H200" s="88"/>
      <c r="I200" s="88"/>
      <c r="J200" s="88"/>
      <c r="K200" s="88"/>
      <c r="L200" s="88"/>
      <c r="M200" s="211">
        <v>3610</v>
      </c>
      <c r="N200" s="211">
        <v>4866</v>
      </c>
      <c r="O200" s="142">
        <v>7600</v>
      </c>
      <c r="P200" s="142">
        <v>6000</v>
      </c>
      <c r="Q200" s="211">
        <v>7600</v>
      </c>
      <c r="R200" s="211">
        <v>7600</v>
      </c>
      <c r="S200" s="211">
        <v>7600</v>
      </c>
      <c r="T200" s="211">
        <v>7600</v>
      </c>
      <c r="U200" s="211">
        <v>7600</v>
      </c>
    </row>
    <row r="201" spans="2:21" ht="24" customHeight="1">
      <c r="B201" s="1" t="s">
        <v>214</v>
      </c>
      <c r="C201" s="88"/>
      <c r="D201" s="88"/>
      <c r="E201" s="1" t="s">
        <v>152</v>
      </c>
      <c r="F201" s="88"/>
      <c r="G201" s="88"/>
      <c r="H201" s="88"/>
      <c r="I201" s="88"/>
      <c r="J201" s="88"/>
      <c r="K201" s="88"/>
      <c r="L201" s="88"/>
      <c r="M201" s="211">
        <v>0</v>
      </c>
      <c r="N201" s="211">
        <v>0</v>
      </c>
      <c r="O201" s="142">
        <v>6615</v>
      </c>
      <c r="P201" s="142">
        <v>7404</v>
      </c>
      <c r="Q201" s="211">
        <v>7404</v>
      </c>
      <c r="R201" s="211">
        <v>7774</v>
      </c>
      <c r="S201" s="211">
        <v>8163</v>
      </c>
      <c r="T201" s="211">
        <v>8571</v>
      </c>
      <c r="U201" s="211">
        <v>9000</v>
      </c>
    </row>
    <row r="202" spans="2:21" ht="24" customHeight="1">
      <c r="B202" s="1" t="s">
        <v>210</v>
      </c>
      <c r="C202" s="88"/>
      <c r="D202" s="88"/>
      <c r="E202" s="1" t="s">
        <v>912</v>
      </c>
      <c r="F202" s="93"/>
      <c r="G202" s="93"/>
      <c r="H202" s="93"/>
      <c r="I202" s="93"/>
      <c r="J202" s="93"/>
      <c r="K202" s="93"/>
      <c r="L202" s="93"/>
      <c r="M202" s="211">
        <v>17000</v>
      </c>
      <c r="N202" s="211">
        <v>12750</v>
      </c>
      <c r="O202" s="142">
        <v>30000</v>
      </c>
      <c r="P202" s="142">
        <v>20000</v>
      </c>
      <c r="Q202" s="211">
        <v>30000</v>
      </c>
      <c r="R202" s="211">
        <v>30000</v>
      </c>
      <c r="S202" s="211">
        <v>30000</v>
      </c>
      <c r="T202" s="211">
        <v>30000</v>
      </c>
      <c r="U202" s="211">
        <v>30000</v>
      </c>
    </row>
    <row r="203" spans="2:21" ht="24" customHeight="1">
      <c r="B203" s="1" t="s">
        <v>146</v>
      </c>
      <c r="C203" s="88"/>
      <c r="D203" s="88"/>
      <c r="E203" s="1" t="s">
        <v>10</v>
      </c>
      <c r="F203" s="88"/>
      <c r="G203" s="88"/>
      <c r="H203" s="88"/>
      <c r="I203" s="88"/>
      <c r="J203" s="88"/>
      <c r="K203" s="88"/>
      <c r="L203" s="88"/>
      <c r="M203" s="211">
        <v>12287</v>
      </c>
      <c r="N203" s="211">
        <v>11753</v>
      </c>
      <c r="O203" s="142">
        <v>9225</v>
      </c>
      <c r="P203" s="142">
        <v>12000</v>
      </c>
      <c r="Q203" s="211">
        <v>12000</v>
      </c>
      <c r="R203" s="211">
        <v>12000</v>
      </c>
      <c r="S203" s="211">
        <v>12000</v>
      </c>
      <c r="T203" s="211">
        <v>12000</v>
      </c>
      <c r="U203" s="211">
        <v>12000</v>
      </c>
    </row>
    <row r="204" spans="2:21" ht="24" customHeight="1">
      <c r="B204" s="1" t="s">
        <v>1020</v>
      </c>
      <c r="C204" s="88"/>
      <c r="D204" s="88"/>
      <c r="E204" s="1" t="s">
        <v>286</v>
      </c>
      <c r="F204" s="88"/>
      <c r="G204" s="88"/>
      <c r="H204" s="88"/>
      <c r="I204" s="88"/>
      <c r="J204" s="88"/>
      <c r="K204" s="88"/>
      <c r="L204" s="88"/>
      <c r="M204" s="270">
        <v>1097</v>
      </c>
      <c r="N204" s="270">
        <v>4002</v>
      </c>
      <c r="O204" s="153">
        <v>4500</v>
      </c>
      <c r="P204" s="153">
        <v>4500</v>
      </c>
      <c r="Q204" s="270">
        <v>4500</v>
      </c>
      <c r="R204" s="270">
        <v>4500</v>
      </c>
      <c r="S204" s="270">
        <v>4500</v>
      </c>
      <c r="T204" s="270">
        <v>4500</v>
      </c>
      <c r="U204" s="270">
        <v>4500</v>
      </c>
    </row>
    <row r="205" spans="2:21" ht="24" customHeight="1">
      <c r="B205" s="1" t="s">
        <v>145</v>
      </c>
      <c r="C205" s="93"/>
      <c r="D205" s="93"/>
      <c r="E205" s="1" t="s">
        <v>81</v>
      </c>
      <c r="F205" s="88"/>
      <c r="G205" s="88"/>
      <c r="H205" s="88"/>
      <c r="I205" s="88"/>
      <c r="J205" s="88"/>
      <c r="K205" s="88"/>
      <c r="L205" s="88"/>
      <c r="M205" s="270">
        <v>3536</v>
      </c>
      <c r="N205" s="270">
        <v>3379</v>
      </c>
      <c r="O205" s="143">
        <v>6000</v>
      </c>
      <c r="P205" s="143">
        <v>10000</v>
      </c>
      <c r="Q205" s="195">
        <v>35000</v>
      </c>
      <c r="R205" s="208">
        <v>10000</v>
      </c>
      <c r="S205" s="208">
        <v>10000</v>
      </c>
      <c r="T205" s="208">
        <v>10000</v>
      </c>
      <c r="U205" s="208">
        <v>10000</v>
      </c>
    </row>
    <row r="206" spans="2:21" ht="24" customHeight="1">
      <c r="B206" s="1" t="s">
        <v>971</v>
      </c>
      <c r="C206" s="88"/>
      <c r="D206" s="88"/>
      <c r="E206" s="1" t="s">
        <v>82</v>
      </c>
      <c r="F206" s="88"/>
      <c r="G206" s="88"/>
      <c r="H206" s="88"/>
      <c r="I206" s="88"/>
      <c r="J206" s="88"/>
      <c r="K206" s="88"/>
      <c r="L206" s="88"/>
      <c r="M206" s="195">
        <v>1290</v>
      </c>
      <c r="N206" s="195">
        <v>1270</v>
      </c>
      <c r="O206" s="143">
        <v>1460</v>
      </c>
      <c r="P206" s="143">
        <v>1290</v>
      </c>
      <c r="Q206" s="195">
        <v>1355</v>
      </c>
      <c r="R206" s="195">
        <v>1396</v>
      </c>
      <c r="S206" s="195">
        <v>1438</v>
      </c>
      <c r="T206" s="195">
        <v>10000</v>
      </c>
      <c r="U206" s="195">
        <v>10000</v>
      </c>
    </row>
    <row r="207" spans="2:21" ht="24" customHeight="1">
      <c r="B207" s="1" t="s">
        <v>755</v>
      </c>
      <c r="C207" s="93"/>
      <c r="D207" s="93"/>
      <c r="E207" s="1" t="s">
        <v>756</v>
      </c>
      <c r="F207" s="93"/>
      <c r="G207" s="93"/>
      <c r="H207" s="93"/>
      <c r="I207" s="93"/>
      <c r="J207" s="93"/>
      <c r="K207" s="93"/>
      <c r="L207" s="93"/>
      <c r="M207" s="272">
        <v>75004</v>
      </c>
      <c r="N207" s="272">
        <v>73825</v>
      </c>
      <c r="O207" s="154">
        <v>65000</v>
      </c>
      <c r="P207" s="154">
        <v>105000</v>
      </c>
      <c r="Q207" s="272">
        <v>80000</v>
      </c>
      <c r="R207" s="272">
        <v>65000</v>
      </c>
      <c r="S207" s="272">
        <v>65000</v>
      </c>
      <c r="T207" s="272">
        <v>32500</v>
      </c>
      <c r="U207" s="272">
        <v>32500</v>
      </c>
    </row>
    <row r="208" spans="2:21" ht="24" customHeight="1">
      <c r="B208" s="1" t="s">
        <v>151</v>
      </c>
      <c r="C208" s="93"/>
      <c r="D208" s="93"/>
      <c r="E208" s="1" t="s">
        <v>89</v>
      </c>
      <c r="F208" s="93"/>
      <c r="G208" s="93"/>
      <c r="H208" s="93"/>
      <c r="I208" s="93"/>
      <c r="J208" s="93"/>
      <c r="K208" s="93"/>
      <c r="L208" s="93"/>
      <c r="M208" s="211">
        <v>3884</v>
      </c>
      <c r="N208" s="211">
        <v>5077</v>
      </c>
      <c r="O208" s="142">
        <v>8000</v>
      </c>
      <c r="P208" s="142">
        <v>11025</v>
      </c>
      <c r="Q208" s="211">
        <v>8000</v>
      </c>
      <c r="R208" s="211">
        <v>8000</v>
      </c>
      <c r="S208" s="211">
        <v>8000</v>
      </c>
      <c r="T208" s="211">
        <v>8000</v>
      </c>
      <c r="U208" s="211">
        <v>8000</v>
      </c>
    </row>
    <row r="209" spans="1:21" ht="24" customHeight="1">
      <c r="B209" s="1" t="s">
        <v>150</v>
      </c>
      <c r="C209" s="93"/>
      <c r="D209" s="93"/>
      <c r="E209" s="1" t="s">
        <v>12</v>
      </c>
      <c r="F209" s="93"/>
      <c r="G209" s="93"/>
      <c r="H209" s="93"/>
      <c r="I209" s="93"/>
      <c r="J209" s="93"/>
      <c r="K209" s="93"/>
      <c r="L209" s="93"/>
      <c r="M209" s="211">
        <v>5199</v>
      </c>
      <c r="N209" s="211">
        <v>19760</v>
      </c>
      <c r="O209" s="142">
        <v>18000</v>
      </c>
      <c r="P209" s="142">
        <v>14000</v>
      </c>
      <c r="Q209" s="211">
        <v>21000</v>
      </c>
      <c r="R209" s="211">
        <v>20000</v>
      </c>
      <c r="S209" s="211">
        <v>20000</v>
      </c>
      <c r="T209" s="211">
        <v>20000</v>
      </c>
      <c r="U209" s="211">
        <v>20000</v>
      </c>
    </row>
    <row r="210" spans="1:21" ht="24" customHeight="1">
      <c r="B210" s="1" t="s">
        <v>757</v>
      </c>
      <c r="C210" s="93"/>
      <c r="D210" s="93"/>
      <c r="E210" s="1" t="s">
        <v>758</v>
      </c>
      <c r="F210" s="93"/>
      <c r="G210" s="93"/>
      <c r="H210" s="93"/>
      <c r="I210" s="93"/>
      <c r="J210" s="93"/>
      <c r="K210" s="93"/>
      <c r="L210" s="93"/>
      <c r="M210" s="211">
        <v>35523</v>
      </c>
      <c r="N210" s="211">
        <v>39293</v>
      </c>
      <c r="O210" s="142">
        <v>30000</v>
      </c>
      <c r="P210" s="142">
        <v>30000</v>
      </c>
      <c r="Q210" s="211">
        <v>35000</v>
      </c>
      <c r="R210" s="184">
        <v>35000</v>
      </c>
      <c r="S210" s="184">
        <v>35000</v>
      </c>
      <c r="T210" s="184">
        <v>35000</v>
      </c>
      <c r="U210" s="184">
        <v>35000</v>
      </c>
    </row>
    <row r="211" spans="1:21" ht="24" customHeight="1">
      <c r="B211" s="1" t="s">
        <v>207</v>
      </c>
      <c r="C211" s="93"/>
      <c r="D211" s="93"/>
      <c r="E211" s="1" t="s">
        <v>16</v>
      </c>
      <c r="F211" s="93"/>
      <c r="G211" s="93"/>
      <c r="H211" s="93"/>
      <c r="I211" s="93"/>
      <c r="J211" s="93"/>
      <c r="K211" s="93"/>
      <c r="L211" s="93"/>
      <c r="M211" s="211">
        <v>5573</v>
      </c>
      <c r="N211" s="211">
        <v>8921</v>
      </c>
      <c r="O211" s="142">
        <v>24000</v>
      </c>
      <c r="P211" s="142">
        <v>14000</v>
      </c>
      <c r="Q211" s="211">
        <v>15000</v>
      </c>
      <c r="R211" s="211">
        <v>10000</v>
      </c>
      <c r="S211" s="211">
        <v>10000</v>
      </c>
      <c r="T211" s="211">
        <v>10000</v>
      </c>
      <c r="U211" s="211">
        <v>10000</v>
      </c>
    </row>
    <row r="212" spans="1:21" ht="24" customHeight="1">
      <c r="B212" s="1" t="s">
        <v>197</v>
      </c>
      <c r="C212" s="93"/>
      <c r="D212" s="93"/>
      <c r="E212" s="1" t="s">
        <v>820</v>
      </c>
      <c r="F212" s="93"/>
      <c r="G212" s="93"/>
      <c r="H212" s="93"/>
      <c r="I212" s="93"/>
      <c r="J212" s="93"/>
      <c r="K212" s="93"/>
      <c r="L212" s="93"/>
      <c r="M212" s="211">
        <v>8708</v>
      </c>
      <c r="N212" s="211">
        <v>11782</v>
      </c>
      <c r="O212" s="142">
        <v>20000</v>
      </c>
      <c r="P212" s="142">
        <v>6000</v>
      </c>
      <c r="Q212" s="211">
        <v>45000</v>
      </c>
      <c r="R212" s="184">
        <v>45000</v>
      </c>
      <c r="S212" s="184">
        <v>45000</v>
      </c>
      <c r="T212" s="184">
        <v>45000</v>
      </c>
      <c r="U212" s="184">
        <v>45000</v>
      </c>
    </row>
    <row r="213" spans="1:21" ht="24" customHeight="1">
      <c r="B213" s="1" t="s">
        <v>1022</v>
      </c>
      <c r="C213" s="88"/>
      <c r="D213" s="88"/>
      <c r="E213" s="1" t="s">
        <v>841</v>
      </c>
      <c r="F213" s="88"/>
      <c r="G213" s="88"/>
      <c r="H213" s="88"/>
      <c r="I213" s="88"/>
      <c r="J213" s="88"/>
      <c r="K213" s="88"/>
      <c r="L213" s="88"/>
      <c r="M213" s="211">
        <v>1738</v>
      </c>
      <c r="N213" s="211">
        <v>650</v>
      </c>
      <c r="O213" s="153">
        <v>1200</v>
      </c>
      <c r="P213" s="153">
        <v>1200</v>
      </c>
      <c r="Q213" s="270">
        <v>1200</v>
      </c>
      <c r="R213" s="208">
        <v>1200</v>
      </c>
      <c r="S213" s="208">
        <v>1200</v>
      </c>
      <c r="T213" s="208">
        <v>1200</v>
      </c>
      <c r="U213" s="208">
        <v>1200</v>
      </c>
    </row>
    <row r="214" spans="1:21" ht="24" customHeight="1">
      <c r="B214" s="1" t="s">
        <v>149</v>
      </c>
      <c r="C214" s="93"/>
      <c r="D214" s="93"/>
      <c r="E214" s="1" t="s">
        <v>128</v>
      </c>
      <c r="F214" s="93"/>
      <c r="G214" s="93"/>
      <c r="H214" s="93"/>
      <c r="I214" s="93"/>
      <c r="J214" s="93"/>
      <c r="K214" s="93"/>
      <c r="L214" s="93"/>
      <c r="M214" s="231">
        <v>29965</v>
      </c>
      <c r="N214" s="231">
        <v>28156</v>
      </c>
      <c r="O214" s="145">
        <v>32100</v>
      </c>
      <c r="P214" s="145">
        <v>32100</v>
      </c>
      <c r="Q214" s="231">
        <v>34347</v>
      </c>
      <c r="R214" s="231">
        <v>36751</v>
      </c>
      <c r="S214" s="231">
        <v>39324</v>
      </c>
      <c r="T214" s="231">
        <v>42077</v>
      </c>
      <c r="U214" s="231">
        <v>45022</v>
      </c>
    </row>
    <row r="215" spans="1:21" s="88" customFormat="1" ht="24" customHeight="1">
      <c r="A215" s="407"/>
      <c r="B215" s="1"/>
      <c r="C215" s="493" t="s">
        <v>1221</v>
      </c>
      <c r="D215" s="493"/>
      <c r="E215" s="493"/>
      <c r="F215" s="493"/>
      <c r="G215" s="493"/>
      <c r="H215" s="493"/>
      <c r="I215" s="493"/>
      <c r="J215" s="493"/>
      <c r="K215" s="493"/>
      <c r="L215" s="493"/>
      <c r="M215" s="296">
        <f t="shared" ref="M215:U215" si="7">SUM(M185:M214)</f>
        <v>1503124</v>
      </c>
      <c r="N215" s="296">
        <f t="shared" si="7"/>
        <v>1095413</v>
      </c>
      <c r="O215" s="293">
        <f t="shared" si="7"/>
        <v>1745293</v>
      </c>
      <c r="P215" s="419">
        <f t="shared" si="7"/>
        <v>1745116</v>
      </c>
      <c r="Q215" s="296">
        <f t="shared" si="7"/>
        <v>2504904</v>
      </c>
      <c r="R215" s="296">
        <f t="shared" si="7"/>
        <v>1741159</v>
      </c>
      <c r="S215" s="296">
        <f t="shared" si="7"/>
        <v>1921481</v>
      </c>
      <c r="T215" s="296">
        <f t="shared" si="7"/>
        <v>2071273</v>
      </c>
      <c r="U215" s="296">
        <f t="shared" si="7"/>
        <v>1911770</v>
      </c>
    </row>
    <row r="216" spans="1:21" s="88" customFormat="1" ht="15" customHeight="1">
      <c r="A216" s="407"/>
      <c r="B216" s="1"/>
      <c r="C216" s="267"/>
      <c r="D216" s="267"/>
      <c r="E216" s="1"/>
      <c r="F216" s="267"/>
      <c r="G216" s="267"/>
      <c r="H216" s="267"/>
      <c r="I216" s="267"/>
      <c r="J216" s="267"/>
      <c r="K216" s="267"/>
      <c r="L216" s="267"/>
      <c r="M216" s="202"/>
      <c r="N216" s="202"/>
      <c r="O216" s="151"/>
      <c r="P216" s="151"/>
      <c r="Q216" s="202"/>
      <c r="R216" s="202"/>
      <c r="S216" s="202"/>
      <c r="T216" s="202"/>
      <c r="U216" s="202"/>
    </row>
    <row r="217" spans="1:21" ht="24" customHeight="1">
      <c r="B217" s="95" t="s">
        <v>877</v>
      </c>
      <c r="C217" s="88"/>
      <c r="D217" s="88"/>
      <c r="E217" s="88"/>
      <c r="F217" s="88"/>
      <c r="G217" s="88"/>
      <c r="H217" s="88"/>
      <c r="I217" s="88"/>
      <c r="J217" s="88"/>
      <c r="K217" s="88"/>
      <c r="L217" s="88"/>
      <c r="M217" s="198"/>
      <c r="N217" s="198"/>
      <c r="O217" s="146"/>
      <c r="P217" s="146"/>
      <c r="Q217" s="192"/>
      <c r="R217" s="192"/>
      <c r="S217" s="192"/>
      <c r="T217" s="192"/>
      <c r="U217" s="192"/>
    </row>
    <row r="218" spans="1:21" ht="24" customHeight="1">
      <c r="B218" s="88" t="s">
        <v>553</v>
      </c>
      <c r="C218" s="88"/>
      <c r="D218" s="88"/>
      <c r="E218" s="1" t="s">
        <v>554</v>
      </c>
      <c r="F218" s="88"/>
      <c r="G218" s="88"/>
      <c r="H218" s="88"/>
      <c r="I218" s="88"/>
      <c r="J218" s="88"/>
      <c r="K218" s="88"/>
      <c r="L218" s="88"/>
      <c r="M218" s="290">
        <v>41868</v>
      </c>
      <c r="N218" s="290">
        <v>43794</v>
      </c>
      <c r="O218" s="291">
        <v>43036</v>
      </c>
      <c r="P218" s="291">
        <v>43036</v>
      </c>
      <c r="Q218" s="290">
        <v>46049</v>
      </c>
      <c r="R218" s="290">
        <v>49272</v>
      </c>
      <c r="S218" s="290">
        <v>52721</v>
      </c>
      <c r="T218" s="290">
        <v>56411</v>
      </c>
      <c r="U218" s="290">
        <v>60360</v>
      </c>
    </row>
    <row r="219" spans="1:21" ht="24" customHeight="1">
      <c r="B219" s="1" t="s">
        <v>155</v>
      </c>
      <c r="C219" s="93"/>
      <c r="D219" s="93"/>
      <c r="E219" s="1" t="s">
        <v>157</v>
      </c>
      <c r="F219" s="93"/>
      <c r="G219" s="93"/>
      <c r="H219" s="93"/>
      <c r="I219" s="93"/>
      <c r="J219" s="93"/>
      <c r="K219" s="93"/>
      <c r="L219" s="93"/>
      <c r="M219" s="211">
        <v>1318644</v>
      </c>
      <c r="N219" s="211">
        <v>1427471</v>
      </c>
      <c r="O219" s="142">
        <v>1525021</v>
      </c>
      <c r="P219" s="291">
        <v>1560000</v>
      </c>
      <c r="Q219" s="211">
        <v>1669200</v>
      </c>
      <c r="R219" s="211">
        <v>1786044</v>
      </c>
      <c r="S219" s="211">
        <v>1911067</v>
      </c>
      <c r="T219" s="211">
        <v>2044842</v>
      </c>
      <c r="U219" s="211">
        <v>2187981</v>
      </c>
    </row>
    <row r="220" spans="1:21" ht="24" customHeight="1">
      <c r="B220" s="1" t="s">
        <v>154</v>
      </c>
      <c r="C220" s="88"/>
      <c r="D220" s="88"/>
      <c r="E220" s="1" t="s">
        <v>156</v>
      </c>
      <c r="F220" s="88"/>
      <c r="G220" s="88"/>
      <c r="H220" s="88"/>
      <c r="I220" s="88"/>
      <c r="J220" s="88"/>
      <c r="K220" s="88"/>
      <c r="L220" s="88"/>
      <c r="M220" s="231">
        <v>8227</v>
      </c>
      <c r="N220" s="231">
        <v>5893</v>
      </c>
      <c r="O220" s="145">
        <v>9000</v>
      </c>
      <c r="P220" s="145">
        <v>7620</v>
      </c>
      <c r="Q220" s="231">
        <v>8382</v>
      </c>
      <c r="R220" s="231">
        <v>8675</v>
      </c>
      <c r="S220" s="231">
        <v>8979</v>
      </c>
      <c r="T220" s="231">
        <v>9877</v>
      </c>
      <c r="U220" s="231">
        <v>10223</v>
      </c>
    </row>
    <row r="221" spans="1:21" s="88" customFormat="1" ht="24" customHeight="1">
      <c r="A221" s="407"/>
      <c r="B221" s="486" t="s">
        <v>1219</v>
      </c>
      <c r="C221" s="486"/>
      <c r="D221" s="486"/>
      <c r="E221" s="486"/>
      <c r="F221" s="486"/>
      <c r="G221" s="486"/>
      <c r="H221" s="486"/>
      <c r="I221" s="486"/>
      <c r="J221" s="486"/>
      <c r="K221" s="486"/>
      <c r="L221" s="486"/>
      <c r="M221" s="298">
        <f>SUM(M218:M220)</f>
        <v>1368739</v>
      </c>
      <c r="N221" s="298">
        <f t="shared" ref="N221:U221" si="8">SUM(N218:N220)</f>
        <v>1477158</v>
      </c>
      <c r="O221" s="299">
        <f t="shared" si="8"/>
        <v>1577057</v>
      </c>
      <c r="P221" s="420">
        <f t="shared" si="8"/>
        <v>1610656</v>
      </c>
      <c r="Q221" s="356">
        <f t="shared" si="8"/>
        <v>1723631</v>
      </c>
      <c r="R221" s="356">
        <f t="shared" si="8"/>
        <v>1843991</v>
      </c>
      <c r="S221" s="356">
        <f t="shared" si="8"/>
        <v>1972767</v>
      </c>
      <c r="T221" s="356">
        <f t="shared" si="8"/>
        <v>2111130</v>
      </c>
      <c r="U221" s="356">
        <f t="shared" si="8"/>
        <v>2258564</v>
      </c>
    </row>
    <row r="222" spans="1:21" s="88" customFormat="1" ht="6.9" customHeight="1">
      <c r="A222" s="407"/>
      <c r="B222" s="1"/>
      <c r="E222" s="1"/>
      <c r="M222" s="206"/>
      <c r="N222" s="206"/>
      <c r="O222" s="152"/>
      <c r="P222" s="152"/>
      <c r="Q222" s="206"/>
      <c r="R222" s="206"/>
      <c r="S222" s="206"/>
      <c r="T222" s="206"/>
      <c r="U222" s="206"/>
    </row>
    <row r="223" spans="1:21" s="88" customFormat="1" ht="24" customHeight="1">
      <c r="A223" s="407"/>
      <c r="B223" s="486" t="s">
        <v>1222</v>
      </c>
      <c r="C223" s="486"/>
      <c r="D223" s="486"/>
      <c r="E223" s="486"/>
      <c r="F223" s="486"/>
      <c r="G223" s="486"/>
      <c r="H223" s="486"/>
      <c r="I223" s="486"/>
      <c r="J223" s="486"/>
      <c r="K223" s="486"/>
      <c r="L223" s="486"/>
      <c r="M223" s="298">
        <f t="shared" ref="M223:U223" si="9">M215+M221</f>
        <v>2871863</v>
      </c>
      <c r="N223" s="298">
        <f t="shared" si="9"/>
        <v>2572571</v>
      </c>
      <c r="O223" s="299">
        <f t="shared" si="9"/>
        <v>3322350</v>
      </c>
      <c r="P223" s="420">
        <f t="shared" si="9"/>
        <v>3355772</v>
      </c>
      <c r="Q223" s="298">
        <f t="shared" si="9"/>
        <v>4228535</v>
      </c>
      <c r="R223" s="298">
        <f t="shared" si="9"/>
        <v>3585150</v>
      </c>
      <c r="S223" s="298">
        <f t="shared" si="9"/>
        <v>3894248</v>
      </c>
      <c r="T223" s="298">
        <f t="shared" si="9"/>
        <v>4182403</v>
      </c>
      <c r="U223" s="298">
        <f t="shared" si="9"/>
        <v>4170334</v>
      </c>
    </row>
    <row r="224" spans="1:21" ht="15" customHeight="1">
      <c r="B224" s="1"/>
      <c r="C224" s="88"/>
      <c r="D224" s="88"/>
      <c r="E224" s="1"/>
      <c r="F224" s="88"/>
      <c r="G224" s="407"/>
      <c r="H224" s="407"/>
      <c r="I224" s="407"/>
      <c r="J224" s="407"/>
      <c r="K224" s="407"/>
      <c r="L224" s="407"/>
      <c r="M224" s="206"/>
      <c r="N224" s="206"/>
      <c r="O224" s="155"/>
      <c r="P224" s="155"/>
      <c r="Q224" s="210"/>
      <c r="R224" s="210"/>
      <c r="S224" s="210"/>
      <c r="T224" s="210"/>
      <c r="U224" s="210"/>
    </row>
    <row r="225" spans="2:21" ht="24" customHeight="1">
      <c r="B225" s="6" t="s">
        <v>465</v>
      </c>
      <c r="C225" s="88"/>
      <c r="D225" s="88"/>
      <c r="E225" s="1"/>
      <c r="F225" s="88"/>
      <c r="G225" s="88"/>
      <c r="H225" s="88"/>
      <c r="I225" s="88"/>
      <c r="J225" s="88"/>
      <c r="K225" s="88"/>
      <c r="L225" s="88"/>
      <c r="M225" s="193"/>
      <c r="N225" s="193"/>
      <c r="O225" s="142"/>
      <c r="P225" s="142"/>
      <c r="Q225" s="184"/>
      <c r="R225" s="184"/>
      <c r="S225" s="184"/>
      <c r="T225" s="184"/>
      <c r="U225" s="184"/>
    </row>
    <row r="226" spans="2:21" ht="24" customHeight="1">
      <c r="B226" s="1" t="s">
        <v>218</v>
      </c>
      <c r="C226" s="93"/>
      <c r="D226" s="93"/>
      <c r="E226" s="1" t="s">
        <v>219</v>
      </c>
      <c r="F226" s="93"/>
      <c r="G226" s="93"/>
      <c r="H226" s="93"/>
      <c r="I226" s="93"/>
      <c r="J226" s="93"/>
      <c r="K226" s="93"/>
      <c r="L226" s="93"/>
      <c r="M226" s="290">
        <v>1350</v>
      </c>
      <c r="N226" s="290">
        <v>4703</v>
      </c>
      <c r="O226" s="291">
        <v>2000</v>
      </c>
      <c r="P226" s="291">
        <v>6908</v>
      </c>
      <c r="Q226" s="300">
        <v>10000</v>
      </c>
      <c r="R226" s="300">
        <v>10000</v>
      </c>
      <c r="S226" s="300">
        <v>10000</v>
      </c>
      <c r="T226" s="300">
        <v>10000</v>
      </c>
      <c r="U226" s="300">
        <v>10000</v>
      </c>
    </row>
    <row r="227" spans="2:21" ht="24" customHeight="1">
      <c r="B227" s="1" t="s">
        <v>159</v>
      </c>
      <c r="C227" s="93"/>
      <c r="D227" s="93"/>
      <c r="E227" s="1" t="s">
        <v>160</v>
      </c>
      <c r="F227" s="93"/>
      <c r="G227" s="93"/>
      <c r="H227" s="93"/>
      <c r="I227" s="93"/>
      <c r="J227" s="93"/>
      <c r="K227" s="93"/>
      <c r="L227" s="93"/>
      <c r="M227" s="211">
        <v>10064</v>
      </c>
      <c r="N227" s="211">
        <v>15312</v>
      </c>
      <c r="O227" s="142">
        <v>16500</v>
      </c>
      <c r="P227" s="142">
        <v>14761</v>
      </c>
      <c r="Q227" s="211">
        <v>16000</v>
      </c>
      <c r="R227" s="211">
        <v>16000</v>
      </c>
      <c r="S227" s="211">
        <v>16000</v>
      </c>
      <c r="T227" s="211">
        <v>16000</v>
      </c>
      <c r="U227" s="211">
        <v>16000</v>
      </c>
    </row>
    <row r="228" spans="2:21" ht="24" customHeight="1">
      <c r="B228" s="1" t="s">
        <v>158</v>
      </c>
      <c r="C228" s="88"/>
      <c r="D228" s="88"/>
      <c r="E228" s="1" t="s">
        <v>211</v>
      </c>
      <c r="F228" s="88"/>
      <c r="G228" s="88"/>
      <c r="H228" s="88"/>
      <c r="I228" s="88"/>
      <c r="J228" s="88"/>
      <c r="K228" s="88"/>
      <c r="L228" s="1"/>
      <c r="M228" s="211">
        <v>325209</v>
      </c>
      <c r="N228" s="211">
        <v>369608</v>
      </c>
      <c r="O228" s="142">
        <v>405061</v>
      </c>
      <c r="P228" s="142">
        <v>419447</v>
      </c>
      <c r="Q228" s="211">
        <v>461392</v>
      </c>
      <c r="R228" s="211">
        <v>489076</v>
      </c>
      <c r="S228" s="184">
        <v>518421</v>
      </c>
      <c r="T228" s="184">
        <v>549526</v>
      </c>
      <c r="U228" s="184">
        <v>582498</v>
      </c>
    </row>
    <row r="229" spans="2:21" ht="24" customHeight="1">
      <c r="B229" s="1" t="s">
        <v>566</v>
      </c>
      <c r="C229" s="88"/>
      <c r="D229" s="88"/>
      <c r="E229" s="94" t="s">
        <v>569</v>
      </c>
      <c r="F229" s="88"/>
      <c r="G229" s="88"/>
      <c r="H229" s="88"/>
      <c r="I229" s="88"/>
      <c r="J229" s="88"/>
      <c r="K229" s="88"/>
      <c r="L229" s="88"/>
      <c r="M229" s="195">
        <v>37897</v>
      </c>
      <c r="N229" s="195">
        <v>41950</v>
      </c>
      <c r="O229" s="142">
        <v>45420</v>
      </c>
      <c r="P229" s="143">
        <v>33652</v>
      </c>
      <c r="Q229" s="211">
        <v>34340</v>
      </c>
      <c r="R229" s="211">
        <v>34340</v>
      </c>
      <c r="S229" s="211">
        <v>34340</v>
      </c>
      <c r="T229" s="211">
        <v>34340</v>
      </c>
      <c r="U229" s="211">
        <v>34340</v>
      </c>
    </row>
    <row r="230" spans="2:21" ht="24" customHeight="1">
      <c r="B230" s="1" t="s">
        <v>567</v>
      </c>
      <c r="C230" s="88"/>
      <c r="D230" s="88"/>
      <c r="E230" s="94" t="s">
        <v>570</v>
      </c>
      <c r="F230" s="88"/>
      <c r="G230" s="88"/>
      <c r="H230" s="88"/>
      <c r="I230" s="88"/>
      <c r="J230" s="88"/>
      <c r="K230" s="88"/>
      <c r="L230" s="88"/>
      <c r="M230" s="195">
        <v>122</v>
      </c>
      <c r="N230" s="195">
        <v>1838</v>
      </c>
      <c r="O230" s="142">
        <v>0</v>
      </c>
      <c r="P230" s="142">
        <v>0</v>
      </c>
      <c r="Q230" s="211">
        <v>0</v>
      </c>
      <c r="R230" s="211">
        <v>0</v>
      </c>
      <c r="S230" s="211">
        <v>0</v>
      </c>
      <c r="T230" s="211">
        <v>0</v>
      </c>
      <c r="U230" s="211">
        <v>0</v>
      </c>
    </row>
    <row r="231" spans="2:21" ht="24" customHeight="1">
      <c r="B231" s="1" t="s">
        <v>568</v>
      </c>
      <c r="C231" s="88"/>
      <c r="D231" s="88"/>
      <c r="E231" s="94" t="s">
        <v>571</v>
      </c>
      <c r="F231" s="88"/>
      <c r="G231" s="88"/>
      <c r="H231" s="88"/>
      <c r="I231" s="88"/>
      <c r="J231" s="88"/>
      <c r="K231" s="88"/>
      <c r="L231" s="88"/>
      <c r="M231" s="195">
        <v>-1</v>
      </c>
      <c r="N231" s="195">
        <v>74</v>
      </c>
      <c r="O231" s="142">
        <v>0</v>
      </c>
      <c r="P231" s="142">
        <v>0</v>
      </c>
      <c r="Q231" s="211">
        <v>0</v>
      </c>
      <c r="R231" s="211">
        <v>0</v>
      </c>
      <c r="S231" s="211">
        <v>0</v>
      </c>
      <c r="T231" s="211">
        <v>0</v>
      </c>
      <c r="U231" s="211">
        <v>0</v>
      </c>
    </row>
    <row r="232" spans="2:21" ht="24" customHeight="1">
      <c r="B232" s="1" t="s">
        <v>959</v>
      </c>
      <c r="C232" s="88"/>
      <c r="D232" s="88"/>
      <c r="E232" s="94" t="s">
        <v>960</v>
      </c>
      <c r="F232" s="88"/>
      <c r="G232" s="88"/>
      <c r="H232" s="88"/>
      <c r="I232" s="88"/>
      <c r="J232" s="88"/>
      <c r="K232" s="88"/>
      <c r="L232" s="88"/>
      <c r="M232" s="211">
        <v>56309</v>
      </c>
      <c r="N232" s="211">
        <v>37114</v>
      </c>
      <c r="O232" s="142">
        <v>55707</v>
      </c>
      <c r="P232" s="142">
        <v>11065</v>
      </c>
      <c r="Q232" s="211">
        <v>0</v>
      </c>
      <c r="R232" s="211">
        <v>0</v>
      </c>
      <c r="S232" s="211">
        <v>0</v>
      </c>
      <c r="T232" s="211">
        <v>0</v>
      </c>
      <c r="U232" s="211">
        <v>0</v>
      </c>
    </row>
    <row r="233" spans="2:21" ht="24" customHeight="1">
      <c r="B233" s="1" t="s">
        <v>1011</v>
      </c>
      <c r="C233" s="88"/>
      <c r="D233" s="88"/>
      <c r="E233" s="94" t="s">
        <v>1035</v>
      </c>
      <c r="F233" s="88"/>
      <c r="G233" s="88"/>
      <c r="H233" s="88"/>
      <c r="I233" s="88"/>
      <c r="J233" s="88"/>
      <c r="K233" s="88"/>
      <c r="L233" s="88"/>
      <c r="M233" s="211">
        <v>50984</v>
      </c>
      <c r="N233" s="211">
        <v>64461</v>
      </c>
      <c r="O233" s="142">
        <v>64411</v>
      </c>
      <c r="P233" s="142">
        <v>68997</v>
      </c>
      <c r="Q233" s="211">
        <v>70277</v>
      </c>
      <c r="R233" s="211">
        <v>71565</v>
      </c>
      <c r="S233" s="211">
        <v>72882</v>
      </c>
      <c r="T233" s="211">
        <v>74228</v>
      </c>
      <c r="U233" s="211">
        <v>75604</v>
      </c>
    </row>
    <row r="234" spans="2:21" ht="24" customHeight="1">
      <c r="B234" s="1" t="s">
        <v>1285</v>
      </c>
      <c r="C234" s="88"/>
      <c r="D234" s="88"/>
      <c r="E234" s="1" t="s">
        <v>1025</v>
      </c>
      <c r="F234" s="88"/>
      <c r="G234" s="88"/>
      <c r="H234" s="88"/>
      <c r="I234" s="88"/>
      <c r="J234" s="88"/>
      <c r="K234" s="88"/>
      <c r="L234" s="88"/>
      <c r="M234" s="211">
        <v>0</v>
      </c>
      <c r="N234" s="211">
        <v>1278</v>
      </c>
      <c r="O234" s="142">
        <v>0</v>
      </c>
      <c r="P234" s="142">
        <v>0</v>
      </c>
      <c r="Q234" s="211">
        <v>0</v>
      </c>
      <c r="R234" s="211">
        <v>0</v>
      </c>
      <c r="S234" s="211">
        <v>0</v>
      </c>
      <c r="T234" s="211">
        <v>0</v>
      </c>
      <c r="U234" s="211">
        <v>0</v>
      </c>
    </row>
    <row r="235" spans="2:21" ht="24" customHeight="1">
      <c r="B235" s="1" t="s">
        <v>987</v>
      </c>
      <c r="C235" s="267"/>
      <c r="D235" s="267"/>
      <c r="E235" s="1" t="s">
        <v>976</v>
      </c>
      <c r="F235" s="267"/>
      <c r="G235" s="267"/>
      <c r="H235" s="267"/>
      <c r="I235" s="267"/>
      <c r="J235" s="267"/>
      <c r="K235" s="267"/>
      <c r="L235" s="267"/>
      <c r="M235" s="211">
        <v>9348</v>
      </c>
      <c r="N235" s="211">
        <v>9960</v>
      </c>
      <c r="O235" s="142">
        <v>10187</v>
      </c>
      <c r="P235" s="142">
        <v>10242</v>
      </c>
      <c r="Q235" s="211">
        <v>11266</v>
      </c>
      <c r="R235" s="211">
        <v>12393</v>
      </c>
      <c r="S235" s="211">
        <v>13632</v>
      </c>
      <c r="T235" s="211">
        <v>14995</v>
      </c>
      <c r="U235" s="211">
        <v>13745</v>
      </c>
    </row>
    <row r="236" spans="2:21" ht="24" customHeight="1">
      <c r="B236" s="1" t="s">
        <v>921</v>
      </c>
      <c r="C236" s="88"/>
      <c r="D236" s="88"/>
      <c r="E236" s="94" t="s">
        <v>922</v>
      </c>
      <c r="F236" s="88"/>
      <c r="G236" s="88"/>
      <c r="H236" s="88"/>
      <c r="I236" s="88"/>
      <c r="J236" s="88"/>
      <c r="K236" s="88"/>
      <c r="L236" s="88"/>
      <c r="M236" s="211">
        <v>7703</v>
      </c>
      <c r="N236" s="211">
        <v>8627</v>
      </c>
      <c r="O236" s="142">
        <v>0</v>
      </c>
      <c r="P236" s="142">
        <v>0</v>
      </c>
      <c r="Q236" s="211">
        <v>0</v>
      </c>
      <c r="R236" s="211">
        <v>0</v>
      </c>
      <c r="S236" s="211">
        <v>0</v>
      </c>
      <c r="T236" s="211">
        <v>0</v>
      </c>
      <c r="U236" s="211">
        <v>0</v>
      </c>
    </row>
    <row r="237" spans="2:21" ht="24" customHeight="1">
      <c r="B237" s="1" t="s">
        <v>1136</v>
      </c>
      <c r="C237" s="88"/>
      <c r="D237" s="88"/>
      <c r="E237" s="94" t="s">
        <v>1137</v>
      </c>
      <c r="F237" s="88"/>
      <c r="G237" s="88"/>
      <c r="H237" s="88"/>
      <c r="I237" s="88"/>
      <c r="J237" s="88"/>
      <c r="K237" s="88"/>
      <c r="L237" s="88"/>
      <c r="M237" s="211">
        <v>734250</v>
      </c>
      <c r="N237" s="211">
        <v>0</v>
      </c>
      <c r="O237" s="142">
        <v>0</v>
      </c>
      <c r="P237" s="142">
        <v>0</v>
      </c>
      <c r="Q237" s="211">
        <v>0</v>
      </c>
      <c r="R237" s="211">
        <v>0</v>
      </c>
      <c r="S237" s="211">
        <v>0</v>
      </c>
      <c r="T237" s="211">
        <v>0</v>
      </c>
      <c r="U237" s="211">
        <v>0</v>
      </c>
    </row>
    <row r="238" spans="2:21" ht="24" customHeight="1">
      <c r="B238" s="1" t="s">
        <v>988</v>
      </c>
      <c r="C238" s="88"/>
      <c r="D238" s="88"/>
      <c r="E238" s="94" t="s">
        <v>983</v>
      </c>
      <c r="F238" s="88"/>
      <c r="G238" s="88"/>
      <c r="H238" s="88"/>
      <c r="I238" s="88"/>
      <c r="J238" s="88"/>
      <c r="K238" s="88"/>
      <c r="L238" s="88"/>
      <c r="M238" s="211">
        <v>59348</v>
      </c>
      <c r="N238" s="211">
        <v>0</v>
      </c>
      <c r="O238" s="142">
        <v>0</v>
      </c>
      <c r="P238" s="142">
        <v>0</v>
      </c>
      <c r="Q238" s="211">
        <v>0</v>
      </c>
      <c r="R238" s="211">
        <v>0</v>
      </c>
      <c r="S238" s="211">
        <v>0</v>
      </c>
      <c r="T238" s="211">
        <v>0</v>
      </c>
      <c r="U238" s="211">
        <v>0</v>
      </c>
    </row>
    <row r="239" spans="2:21" ht="24" customHeight="1">
      <c r="B239" s="1" t="s">
        <v>1442</v>
      </c>
      <c r="C239" s="88"/>
      <c r="D239" s="88"/>
      <c r="E239" s="94" t="s">
        <v>1443</v>
      </c>
      <c r="F239" s="88"/>
      <c r="G239" s="88"/>
      <c r="H239" s="88"/>
      <c r="I239" s="88"/>
      <c r="J239" s="88"/>
      <c r="K239" s="88"/>
      <c r="L239" s="88"/>
      <c r="M239" s="211">
        <v>0</v>
      </c>
      <c r="N239" s="211">
        <v>0</v>
      </c>
      <c r="O239" s="142">
        <v>0</v>
      </c>
      <c r="P239" s="142">
        <v>0</v>
      </c>
      <c r="Q239" s="211">
        <v>50000</v>
      </c>
      <c r="R239" s="211">
        <v>50000</v>
      </c>
      <c r="S239" s="211">
        <v>50000</v>
      </c>
      <c r="T239" s="211">
        <v>50000</v>
      </c>
      <c r="U239" s="211">
        <v>50000</v>
      </c>
    </row>
    <row r="240" spans="2:21" ht="24" customHeight="1">
      <c r="B240" s="1" t="s">
        <v>778</v>
      </c>
      <c r="C240" s="88"/>
      <c r="D240" s="88"/>
      <c r="E240" s="1" t="s">
        <v>779</v>
      </c>
      <c r="F240" s="88"/>
      <c r="G240" s="88"/>
      <c r="H240" s="88"/>
      <c r="I240" s="88"/>
      <c r="J240" s="88"/>
      <c r="K240" s="88"/>
      <c r="L240" s="1"/>
      <c r="M240" s="211">
        <v>5685</v>
      </c>
      <c r="N240" s="211">
        <v>25564</v>
      </c>
      <c r="O240" s="142">
        <v>36000</v>
      </c>
      <c r="P240" s="142">
        <v>33000</v>
      </c>
      <c r="Q240" s="211">
        <v>25500</v>
      </c>
      <c r="R240" s="211">
        <v>0</v>
      </c>
      <c r="S240" s="211">
        <v>0</v>
      </c>
      <c r="T240" s="211">
        <v>0</v>
      </c>
      <c r="U240" s="211">
        <v>0</v>
      </c>
    </row>
    <row r="241" spans="2:21" ht="24" customHeight="1">
      <c r="B241" s="1" t="s">
        <v>511</v>
      </c>
      <c r="C241" s="88"/>
      <c r="D241" s="88"/>
      <c r="E241" s="1" t="s">
        <v>510</v>
      </c>
      <c r="F241" s="88"/>
      <c r="G241" s="88"/>
      <c r="H241" s="88"/>
      <c r="I241" s="88"/>
      <c r="J241" s="88"/>
      <c r="K241" s="88"/>
      <c r="L241" s="1"/>
      <c r="M241" s="211">
        <v>162842</v>
      </c>
      <c r="N241" s="211">
        <v>194516</v>
      </c>
      <c r="O241" s="142">
        <v>178583</v>
      </c>
      <c r="P241" s="142">
        <v>241232</v>
      </c>
      <c r="Q241" s="211">
        <v>243815</v>
      </c>
      <c r="R241" s="211">
        <v>254409</v>
      </c>
      <c r="S241" s="211">
        <v>269445</v>
      </c>
      <c r="T241" s="211">
        <v>285370</v>
      </c>
      <c r="U241" s="211">
        <v>302240</v>
      </c>
    </row>
    <row r="242" spans="2:21" ht="24" customHeight="1">
      <c r="B242" s="1" t="s">
        <v>514</v>
      </c>
      <c r="C242" s="267"/>
      <c r="D242" s="267"/>
      <c r="E242" s="94" t="s">
        <v>515</v>
      </c>
      <c r="F242" s="267"/>
      <c r="G242" s="267"/>
      <c r="H242" s="267"/>
      <c r="I242" s="267"/>
      <c r="J242" s="267"/>
      <c r="K242" s="267"/>
      <c r="L242" s="267"/>
      <c r="M242" s="211">
        <v>180860</v>
      </c>
      <c r="N242" s="211">
        <v>173138</v>
      </c>
      <c r="O242" s="142">
        <v>400000</v>
      </c>
      <c r="P242" s="142">
        <v>250000</v>
      </c>
      <c r="Q242" s="211">
        <v>400000</v>
      </c>
      <c r="R242" s="211">
        <v>382500</v>
      </c>
      <c r="S242" s="211">
        <v>225000</v>
      </c>
      <c r="T242" s="211">
        <v>225000</v>
      </c>
      <c r="U242" s="211">
        <v>225000</v>
      </c>
    </row>
    <row r="243" spans="2:21" ht="24" customHeight="1">
      <c r="B243" s="1" t="s">
        <v>1282</v>
      </c>
      <c r="C243" s="267"/>
      <c r="D243" s="267"/>
      <c r="E243" s="94" t="s">
        <v>1279</v>
      </c>
      <c r="F243" s="267"/>
      <c r="G243" s="267"/>
      <c r="H243" s="267"/>
      <c r="I243" s="267"/>
      <c r="J243" s="267"/>
      <c r="K243" s="267"/>
      <c r="L243" s="267"/>
      <c r="M243" s="211">
        <v>0</v>
      </c>
      <c r="N243" s="211">
        <v>86745</v>
      </c>
      <c r="O243" s="142">
        <v>154526</v>
      </c>
      <c r="P243" s="142">
        <v>166140</v>
      </c>
      <c r="Q243" s="211">
        <v>218320</v>
      </c>
      <c r="R243" s="211">
        <v>199750</v>
      </c>
      <c r="S243" s="211">
        <v>208262</v>
      </c>
      <c r="T243" s="211">
        <v>216670</v>
      </c>
      <c r="U243" s="211">
        <v>222741</v>
      </c>
    </row>
    <row r="244" spans="2:21" ht="24" customHeight="1">
      <c r="B244" s="1" t="s">
        <v>190</v>
      </c>
      <c r="C244" s="267"/>
      <c r="D244" s="267"/>
      <c r="E244" s="1" t="s">
        <v>173</v>
      </c>
      <c r="F244" s="267"/>
      <c r="G244" s="267"/>
      <c r="H244" s="267"/>
      <c r="I244" s="267"/>
      <c r="J244" s="267"/>
      <c r="K244" s="267"/>
      <c r="L244" s="267"/>
      <c r="M244" s="211">
        <v>90090</v>
      </c>
      <c r="N244" s="211">
        <v>60657</v>
      </c>
      <c r="O244" s="142">
        <v>110000</v>
      </c>
      <c r="P244" s="142">
        <v>95000</v>
      </c>
      <c r="Q244" s="211">
        <v>110000</v>
      </c>
      <c r="R244" s="211">
        <v>110000</v>
      </c>
      <c r="S244" s="211">
        <v>110000</v>
      </c>
      <c r="T244" s="211">
        <v>110000</v>
      </c>
      <c r="U244" s="211">
        <v>110000</v>
      </c>
    </row>
    <row r="245" spans="2:21" ht="24" customHeight="1">
      <c r="B245" s="1" t="s">
        <v>168</v>
      </c>
      <c r="C245" s="267"/>
      <c r="D245" s="267"/>
      <c r="E245" s="1" t="s">
        <v>172</v>
      </c>
      <c r="F245" s="267"/>
      <c r="G245" s="267"/>
      <c r="H245" s="267"/>
      <c r="I245" s="267"/>
      <c r="J245" s="267"/>
      <c r="K245" s="267"/>
      <c r="L245" s="267"/>
      <c r="M245" s="211">
        <v>65917</v>
      </c>
      <c r="N245" s="211">
        <v>61263</v>
      </c>
      <c r="O245" s="142">
        <v>100000</v>
      </c>
      <c r="P245" s="142">
        <v>60000</v>
      </c>
      <c r="Q245" s="211">
        <v>100000</v>
      </c>
      <c r="R245" s="211">
        <v>100000</v>
      </c>
      <c r="S245" s="211">
        <v>100000</v>
      </c>
      <c r="T245" s="211">
        <v>100000</v>
      </c>
      <c r="U245" s="211">
        <v>100000</v>
      </c>
    </row>
    <row r="246" spans="2:21" ht="24" customHeight="1">
      <c r="B246" s="1" t="s">
        <v>1085</v>
      </c>
      <c r="C246" s="267"/>
      <c r="D246" s="267"/>
      <c r="E246" s="1" t="s">
        <v>10</v>
      </c>
      <c r="F246" s="267"/>
      <c r="G246" s="267"/>
      <c r="H246" s="267"/>
      <c r="I246" s="267"/>
      <c r="J246" s="267"/>
      <c r="K246" s="267"/>
      <c r="L246" s="267"/>
      <c r="M246" s="211">
        <v>20923</v>
      </c>
      <c r="N246" s="211">
        <v>33483</v>
      </c>
      <c r="O246" s="142">
        <v>38400</v>
      </c>
      <c r="P246" s="142">
        <v>38400</v>
      </c>
      <c r="Q246" s="211">
        <v>38450</v>
      </c>
      <c r="R246" s="211">
        <v>38500</v>
      </c>
      <c r="S246" s="211">
        <v>38550</v>
      </c>
      <c r="T246" s="211">
        <v>38600</v>
      </c>
      <c r="U246" s="211">
        <v>38600</v>
      </c>
    </row>
    <row r="247" spans="2:21" ht="24" customHeight="1">
      <c r="B247" s="1" t="s">
        <v>167</v>
      </c>
      <c r="C247" s="267"/>
      <c r="D247" s="267"/>
      <c r="E247" s="1" t="s">
        <v>171</v>
      </c>
      <c r="F247" s="267"/>
      <c r="G247" s="267"/>
      <c r="H247" s="267"/>
      <c r="I247" s="267"/>
      <c r="J247" s="267"/>
      <c r="K247" s="267"/>
      <c r="L247" s="267"/>
      <c r="M247" s="211">
        <v>36188</v>
      </c>
      <c r="N247" s="211">
        <v>12391</v>
      </c>
      <c r="O247" s="142">
        <v>35000</v>
      </c>
      <c r="P247" s="142">
        <v>20000</v>
      </c>
      <c r="Q247" s="211">
        <v>35000</v>
      </c>
      <c r="R247" s="211">
        <v>35000</v>
      </c>
      <c r="S247" s="211">
        <v>35000</v>
      </c>
      <c r="T247" s="211">
        <v>35000</v>
      </c>
      <c r="U247" s="211">
        <v>35000</v>
      </c>
    </row>
    <row r="248" spans="2:21" ht="24" customHeight="1">
      <c r="B248" s="1" t="s">
        <v>225</v>
      </c>
      <c r="C248" s="267"/>
      <c r="D248" s="267"/>
      <c r="E248" s="1" t="s">
        <v>226</v>
      </c>
      <c r="F248" s="267"/>
      <c r="G248" s="267"/>
      <c r="H248" s="267"/>
      <c r="I248" s="267"/>
      <c r="J248" s="267"/>
      <c r="K248" s="267"/>
      <c r="L248" s="267"/>
      <c r="M248" s="211">
        <v>266979</v>
      </c>
      <c r="N248" s="211">
        <v>410303</v>
      </c>
      <c r="O248" s="142">
        <v>450000</v>
      </c>
      <c r="P248" s="142">
        <v>450000</v>
      </c>
      <c r="Q248" s="211">
        <v>450000</v>
      </c>
      <c r="R248" s="211">
        <v>450000</v>
      </c>
      <c r="S248" s="211">
        <v>450000</v>
      </c>
      <c r="T248" s="211">
        <v>450000</v>
      </c>
      <c r="U248" s="211">
        <v>450000</v>
      </c>
    </row>
    <row r="249" spans="2:21" ht="24" customHeight="1">
      <c r="B249" s="1" t="s">
        <v>966</v>
      </c>
      <c r="C249" s="88"/>
      <c r="D249" s="88"/>
      <c r="E249" s="1" t="s">
        <v>861</v>
      </c>
      <c r="F249" s="88"/>
      <c r="G249" s="88"/>
      <c r="H249" s="88"/>
      <c r="I249" s="88"/>
      <c r="J249" s="88"/>
      <c r="K249" s="88"/>
      <c r="L249" s="88"/>
      <c r="M249" s="195">
        <v>11775</v>
      </c>
      <c r="N249" s="195">
        <v>35325</v>
      </c>
      <c r="O249" s="143">
        <v>25000</v>
      </c>
      <c r="P249" s="143">
        <v>23550</v>
      </c>
      <c r="Q249" s="195">
        <v>29438</v>
      </c>
      <c r="R249" s="195">
        <v>32382</v>
      </c>
      <c r="S249" s="195">
        <v>35620</v>
      </c>
      <c r="T249" s="195">
        <v>39182</v>
      </c>
      <c r="U249" s="195">
        <v>43100</v>
      </c>
    </row>
    <row r="250" spans="2:21" ht="24" customHeight="1">
      <c r="B250" s="1" t="s">
        <v>166</v>
      </c>
      <c r="C250" s="267"/>
      <c r="D250" s="267"/>
      <c r="E250" s="1" t="s">
        <v>170</v>
      </c>
      <c r="F250" s="267"/>
      <c r="G250" s="267"/>
      <c r="H250" s="267"/>
      <c r="I250" s="267"/>
      <c r="J250" s="267"/>
      <c r="K250" s="267"/>
      <c r="L250" s="267"/>
      <c r="M250" s="211">
        <v>0</v>
      </c>
      <c r="N250" s="211">
        <v>0</v>
      </c>
      <c r="O250" s="142">
        <v>65000</v>
      </c>
      <c r="P250" s="142">
        <v>0</v>
      </c>
      <c r="Q250" s="211">
        <v>0</v>
      </c>
      <c r="R250" s="211">
        <v>0</v>
      </c>
      <c r="S250" s="211">
        <v>0</v>
      </c>
      <c r="T250" s="211">
        <v>0</v>
      </c>
      <c r="U250" s="211">
        <v>0</v>
      </c>
    </row>
    <row r="251" spans="2:21" ht="24" customHeight="1">
      <c r="B251" s="1" t="s">
        <v>1430</v>
      </c>
      <c r="C251" s="267"/>
      <c r="D251" s="267"/>
      <c r="E251" s="1" t="s">
        <v>1431</v>
      </c>
      <c r="F251" s="267"/>
      <c r="G251" s="267"/>
      <c r="H251" s="267"/>
      <c r="I251" s="267"/>
      <c r="J251" s="267"/>
      <c r="K251" s="267"/>
      <c r="L251" s="267"/>
      <c r="M251" s="211">
        <v>0</v>
      </c>
      <c r="N251" s="211">
        <v>0</v>
      </c>
      <c r="O251" s="142">
        <v>0</v>
      </c>
      <c r="P251" s="142">
        <v>0</v>
      </c>
      <c r="Q251" s="211">
        <v>0</v>
      </c>
      <c r="R251" s="211">
        <v>200000</v>
      </c>
      <c r="S251" s="211">
        <v>0</v>
      </c>
      <c r="T251" s="211">
        <v>0</v>
      </c>
      <c r="U251" s="211">
        <v>0</v>
      </c>
    </row>
    <row r="252" spans="2:21" ht="24" customHeight="1">
      <c r="B252" s="1" t="s">
        <v>191</v>
      </c>
      <c r="C252" s="267"/>
      <c r="D252" s="267"/>
      <c r="E252" s="1" t="s">
        <v>539</v>
      </c>
      <c r="F252" s="267"/>
      <c r="G252" s="267"/>
      <c r="H252" s="267"/>
      <c r="I252" s="267"/>
      <c r="J252" s="267"/>
      <c r="K252" s="267"/>
      <c r="L252" s="267"/>
      <c r="M252" s="211">
        <v>60077</v>
      </c>
      <c r="N252" s="211">
        <v>124574</v>
      </c>
      <c r="O252" s="142">
        <v>99000</v>
      </c>
      <c r="P252" s="142">
        <v>126000</v>
      </c>
      <c r="Q252" s="211">
        <v>126000</v>
      </c>
      <c r="R252" s="211">
        <v>126000</v>
      </c>
      <c r="S252" s="211">
        <v>126000</v>
      </c>
      <c r="T252" s="211">
        <v>126000</v>
      </c>
      <c r="U252" s="211">
        <v>126000</v>
      </c>
    </row>
    <row r="253" spans="2:21" ht="24" customHeight="1">
      <c r="B253" s="1" t="s">
        <v>967</v>
      </c>
      <c r="C253" s="88"/>
      <c r="D253" s="88"/>
      <c r="E253" s="1" t="s">
        <v>15</v>
      </c>
      <c r="F253" s="88"/>
      <c r="G253" s="88"/>
      <c r="H253" s="93"/>
      <c r="I253" s="93"/>
      <c r="J253" s="93"/>
      <c r="K253" s="93"/>
      <c r="L253" s="93"/>
      <c r="M253" s="211">
        <v>179317</v>
      </c>
      <c r="N253" s="211">
        <v>167135</v>
      </c>
      <c r="O253" s="142">
        <v>175100</v>
      </c>
      <c r="P253" s="142">
        <v>175100</v>
      </c>
      <c r="Q253" s="211">
        <v>183855</v>
      </c>
      <c r="R253" s="211">
        <v>189371</v>
      </c>
      <c r="S253" s="211">
        <v>195052</v>
      </c>
      <c r="T253" s="211">
        <v>200904</v>
      </c>
      <c r="U253" s="211">
        <v>206931</v>
      </c>
    </row>
    <row r="254" spans="2:21" ht="24" customHeight="1">
      <c r="B254" s="1" t="s">
        <v>165</v>
      </c>
      <c r="C254" s="267"/>
      <c r="D254" s="267"/>
      <c r="E254" s="1" t="s">
        <v>221</v>
      </c>
      <c r="F254" s="267"/>
      <c r="G254" s="267"/>
      <c r="H254" s="267"/>
      <c r="I254" s="267"/>
      <c r="J254" s="267"/>
      <c r="K254" s="267"/>
      <c r="L254" s="267"/>
      <c r="M254" s="211">
        <v>1287</v>
      </c>
      <c r="N254" s="211">
        <v>1328</v>
      </c>
      <c r="O254" s="142">
        <v>1368</v>
      </c>
      <c r="P254" s="142">
        <v>1370</v>
      </c>
      <c r="Q254" s="211">
        <v>1418</v>
      </c>
      <c r="R254" s="211">
        <v>1468</v>
      </c>
      <c r="S254" s="211">
        <v>1519</v>
      </c>
      <c r="T254" s="211">
        <v>1572</v>
      </c>
      <c r="U254" s="211">
        <v>1627</v>
      </c>
    </row>
    <row r="255" spans="2:21" ht="24" customHeight="1">
      <c r="B255" s="1" t="s">
        <v>164</v>
      </c>
      <c r="C255" s="267"/>
      <c r="D255" s="267"/>
      <c r="E255" s="1" t="s">
        <v>169</v>
      </c>
      <c r="F255" s="267"/>
      <c r="G255" s="267"/>
      <c r="H255" s="267"/>
      <c r="I255" s="267"/>
      <c r="J255" s="267"/>
      <c r="K255" s="267"/>
      <c r="L255" s="267"/>
      <c r="M255" s="211">
        <v>877425</v>
      </c>
      <c r="N255" s="211">
        <v>1155467</v>
      </c>
      <c r="O255" s="142">
        <v>950000</v>
      </c>
      <c r="P255" s="142">
        <v>1100000</v>
      </c>
      <c r="Q255" s="211">
        <v>1222000</v>
      </c>
      <c r="R255" s="211">
        <v>1246440</v>
      </c>
      <c r="S255" s="211">
        <v>1271369</v>
      </c>
      <c r="T255" s="211">
        <v>1146796</v>
      </c>
      <c r="U255" s="211">
        <v>650000</v>
      </c>
    </row>
    <row r="256" spans="2:21" ht="24" customHeight="1">
      <c r="B256" s="1" t="s">
        <v>163</v>
      </c>
      <c r="C256" s="267"/>
      <c r="D256" s="267"/>
      <c r="E256" s="1" t="s">
        <v>800</v>
      </c>
      <c r="F256" s="267"/>
      <c r="G256" s="267"/>
      <c r="H256" s="267"/>
      <c r="I256" s="267"/>
      <c r="J256" s="267"/>
      <c r="K256" s="267"/>
      <c r="L256" s="267"/>
      <c r="M256" s="211">
        <v>429558</v>
      </c>
      <c r="N256" s="211">
        <v>536698</v>
      </c>
      <c r="O256" s="142">
        <v>494841</v>
      </c>
      <c r="P256" s="142">
        <v>597800</v>
      </c>
      <c r="Q256" s="211">
        <v>607600</v>
      </c>
      <c r="R256" s="211">
        <v>617596</v>
      </c>
      <c r="S256" s="211">
        <v>627792</v>
      </c>
      <c r="T256" s="211">
        <v>638192</v>
      </c>
      <c r="U256" s="211">
        <v>648799</v>
      </c>
    </row>
    <row r="257" spans="1:21" ht="24" customHeight="1">
      <c r="B257" s="1" t="s">
        <v>162</v>
      </c>
      <c r="C257" s="267"/>
      <c r="D257" s="267"/>
      <c r="E257" s="1" t="s">
        <v>220</v>
      </c>
      <c r="F257" s="267"/>
      <c r="G257" s="267"/>
      <c r="H257" s="267"/>
      <c r="I257" s="267"/>
      <c r="J257" s="267"/>
      <c r="K257" s="267"/>
      <c r="L257" s="267"/>
      <c r="M257" s="211">
        <v>58105</v>
      </c>
      <c r="N257" s="211">
        <v>148662</v>
      </c>
      <c r="O257" s="142">
        <v>145000</v>
      </c>
      <c r="P257" s="142">
        <v>208296</v>
      </c>
      <c r="Q257" s="211">
        <v>200000</v>
      </c>
      <c r="R257" s="211">
        <v>200000</v>
      </c>
      <c r="S257" s="211">
        <v>200000</v>
      </c>
      <c r="T257" s="211">
        <v>193539</v>
      </c>
      <c r="U257" s="211">
        <v>0</v>
      </c>
    </row>
    <row r="258" spans="1:21" ht="24" customHeight="1">
      <c r="B258" s="1" t="s">
        <v>174</v>
      </c>
      <c r="C258" s="88"/>
      <c r="D258" s="88"/>
      <c r="E258" s="1" t="s">
        <v>18</v>
      </c>
      <c r="F258" s="88"/>
      <c r="G258" s="88"/>
      <c r="H258" s="88"/>
      <c r="I258" s="88"/>
      <c r="J258" s="88"/>
      <c r="K258" s="88"/>
      <c r="L258" s="88"/>
      <c r="M258" s="211">
        <v>835</v>
      </c>
      <c r="N258" s="211">
        <v>284</v>
      </c>
      <c r="O258" s="142">
        <v>1000</v>
      </c>
      <c r="P258" s="142">
        <v>1000</v>
      </c>
      <c r="Q258" s="211">
        <v>1000</v>
      </c>
      <c r="R258" s="211">
        <v>1000</v>
      </c>
      <c r="S258" s="211">
        <v>1000</v>
      </c>
      <c r="T258" s="211">
        <v>1000</v>
      </c>
      <c r="U258" s="211">
        <v>1000</v>
      </c>
    </row>
    <row r="259" spans="1:21" ht="24" customHeight="1">
      <c r="B259" s="1" t="s">
        <v>222</v>
      </c>
      <c r="C259" s="267"/>
      <c r="D259" s="267"/>
      <c r="E259" s="1" t="s">
        <v>223</v>
      </c>
      <c r="F259" s="88"/>
      <c r="G259" s="267"/>
      <c r="H259" s="267"/>
      <c r="I259" s="267"/>
      <c r="J259" s="267"/>
      <c r="K259" s="267"/>
      <c r="L259" s="267"/>
      <c r="M259" s="211">
        <v>0</v>
      </c>
      <c r="N259" s="211">
        <v>0</v>
      </c>
      <c r="O259" s="142">
        <v>10000</v>
      </c>
      <c r="P259" s="142">
        <v>10000</v>
      </c>
      <c r="Q259" s="211">
        <v>10000</v>
      </c>
      <c r="R259" s="211">
        <v>10000</v>
      </c>
      <c r="S259" s="211">
        <v>10000</v>
      </c>
      <c r="T259" s="211">
        <v>10000</v>
      </c>
      <c r="U259" s="211">
        <v>10000</v>
      </c>
    </row>
    <row r="260" spans="1:21" ht="24" customHeight="1">
      <c r="B260" s="1" t="s">
        <v>1119</v>
      </c>
      <c r="C260" s="93"/>
      <c r="D260" s="93"/>
      <c r="E260" s="1" t="s">
        <v>1118</v>
      </c>
      <c r="F260" s="93"/>
      <c r="G260" s="93"/>
      <c r="H260" s="93"/>
      <c r="I260" s="93"/>
      <c r="J260" s="93"/>
      <c r="K260" s="93"/>
      <c r="L260" s="93"/>
      <c r="M260" s="231">
        <v>0</v>
      </c>
      <c r="N260" s="231">
        <v>0</v>
      </c>
      <c r="O260" s="145">
        <v>22000</v>
      </c>
      <c r="P260" s="145">
        <v>0</v>
      </c>
      <c r="Q260" s="231">
        <v>75000</v>
      </c>
      <c r="R260" s="231">
        <v>75000</v>
      </c>
      <c r="S260" s="231">
        <v>75000</v>
      </c>
      <c r="T260" s="231">
        <v>75000</v>
      </c>
      <c r="U260" s="231">
        <v>75000</v>
      </c>
    </row>
    <row r="261" spans="1:21" ht="24" customHeight="1">
      <c r="B261" s="1"/>
      <c r="C261" s="486" t="s">
        <v>1220</v>
      </c>
      <c r="D261" s="486"/>
      <c r="E261" s="486"/>
      <c r="F261" s="486"/>
      <c r="G261" s="486"/>
      <c r="H261" s="486"/>
      <c r="I261" s="486"/>
      <c r="J261" s="486"/>
      <c r="K261" s="486"/>
      <c r="L261" s="486"/>
      <c r="M261" s="296">
        <f>SUM(M226:M260)</f>
        <v>3740446</v>
      </c>
      <c r="N261" s="296">
        <f t="shared" ref="N261:U261" si="10">SUM(N226:N260)</f>
        <v>3782458</v>
      </c>
      <c r="O261" s="293">
        <f t="shared" si="10"/>
        <v>4090104</v>
      </c>
      <c r="P261" s="419">
        <f t="shared" si="10"/>
        <v>4161960</v>
      </c>
      <c r="Q261" s="296">
        <f t="shared" si="10"/>
        <v>4730671</v>
      </c>
      <c r="R261" s="296">
        <f t="shared" si="10"/>
        <v>4952790</v>
      </c>
      <c r="S261" s="296">
        <f t="shared" si="10"/>
        <v>4694884</v>
      </c>
      <c r="T261" s="296">
        <f t="shared" si="10"/>
        <v>4641914</v>
      </c>
      <c r="U261" s="296">
        <f t="shared" si="10"/>
        <v>4028225</v>
      </c>
    </row>
    <row r="262" spans="1:21" ht="6.9" customHeight="1">
      <c r="B262" s="1"/>
      <c r="C262" s="301"/>
      <c r="D262" s="301"/>
      <c r="E262" s="301"/>
      <c r="F262" s="301"/>
      <c r="G262" s="301"/>
      <c r="H262" s="301"/>
      <c r="I262" s="301"/>
      <c r="J262" s="301"/>
      <c r="K262" s="301"/>
      <c r="L262" s="301"/>
      <c r="M262" s="193"/>
      <c r="N262" s="211"/>
      <c r="O262" s="142"/>
      <c r="P262" s="142"/>
      <c r="Q262" s="211"/>
      <c r="R262" s="211"/>
      <c r="S262" s="211"/>
      <c r="T262" s="211"/>
      <c r="U262" s="211"/>
    </row>
    <row r="263" spans="1:21" ht="24" customHeight="1">
      <c r="B263" s="1" t="s">
        <v>1060</v>
      </c>
      <c r="C263" s="88"/>
      <c r="D263" s="88"/>
      <c r="E263" s="1" t="s">
        <v>928</v>
      </c>
      <c r="F263" s="88"/>
      <c r="G263" s="88"/>
      <c r="H263" s="88"/>
      <c r="I263" s="88"/>
      <c r="J263" s="88"/>
      <c r="K263" s="88"/>
      <c r="L263" s="88"/>
      <c r="M263" s="290">
        <v>1442336</v>
      </c>
      <c r="N263" s="290">
        <v>1091989</v>
      </c>
      <c r="O263" s="291">
        <v>804352</v>
      </c>
      <c r="P263" s="291">
        <v>2902227</v>
      </c>
      <c r="Q263" s="290">
        <v>603012</v>
      </c>
      <c r="R263" s="290">
        <v>195067</v>
      </c>
      <c r="S263" s="290">
        <v>13794</v>
      </c>
      <c r="T263" s="290">
        <v>758721</v>
      </c>
      <c r="U263" s="290">
        <v>754474</v>
      </c>
    </row>
    <row r="264" spans="1:21" ht="24" customHeight="1">
      <c r="B264" s="1" t="s">
        <v>1259</v>
      </c>
      <c r="C264" s="88"/>
      <c r="D264" s="88"/>
      <c r="E264" s="1" t="s">
        <v>1260</v>
      </c>
      <c r="F264" s="88"/>
      <c r="G264" s="88"/>
      <c r="H264" s="88"/>
      <c r="I264" s="88"/>
      <c r="J264" s="88"/>
      <c r="K264" s="88"/>
      <c r="L264" s="88"/>
      <c r="M264" s="236">
        <v>0</v>
      </c>
      <c r="N264" s="236">
        <v>3324556</v>
      </c>
      <c r="O264" s="389">
        <v>776443</v>
      </c>
      <c r="P264" s="389">
        <v>776443</v>
      </c>
      <c r="Q264" s="236">
        <v>100170</v>
      </c>
      <c r="R264" s="236">
        <v>718413</v>
      </c>
      <c r="S264" s="236">
        <v>727716</v>
      </c>
      <c r="T264" s="236">
        <v>1139032</v>
      </c>
      <c r="U264" s="236">
        <v>1399704</v>
      </c>
    </row>
    <row r="265" spans="1:21" ht="24" customHeight="1">
      <c r="B265" s="1" t="s">
        <v>179</v>
      </c>
      <c r="C265" s="93"/>
      <c r="D265" s="93"/>
      <c r="E265" s="1" t="s">
        <v>192</v>
      </c>
      <c r="F265" s="93"/>
      <c r="G265" s="93"/>
      <c r="H265" s="93"/>
      <c r="I265" s="93"/>
      <c r="J265" s="93"/>
      <c r="K265" s="93"/>
      <c r="L265" s="93"/>
      <c r="M265" s="211">
        <v>310231</v>
      </c>
      <c r="N265" s="211">
        <v>320425</v>
      </c>
      <c r="O265" s="142">
        <v>322075</v>
      </c>
      <c r="P265" s="142">
        <v>322198</v>
      </c>
      <c r="Q265" s="211">
        <v>0</v>
      </c>
      <c r="R265" s="211">
        <v>0</v>
      </c>
      <c r="S265" s="211">
        <v>0</v>
      </c>
      <c r="T265" s="211">
        <v>0</v>
      </c>
      <c r="U265" s="211">
        <v>0</v>
      </c>
    </row>
    <row r="266" spans="1:21" ht="24" customHeight="1">
      <c r="B266" s="1" t="s">
        <v>180</v>
      </c>
      <c r="C266" s="93"/>
      <c r="D266" s="93"/>
      <c r="E266" s="1" t="s">
        <v>194</v>
      </c>
      <c r="F266" s="93"/>
      <c r="G266" s="93"/>
      <c r="H266" s="93"/>
      <c r="I266" s="93"/>
      <c r="J266" s="93"/>
      <c r="K266" s="93"/>
      <c r="L266" s="93"/>
      <c r="M266" s="211">
        <v>174744</v>
      </c>
      <c r="N266" s="211">
        <v>519749</v>
      </c>
      <c r="O266" s="142">
        <v>1600356</v>
      </c>
      <c r="P266" s="142">
        <v>1600356</v>
      </c>
      <c r="Q266" s="211">
        <v>1065723</v>
      </c>
      <c r="R266" s="211">
        <v>1070054</v>
      </c>
      <c r="S266" s="211">
        <v>1074201</v>
      </c>
      <c r="T266" s="211">
        <v>0</v>
      </c>
      <c r="U266" s="211">
        <v>0</v>
      </c>
    </row>
    <row r="267" spans="1:21" ht="24" customHeight="1">
      <c r="B267" s="1" t="s">
        <v>181</v>
      </c>
      <c r="C267" s="93"/>
      <c r="D267" s="93"/>
      <c r="E267" s="1" t="s">
        <v>718</v>
      </c>
      <c r="F267" s="93"/>
      <c r="G267" s="93"/>
      <c r="H267" s="93"/>
      <c r="I267" s="93"/>
      <c r="J267" s="93"/>
      <c r="K267" s="93"/>
      <c r="L267" s="93"/>
      <c r="M267" s="211">
        <v>1473433</v>
      </c>
      <c r="N267" s="211">
        <v>1515511</v>
      </c>
      <c r="O267" s="142">
        <v>2232541</v>
      </c>
      <c r="P267" s="142">
        <v>2232541</v>
      </c>
      <c r="Q267" s="211">
        <v>2440844</v>
      </c>
      <c r="R267" s="211">
        <v>2661393</v>
      </c>
      <c r="S267" s="211">
        <v>2739932</v>
      </c>
      <c r="T267" s="211">
        <v>2790895</v>
      </c>
      <c r="U267" s="211">
        <v>2933727</v>
      </c>
    </row>
    <row r="268" spans="1:21" ht="24" customHeight="1">
      <c r="B268" s="1" t="s">
        <v>419</v>
      </c>
      <c r="C268" s="93"/>
      <c r="D268" s="93"/>
      <c r="E268" s="1" t="s">
        <v>420</v>
      </c>
      <c r="F268" s="93"/>
      <c r="G268" s="93"/>
      <c r="H268" s="93"/>
      <c r="I268" s="93"/>
      <c r="J268" s="93"/>
      <c r="K268" s="93"/>
      <c r="L268" s="93"/>
      <c r="M268" s="231">
        <v>25884</v>
      </c>
      <c r="N268" s="231">
        <v>24809</v>
      </c>
      <c r="O268" s="145">
        <v>23638</v>
      </c>
      <c r="P268" s="145">
        <v>28563</v>
      </c>
      <c r="Q268" s="231">
        <v>31335</v>
      </c>
      <c r="R268" s="231">
        <v>33140</v>
      </c>
      <c r="S268" s="231">
        <v>35053</v>
      </c>
      <c r="T268" s="231">
        <v>37081</v>
      </c>
      <c r="U268" s="231">
        <v>39231</v>
      </c>
    </row>
    <row r="269" spans="1:21" ht="24" customHeight="1">
      <c r="B269" s="1"/>
      <c r="C269" s="486" t="s">
        <v>590</v>
      </c>
      <c r="D269" s="486"/>
      <c r="E269" s="486"/>
      <c r="F269" s="486"/>
      <c r="G269" s="486"/>
      <c r="H269" s="486"/>
      <c r="I269" s="486"/>
      <c r="J269" s="486"/>
      <c r="K269" s="486"/>
      <c r="L269" s="486"/>
      <c r="M269" s="296">
        <f>SUM(M263:M268)</f>
        <v>3426628</v>
      </c>
      <c r="N269" s="296">
        <f t="shared" ref="N269:U269" si="11">SUM(N263:N268)</f>
        <v>6797039</v>
      </c>
      <c r="O269" s="293">
        <f t="shared" si="11"/>
        <v>5759405</v>
      </c>
      <c r="P269" s="419">
        <f t="shared" si="11"/>
        <v>7862328</v>
      </c>
      <c r="Q269" s="296">
        <f t="shared" si="11"/>
        <v>4241084</v>
      </c>
      <c r="R269" s="296">
        <f t="shared" si="11"/>
        <v>4678067</v>
      </c>
      <c r="S269" s="296">
        <f t="shared" si="11"/>
        <v>4590696</v>
      </c>
      <c r="T269" s="296">
        <f t="shared" si="11"/>
        <v>4725729</v>
      </c>
      <c r="U269" s="296">
        <f t="shared" si="11"/>
        <v>5127136</v>
      </c>
    </row>
    <row r="270" spans="1:21" s="88" customFormat="1" ht="15" customHeight="1">
      <c r="A270" s="407"/>
      <c r="B270" s="302"/>
      <c r="C270" s="303"/>
      <c r="D270" s="303"/>
      <c r="E270" s="302"/>
      <c r="F270" s="303"/>
      <c r="G270" s="303"/>
      <c r="H270" s="303"/>
      <c r="I270" s="303"/>
      <c r="J270" s="303"/>
      <c r="K270" s="303"/>
      <c r="L270" s="303"/>
      <c r="M270" s="304"/>
      <c r="N270" s="304"/>
      <c r="O270" s="305"/>
      <c r="P270" s="305"/>
      <c r="Q270" s="304"/>
      <c r="R270" s="304"/>
      <c r="S270" s="304"/>
      <c r="T270" s="304"/>
      <c r="U270" s="304"/>
    </row>
    <row r="271" spans="1:21" s="95" customFormat="1" ht="24" customHeight="1">
      <c r="A271" s="407"/>
      <c r="B271" s="280"/>
      <c r="C271" s="491" t="s">
        <v>1153</v>
      </c>
      <c r="D271" s="491"/>
      <c r="E271" s="491"/>
      <c r="F271" s="491"/>
      <c r="G271" s="491"/>
      <c r="H271" s="491"/>
      <c r="I271" s="491"/>
      <c r="J271" s="491"/>
      <c r="K271" s="491"/>
      <c r="L271" s="491"/>
      <c r="M271" s="295">
        <f t="shared" ref="M271:U271" si="12">M89+M111+M154+M182+M223+M261</f>
        <v>14606508</v>
      </c>
      <c r="N271" s="295">
        <f t="shared" si="12"/>
        <v>14887393</v>
      </c>
      <c r="O271" s="295">
        <f t="shared" si="12"/>
        <v>16720331</v>
      </c>
      <c r="P271" s="295">
        <f t="shared" si="12"/>
        <v>16544009</v>
      </c>
      <c r="Q271" s="295">
        <f t="shared" si="12"/>
        <v>18776881</v>
      </c>
      <c r="R271" s="295">
        <f t="shared" si="12"/>
        <v>18819942</v>
      </c>
      <c r="S271" s="295">
        <f t="shared" si="12"/>
        <v>19399777</v>
      </c>
      <c r="T271" s="295">
        <f t="shared" si="12"/>
        <v>20047356</v>
      </c>
      <c r="U271" s="295">
        <f t="shared" si="12"/>
        <v>19957722</v>
      </c>
    </row>
    <row r="272" spans="1:21" s="95" customFormat="1" ht="15" customHeight="1">
      <c r="A272" s="407"/>
      <c r="B272" s="306"/>
      <c r="C272" s="280"/>
      <c r="D272" s="280"/>
      <c r="E272" s="280"/>
      <c r="F272" s="280"/>
      <c r="G272" s="280"/>
      <c r="H272" s="280"/>
      <c r="I272" s="280"/>
      <c r="J272" s="280"/>
      <c r="K272" s="280"/>
      <c r="L272" s="280"/>
      <c r="M272" s="147"/>
      <c r="N272" s="147"/>
      <c r="O272" s="147"/>
      <c r="P272" s="147"/>
      <c r="Q272" s="147"/>
      <c r="R272" s="147"/>
      <c r="S272" s="147"/>
      <c r="T272" s="147"/>
      <c r="U272" s="147"/>
    </row>
    <row r="273" spans="1:21" s="95" customFormat="1" ht="24" customHeight="1">
      <c r="A273" s="407"/>
      <c r="B273" s="306"/>
      <c r="C273" s="487" t="s">
        <v>827</v>
      </c>
      <c r="D273" s="487"/>
      <c r="E273" s="487"/>
      <c r="F273" s="487"/>
      <c r="G273" s="487"/>
      <c r="H273" s="487"/>
      <c r="I273" s="487"/>
      <c r="J273" s="487"/>
      <c r="K273" s="487"/>
      <c r="L273" s="487"/>
      <c r="M273" s="314">
        <f t="shared" ref="M273:U273" si="13">M58</f>
        <v>132689</v>
      </c>
      <c r="N273" s="314">
        <f t="shared" si="13"/>
        <v>21231</v>
      </c>
      <c r="O273" s="314">
        <f t="shared" si="13"/>
        <v>0</v>
      </c>
      <c r="P273" s="314">
        <f t="shared" si="13"/>
        <v>0</v>
      </c>
      <c r="Q273" s="314">
        <f t="shared" si="13"/>
        <v>0</v>
      </c>
      <c r="R273" s="314">
        <f t="shared" si="13"/>
        <v>0</v>
      </c>
      <c r="S273" s="314">
        <f t="shared" si="13"/>
        <v>0</v>
      </c>
      <c r="T273" s="314">
        <f t="shared" si="13"/>
        <v>0</v>
      </c>
      <c r="U273" s="314">
        <f t="shared" si="13"/>
        <v>0</v>
      </c>
    </row>
    <row r="274" spans="1:21" s="95" customFormat="1" ht="24" customHeight="1">
      <c r="A274" s="407"/>
      <c r="B274" s="307"/>
      <c r="C274" s="490" t="s">
        <v>1154</v>
      </c>
      <c r="D274" s="490"/>
      <c r="E274" s="490"/>
      <c r="F274" s="490"/>
      <c r="G274" s="490"/>
      <c r="H274" s="490"/>
      <c r="I274" s="490"/>
      <c r="J274" s="490"/>
      <c r="K274" s="490"/>
      <c r="L274" s="490"/>
      <c r="M274" s="312">
        <f t="shared" ref="M274:U274" si="14">-M269</f>
        <v>-3426628</v>
      </c>
      <c r="N274" s="312">
        <f t="shared" si="14"/>
        <v>-6797039</v>
      </c>
      <c r="O274" s="312">
        <f t="shared" si="14"/>
        <v>-5759405</v>
      </c>
      <c r="P274" s="312">
        <f t="shared" si="14"/>
        <v>-7862328</v>
      </c>
      <c r="Q274" s="312">
        <f t="shared" si="14"/>
        <v>-4241084</v>
      </c>
      <c r="R274" s="312">
        <f t="shared" si="14"/>
        <v>-4678067</v>
      </c>
      <c r="S274" s="312">
        <f t="shared" si="14"/>
        <v>-4590696</v>
      </c>
      <c r="T274" s="312">
        <f t="shared" si="14"/>
        <v>-4725729</v>
      </c>
      <c r="U274" s="312">
        <f t="shared" si="14"/>
        <v>-5127136</v>
      </c>
    </row>
    <row r="275" spans="1:21" s="95" customFormat="1" ht="24" customHeight="1">
      <c r="A275" s="407"/>
      <c r="B275" s="280"/>
      <c r="C275" s="491" t="s">
        <v>1155</v>
      </c>
      <c r="D275" s="491"/>
      <c r="E275" s="491"/>
      <c r="F275" s="491"/>
      <c r="G275" s="491"/>
      <c r="H275" s="491"/>
      <c r="I275" s="491"/>
      <c r="J275" s="491"/>
      <c r="K275" s="491"/>
      <c r="L275" s="491"/>
      <c r="M275" s="295">
        <f>M273+M274</f>
        <v>-3293939</v>
      </c>
      <c r="N275" s="295">
        <f t="shared" ref="N275:U275" si="15">N273+N274</f>
        <v>-6775808</v>
      </c>
      <c r="O275" s="295">
        <f t="shared" si="15"/>
        <v>-5759405</v>
      </c>
      <c r="P275" s="248">
        <f t="shared" si="15"/>
        <v>-7862328</v>
      </c>
      <c r="Q275" s="295">
        <f t="shared" si="15"/>
        <v>-4241084</v>
      </c>
      <c r="R275" s="295">
        <f t="shared" si="15"/>
        <v>-4678067</v>
      </c>
      <c r="S275" s="295">
        <f t="shared" si="15"/>
        <v>-4590696</v>
      </c>
      <c r="T275" s="295">
        <f t="shared" si="15"/>
        <v>-4725729</v>
      </c>
      <c r="U275" s="295">
        <f t="shared" si="15"/>
        <v>-5127136</v>
      </c>
    </row>
    <row r="276" spans="1:21" s="95" customFormat="1" ht="15" customHeight="1">
      <c r="A276" s="407"/>
      <c r="B276" s="306"/>
      <c r="C276" s="280"/>
      <c r="D276" s="280"/>
      <c r="E276" s="280"/>
      <c r="F276" s="280"/>
      <c r="G276" s="280"/>
      <c r="H276" s="280"/>
      <c r="I276" s="280"/>
      <c r="J276" s="280"/>
      <c r="K276" s="280"/>
      <c r="L276" s="280"/>
      <c r="M276" s="147"/>
      <c r="N276" s="147"/>
      <c r="O276" s="147"/>
      <c r="P276" s="147"/>
      <c r="Q276" s="147"/>
      <c r="R276" s="147"/>
      <c r="S276" s="147"/>
      <c r="T276" s="147"/>
      <c r="U276" s="147"/>
    </row>
    <row r="277" spans="1:21" s="95" customFormat="1" ht="24" customHeight="1">
      <c r="A277" s="407"/>
      <c r="B277" s="308"/>
      <c r="C277" s="280"/>
      <c r="D277" s="280"/>
      <c r="E277" s="280"/>
      <c r="F277" s="280"/>
      <c r="G277" s="280"/>
      <c r="H277" s="280"/>
      <c r="I277" s="280"/>
      <c r="J277" s="280"/>
      <c r="K277" s="280"/>
      <c r="L277" s="280" t="s">
        <v>416</v>
      </c>
      <c r="M277" s="248">
        <f t="shared" ref="M277:U277" si="16">M54-M271+M275</f>
        <v>1660294</v>
      </c>
      <c r="N277" s="248">
        <f t="shared" si="16"/>
        <v>1454746</v>
      </c>
      <c r="O277" s="248">
        <f t="shared" si="16"/>
        <v>-140000</v>
      </c>
      <c r="P277" s="248">
        <f t="shared" si="16"/>
        <v>0</v>
      </c>
      <c r="Q277" s="248">
        <f t="shared" si="16"/>
        <v>0</v>
      </c>
      <c r="R277" s="248">
        <f t="shared" si="16"/>
        <v>0</v>
      </c>
      <c r="S277" s="248">
        <f t="shared" si="16"/>
        <v>0</v>
      </c>
      <c r="T277" s="248">
        <f t="shared" si="16"/>
        <v>0</v>
      </c>
      <c r="U277" s="248">
        <f t="shared" si="16"/>
        <v>0</v>
      </c>
    </row>
    <row r="278" spans="1:21" s="95" customFormat="1" ht="15" customHeight="1">
      <c r="A278" s="407"/>
      <c r="B278" s="308"/>
      <c r="C278" s="280"/>
      <c r="D278" s="280"/>
      <c r="E278" s="280"/>
      <c r="F278" s="280"/>
      <c r="G278" s="280"/>
      <c r="H278" s="280"/>
      <c r="I278" s="280"/>
      <c r="J278" s="280"/>
      <c r="K278" s="280"/>
      <c r="L278" s="280"/>
      <c r="M278" s="147"/>
      <c r="N278" s="147"/>
      <c r="O278" s="147"/>
      <c r="P278" s="149"/>
      <c r="Q278" s="149"/>
      <c r="R278" s="149"/>
      <c r="S278" s="149"/>
      <c r="T278" s="149"/>
      <c r="U278" s="149"/>
    </row>
    <row r="279" spans="1:21" s="96" customFormat="1" ht="24" customHeight="1">
      <c r="A279" s="410"/>
      <c r="B279" s="309"/>
      <c r="C279" s="309"/>
      <c r="D279" s="309"/>
      <c r="E279" s="309"/>
      <c r="F279" s="309"/>
      <c r="G279" s="309"/>
      <c r="H279" s="309"/>
      <c r="I279" s="309"/>
      <c r="J279" s="309"/>
      <c r="K279" s="309"/>
      <c r="L279" s="309" t="s">
        <v>418</v>
      </c>
      <c r="M279" s="295">
        <v>9172354</v>
      </c>
      <c r="N279" s="295">
        <v>10627100</v>
      </c>
      <c r="O279" s="295">
        <v>9398466</v>
      </c>
      <c r="P279" s="293">
        <f>N279+P277</f>
        <v>10627100</v>
      </c>
      <c r="Q279" s="293">
        <f>P279+Q277</f>
        <v>10627100</v>
      </c>
      <c r="R279" s="293">
        <f>Q279+R277</f>
        <v>10627100</v>
      </c>
      <c r="S279" s="293">
        <f>R279+S277</f>
        <v>10627100</v>
      </c>
      <c r="T279" s="293">
        <f>S279+T277</f>
        <v>10627100</v>
      </c>
      <c r="U279" s="293">
        <f>T279+U277</f>
        <v>10627100</v>
      </c>
    </row>
    <row r="280" spans="1:21" s="97" customFormat="1" ht="24" customHeight="1">
      <c r="A280" s="411"/>
      <c r="B280" s="310"/>
      <c r="C280" s="310"/>
      <c r="D280" s="310"/>
      <c r="E280" s="310"/>
      <c r="F280" s="310"/>
      <c r="G280" s="310"/>
      <c r="H280" s="310"/>
      <c r="I280" s="310"/>
      <c r="J280" s="310"/>
      <c r="K280" s="310"/>
      <c r="L280" s="316" t="s">
        <v>1156</v>
      </c>
      <c r="M280" s="157">
        <f t="shared" ref="M280:U280" si="17">M279/(M271+M269)</f>
        <v>0.50863887456957013</v>
      </c>
      <c r="N280" s="157">
        <f t="shared" si="17"/>
        <v>0.49007970326361328</v>
      </c>
      <c r="O280" s="157">
        <f t="shared" si="17"/>
        <v>0.41808613766638542</v>
      </c>
      <c r="P280" s="157">
        <f t="shared" si="17"/>
        <v>0.4354237999745722</v>
      </c>
      <c r="Q280" s="157">
        <f t="shared" si="17"/>
        <v>0.46168720823061465</v>
      </c>
      <c r="R280" s="157">
        <f t="shared" si="17"/>
        <v>0.45225533788841427</v>
      </c>
      <c r="S280" s="157">
        <f t="shared" si="17"/>
        <v>0.44297167463100873</v>
      </c>
      <c r="T280" s="157">
        <f t="shared" si="17"/>
        <v>0.42897765861619575</v>
      </c>
      <c r="U280" s="157">
        <f t="shared" si="17"/>
        <v>0.42364600987575851</v>
      </c>
    </row>
    <row r="281" spans="1:21" s="115" customFormat="1" ht="15" customHeight="1">
      <c r="A281" s="281"/>
      <c r="B281" s="112"/>
      <c r="C281" s="112"/>
      <c r="D281" s="112"/>
      <c r="E281" s="112"/>
      <c r="F281" s="112"/>
      <c r="G281" s="112"/>
      <c r="H281" s="112"/>
      <c r="I281" s="112"/>
      <c r="J281" s="112"/>
      <c r="K281" s="112"/>
      <c r="L281" s="112"/>
      <c r="M281" s="218"/>
      <c r="N281" s="218"/>
      <c r="O281" s="159"/>
      <c r="P281" s="159"/>
      <c r="Q281" s="218"/>
      <c r="R281" s="218"/>
      <c r="S281" s="218"/>
      <c r="T281" s="218"/>
      <c r="U281" s="218"/>
    </row>
    <row r="282" spans="1:21" s="85" customFormat="1" ht="24" customHeight="1">
      <c r="A282" s="412"/>
      <c r="B282" s="98" t="s">
        <v>1226</v>
      </c>
      <c r="C282" s="95"/>
      <c r="D282" s="95"/>
      <c r="E282" s="95"/>
      <c r="F282" s="95"/>
      <c r="G282" s="95"/>
      <c r="H282" s="95"/>
      <c r="I282" s="95"/>
      <c r="J282" s="95"/>
      <c r="K282" s="95"/>
      <c r="L282" s="95"/>
      <c r="M282" s="220"/>
      <c r="N282" s="220"/>
      <c r="O282" s="160"/>
      <c r="P282" s="160"/>
      <c r="Q282" s="221"/>
      <c r="R282" s="221"/>
      <c r="S282" s="221"/>
      <c r="T282" s="221"/>
    </row>
    <row r="283" spans="1:21" s="85" customFormat="1" ht="15" customHeight="1">
      <c r="A283" s="412"/>
      <c r="B283" s="95"/>
      <c r="C283" s="95"/>
      <c r="D283" s="95"/>
      <c r="E283" s="95"/>
      <c r="F283" s="95"/>
      <c r="G283" s="95"/>
      <c r="H283" s="95"/>
      <c r="I283" s="95"/>
      <c r="J283" s="95"/>
      <c r="K283" s="95"/>
      <c r="L283" s="95"/>
      <c r="M283" s="220"/>
      <c r="N283" s="220"/>
      <c r="O283" s="160"/>
      <c r="P283" s="160"/>
      <c r="Q283" s="221"/>
      <c r="R283" s="221"/>
      <c r="S283" s="221"/>
      <c r="T283" s="221"/>
      <c r="U283" s="221"/>
    </row>
    <row r="284" spans="1:21" s="85" customFormat="1" ht="24" customHeight="1">
      <c r="A284" s="412"/>
      <c r="B284" s="88" t="s">
        <v>847</v>
      </c>
      <c r="C284" s="88"/>
      <c r="D284" s="88"/>
      <c r="E284" s="88" t="s">
        <v>848</v>
      </c>
      <c r="F284" s="88"/>
      <c r="G284" s="88"/>
      <c r="H284" s="88"/>
      <c r="I284" s="88"/>
      <c r="J284" s="88"/>
      <c r="K284" s="88"/>
      <c r="L284" s="88"/>
      <c r="M284" s="321">
        <v>16034</v>
      </c>
      <c r="N284" s="321">
        <v>16034</v>
      </c>
      <c r="O284" s="332">
        <v>21500</v>
      </c>
      <c r="P284" s="332">
        <v>21501</v>
      </c>
      <c r="Q284" s="323">
        <v>24000</v>
      </c>
      <c r="R284" s="323">
        <v>24000</v>
      </c>
      <c r="S284" s="323">
        <v>24000</v>
      </c>
      <c r="T284" s="323">
        <v>24000</v>
      </c>
      <c r="U284" s="323">
        <v>24000</v>
      </c>
    </row>
    <row r="285" spans="1:21" s="85" customFormat="1" ht="15" customHeight="1">
      <c r="A285" s="412"/>
      <c r="B285" s="88"/>
      <c r="C285" s="88"/>
      <c r="D285" s="88"/>
      <c r="E285" s="88"/>
      <c r="F285" s="88"/>
      <c r="G285" s="88"/>
      <c r="H285" s="88"/>
      <c r="I285" s="88"/>
      <c r="J285" s="88"/>
      <c r="K285" s="88"/>
      <c r="L285" s="88"/>
      <c r="M285" s="193"/>
      <c r="N285" s="193"/>
      <c r="O285" s="291"/>
      <c r="P285" s="291"/>
      <c r="Q285" s="300"/>
      <c r="R285" s="300"/>
      <c r="S285" s="300"/>
      <c r="T285" s="300"/>
      <c r="U285" s="300"/>
    </row>
    <row r="286" spans="1:21" s="95" customFormat="1" ht="24" customHeight="1">
      <c r="A286" s="407"/>
      <c r="B286" s="486" t="s">
        <v>1160</v>
      </c>
      <c r="C286" s="486"/>
      <c r="D286" s="486"/>
      <c r="E286" s="486"/>
      <c r="F286" s="486"/>
      <c r="G286" s="486"/>
      <c r="H286" s="486"/>
      <c r="I286" s="486"/>
      <c r="J286" s="486"/>
      <c r="K286" s="486"/>
      <c r="L286" s="486"/>
      <c r="M286" s="199">
        <f t="shared" ref="M286:U286" si="18">SUM(M284:M285)</f>
        <v>16034</v>
      </c>
      <c r="N286" s="199">
        <f t="shared" si="18"/>
        <v>16034</v>
      </c>
      <c r="O286" s="295">
        <f t="shared" si="18"/>
        <v>21500</v>
      </c>
      <c r="P286" s="295">
        <f t="shared" si="18"/>
        <v>21501</v>
      </c>
      <c r="Q286" s="294">
        <f t="shared" si="18"/>
        <v>24000</v>
      </c>
      <c r="R286" s="294">
        <f t="shared" si="18"/>
        <v>24000</v>
      </c>
      <c r="S286" s="294">
        <f t="shared" si="18"/>
        <v>24000</v>
      </c>
      <c r="T286" s="294">
        <f t="shared" si="18"/>
        <v>24000</v>
      </c>
      <c r="U286" s="294">
        <f t="shared" si="18"/>
        <v>24000</v>
      </c>
    </row>
    <row r="287" spans="1:21" s="85" customFormat="1" ht="15" customHeight="1">
      <c r="A287" s="412"/>
      <c r="B287" s="95"/>
      <c r="C287" s="95"/>
      <c r="D287" s="95"/>
      <c r="E287" s="95"/>
      <c r="F287" s="95"/>
      <c r="G287" s="95"/>
      <c r="H287" s="95"/>
      <c r="I287" s="95"/>
      <c r="J287" s="95"/>
      <c r="K287" s="95"/>
      <c r="L287" s="95"/>
      <c r="M287" s="202"/>
      <c r="N287" s="202"/>
      <c r="O287" s="161"/>
      <c r="P287" s="161"/>
      <c r="Q287" s="222"/>
      <c r="R287" s="222"/>
      <c r="S287" s="222"/>
      <c r="T287" s="222"/>
      <c r="U287" s="222"/>
    </row>
    <row r="288" spans="1:21" s="85" customFormat="1" ht="24" customHeight="1">
      <c r="A288" s="412"/>
      <c r="B288" s="1" t="s">
        <v>229</v>
      </c>
      <c r="C288" s="93"/>
      <c r="D288" s="93"/>
      <c r="E288" s="1" t="s">
        <v>821</v>
      </c>
      <c r="F288" s="93"/>
      <c r="G288" s="93"/>
      <c r="H288" s="93"/>
      <c r="I288" s="93"/>
      <c r="J288" s="93"/>
      <c r="K288" s="93"/>
      <c r="L288" s="93"/>
      <c r="M288" s="323">
        <v>19295</v>
      </c>
      <c r="N288" s="323">
        <v>4688</v>
      </c>
      <c r="O288" s="332">
        <v>59200</v>
      </c>
      <c r="P288" s="332">
        <v>10000</v>
      </c>
      <c r="Q288" s="439">
        <v>60640</v>
      </c>
      <c r="R288" s="439">
        <v>13640</v>
      </c>
      <c r="S288" s="439">
        <v>13640</v>
      </c>
      <c r="T288" s="439">
        <v>15368</v>
      </c>
      <c r="U288" s="439">
        <v>15368</v>
      </c>
    </row>
    <row r="289" spans="1:21" s="85" customFormat="1" ht="15" customHeight="1">
      <c r="A289" s="412"/>
      <c r="B289" s="1"/>
      <c r="C289" s="93"/>
      <c r="D289" s="93"/>
      <c r="E289" s="1"/>
      <c r="F289" s="93"/>
      <c r="G289" s="93"/>
      <c r="H289" s="93"/>
      <c r="I289" s="93"/>
      <c r="J289" s="93"/>
      <c r="K289" s="93"/>
      <c r="L289" s="93"/>
      <c r="M289" s="209"/>
      <c r="N289" s="209"/>
      <c r="O289" s="154"/>
      <c r="P289" s="154"/>
      <c r="Q289" s="335"/>
      <c r="R289" s="183"/>
      <c r="S289" s="183"/>
      <c r="T289" s="183"/>
      <c r="U289" s="183"/>
    </row>
    <row r="290" spans="1:21" s="95" customFormat="1" ht="24" customHeight="1">
      <c r="A290" s="407"/>
      <c r="B290" s="486" t="s">
        <v>1161</v>
      </c>
      <c r="C290" s="486"/>
      <c r="D290" s="486"/>
      <c r="E290" s="486"/>
      <c r="F290" s="486"/>
      <c r="G290" s="486"/>
      <c r="H290" s="486"/>
      <c r="I290" s="486"/>
      <c r="J290" s="486"/>
      <c r="K290" s="486"/>
      <c r="L290" s="486"/>
      <c r="M290" s="294">
        <f t="shared" ref="M290:U290" si="19">SUM(M288:M289)</f>
        <v>19295</v>
      </c>
      <c r="N290" s="294">
        <f t="shared" si="19"/>
        <v>4688</v>
      </c>
      <c r="O290" s="295">
        <f t="shared" si="19"/>
        <v>59200</v>
      </c>
      <c r="P290" s="295">
        <f t="shared" si="19"/>
        <v>10000</v>
      </c>
      <c r="Q290" s="294">
        <f t="shared" si="19"/>
        <v>60640</v>
      </c>
      <c r="R290" s="294">
        <f t="shared" si="19"/>
        <v>13640</v>
      </c>
      <c r="S290" s="294">
        <f t="shared" si="19"/>
        <v>13640</v>
      </c>
      <c r="T290" s="294">
        <f t="shared" si="19"/>
        <v>15368</v>
      </c>
      <c r="U290" s="294">
        <f t="shared" si="19"/>
        <v>15368</v>
      </c>
    </row>
    <row r="291" spans="1:21" s="95" customFormat="1" ht="15" customHeight="1">
      <c r="A291" s="407"/>
      <c r="M291" s="294"/>
      <c r="N291" s="294"/>
      <c r="O291" s="295"/>
      <c r="P291" s="295"/>
      <c r="Q291" s="294"/>
      <c r="R291" s="294"/>
      <c r="S291" s="294"/>
      <c r="T291" s="294"/>
      <c r="U291" s="294"/>
    </row>
    <row r="292" spans="1:21" s="95" customFormat="1" ht="24" customHeight="1">
      <c r="A292" s="407"/>
      <c r="L292" s="95" t="s">
        <v>416</v>
      </c>
      <c r="M292" s="212">
        <f t="shared" ref="M292:U292" si="20">M286-M290</f>
        <v>-3261</v>
      </c>
      <c r="N292" s="212">
        <f t="shared" si="20"/>
        <v>11346</v>
      </c>
      <c r="O292" s="248">
        <f t="shared" si="20"/>
        <v>-37700</v>
      </c>
      <c r="P292" s="248">
        <f t="shared" si="20"/>
        <v>11501</v>
      </c>
      <c r="Q292" s="212">
        <f t="shared" si="20"/>
        <v>-36640</v>
      </c>
      <c r="R292" s="212">
        <f t="shared" si="20"/>
        <v>10360</v>
      </c>
      <c r="S292" s="212">
        <f t="shared" si="20"/>
        <v>10360</v>
      </c>
      <c r="T292" s="212">
        <f t="shared" si="20"/>
        <v>8632</v>
      </c>
      <c r="U292" s="212">
        <f t="shared" si="20"/>
        <v>8632</v>
      </c>
    </row>
    <row r="293" spans="1:21" s="95" customFormat="1" ht="15" customHeight="1">
      <c r="A293" s="407"/>
      <c r="M293" s="294"/>
      <c r="N293" s="294"/>
      <c r="O293" s="295"/>
      <c r="P293" s="295"/>
      <c r="Q293" s="294"/>
      <c r="R293" s="294"/>
      <c r="S293" s="294"/>
      <c r="T293" s="294"/>
      <c r="U293" s="294"/>
    </row>
    <row r="294" spans="1:21" s="95" customFormat="1" ht="24" customHeight="1">
      <c r="A294" s="407"/>
      <c r="L294" s="141" t="s">
        <v>418</v>
      </c>
      <c r="M294" s="294">
        <v>10231</v>
      </c>
      <c r="N294" s="294">
        <v>21576</v>
      </c>
      <c r="O294" s="295">
        <v>-22635</v>
      </c>
      <c r="P294" s="295">
        <f>N294+P292</f>
        <v>33077</v>
      </c>
      <c r="Q294" s="294">
        <f>P294+Q292</f>
        <v>-3563</v>
      </c>
      <c r="R294" s="294">
        <f>Q294+R292</f>
        <v>6797</v>
      </c>
      <c r="S294" s="294">
        <f>R294+S292</f>
        <v>17157</v>
      </c>
      <c r="T294" s="294">
        <f>S294+T292</f>
        <v>25789</v>
      </c>
      <c r="U294" s="294">
        <f>T294+U292</f>
        <v>34421</v>
      </c>
    </row>
    <row r="295" spans="1:21" s="97" customFormat="1" ht="24" customHeight="1">
      <c r="A295" s="411"/>
      <c r="M295" s="214">
        <f t="shared" ref="M295:U295" si="21">M294/M290</f>
        <v>0.53024099507644462</v>
      </c>
      <c r="N295" s="214">
        <f t="shared" si="21"/>
        <v>4.6023890784982937</v>
      </c>
      <c r="O295" s="157">
        <f t="shared" si="21"/>
        <v>-0.38234797297297296</v>
      </c>
      <c r="P295" s="157">
        <f t="shared" si="21"/>
        <v>3.3077000000000001</v>
      </c>
      <c r="Q295" s="214">
        <f t="shared" si="21"/>
        <v>-5.8756596306068602E-2</v>
      </c>
      <c r="R295" s="214">
        <f t="shared" si="21"/>
        <v>0.49831378299120233</v>
      </c>
      <c r="S295" s="214">
        <f t="shared" si="21"/>
        <v>1.2578445747800586</v>
      </c>
      <c r="T295" s="214">
        <f t="shared" si="21"/>
        <v>1.6780973451327434</v>
      </c>
      <c r="U295" s="214">
        <f t="shared" si="21"/>
        <v>2.2397839666840187</v>
      </c>
    </row>
    <row r="296" spans="1:21" ht="15" customHeight="1">
      <c r="B296" s="88"/>
      <c r="C296" s="88"/>
      <c r="D296" s="88"/>
      <c r="E296" s="88"/>
      <c r="F296" s="88"/>
      <c r="G296" s="88"/>
      <c r="H296" s="88"/>
      <c r="I296" s="88"/>
      <c r="J296" s="88"/>
      <c r="K296" s="88"/>
      <c r="L296" s="88"/>
      <c r="M296" s="224"/>
      <c r="N296" s="224"/>
      <c r="O296" s="163"/>
      <c r="P296" s="163"/>
      <c r="Q296" s="225"/>
      <c r="R296" s="225"/>
      <c r="S296" s="225"/>
      <c r="T296" s="225"/>
      <c r="U296" s="225"/>
    </row>
    <row r="297" spans="1:21" ht="24" customHeight="1">
      <c r="B297" s="98" t="s">
        <v>1227</v>
      </c>
      <c r="C297" s="88"/>
      <c r="D297" s="88"/>
      <c r="E297" s="88"/>
      <c r="F297" s="88"/>
      <c r="G297" s="88"/>
      <c r="H297" s="88"/>
      <c r="I297" s="88"/>
      <c r="J297" s="88"/>
      <c r="K297" s="88"/>
      <c r="L297" s="88"/>
      <c r="M297" s="224"/>
      <c r="N297" s="224"/>
      <c r="O297" s="163"/>
      <c r="P297" s="163"/>
      <c r="Q297" s="225"/>
      <c r="R297" s="225"/>
      <c r="S297" s="225"/>
      <c r="T297" s="221"/>
      <c r="U297" s="225"/>
    </row>
    <row r="298" spans="1:21" ht="15" customHeight="1">
      <c r="B298" s="88"/>
      <c r="C298" s="88"/>
      <c r="D298" s="88"/>
      <c r="E298" s="88"/>
      <c r="F298" s="88"/>
      <c r="G298" s="88"/>
      <c r="H298" s="88"/>
      <c r="I298" s="88"/>
      <c r="J298" s="88"/>
      <c r="K298" s="88"/>
      <c r="L298" s="88"/>
      <c r="M298" s="224"/>
      <c r="N298" s="224"/>
      <c r="O298" s="163"/>
      <c r="P298" s="163"/>
      <c r="Q298" s="225"/>
      <c r="R298" s="225"/>
      <c r="S298" s="225"/>
      <c r="T298" s="225"/>
      <c r="U298" s="225"/>
    </row>
    <row r="299" spans="1:21" ht="24" customHeight="1">
      <c r="B299" s="88" t="s">
        <v>845</v>
      </c>
      <c r="C299" s="88"/>
      <c r="D299" s="88"/>
      <c r="E299" s="88" t="s">
        <v>846</v>
      </c>
      <c r="F299" s="88"/>
      <c r="G299" s="88"/>
      <c r="H299" s="88"/>
      <c r="I299" s="88"/>
      <c r="J299" s="88"/>
      <c r="K299" s="88"/>
      <c r="L299" s="88"/>
      <c r="M299" s="323">
        <v>20363</v>
      </c>
      <c r="N299" s="323">
        <v>20363</v>
      </c>
      <c r="O299" s="332">
        <v>21000</v>
      </c>
      <c r="P299" s="332">
        <v>21000</v>
      </c>
      <c r="Q299" s="323">
        <v>21000</v>
      </c>
      <c r="R299" s="323">
        <v>21000</v>
      </c>
      <c r="S299" s="323">
        <v>21000</v>
      </c>
      <c r="T299" s="323">
        <v>21000</v>
      </c>
      <c r="U299" s="323">
        <v>21000</v>
      </c>
    </row>
    <row r="300" spans="1:21" ht="15" customHeight="1">
      <c r="B300" s="88"/>
      <c r="C300" s="88"/>
      <c r="D300" s="88"/>
      <c r="E300" s="88"/>
      <c r="F300" s="88"/>
      <c r="G300" s="88"/>
      <c r="H300" s="88"/>
      <c r="I300" s="88"/>
      <c r="J300" s="88"/>
      <c r="K300" s="88"/>
      <c r="L300" s="88"/>
      <c r="M300" s="289"/>
      <c r="N300" s="297"/>
      <c r="O300" s="291"/>
      <c r="P300" s="291"/>
      <c r="Q300" s="300"/>
      <c r="R300" s="300"/>
      <c r="S300" s="300"/>
      <c r="T300" s="300"/>
      <c r="U300" s="300"/>
    </row>
    <row r="301" spans="1:21" s="88" customFormat="1" ht="24" customHeight="1">
      <c r="A301" s="407"/>
      <c r="B301" s="486" t="s">
        <v>1162</v>
      </c>
      <c r="C301" s="486"/>
      <c r="D301" s="486"/>
      <c r="E301" s="486"/>
      <c r="F301" s="486"/>
      <c r="G301" s="486"/>
      <c r="H301" s="486"/>
      <c r="I301" s="486"/>
      <c r="J301" s="486"/>
      <c r="K301" s="486"/>
      <c r="L301" s="486"/>
      <c r="M301" s="294">
        <f>SUM(M299:M300)</f>
        <v>20363</v>
      </c>
      <c r="N301" s="311">
        <f t="shared" ref="N301:U301" si="22">SUM(N299:N300)</f>
        <v>20363</v>
      </c>
      <c r="O301" s="295">
        <f t="shared" si="22"/>
        <v>21000</v>
      </c>
      <c r="P301" s="295">
        <f t="shared" si="22"/>
        <v>21000</v>
      </c>
      <c r="Q301" s="294">
        <f t="shared" si="22"/>
        <v>21000</v>
      </c>
      <c r="R301" s="294">
        <f t="shared" si="22"/>
        <v>21000</v>
      </c>
      <c r="S301" s="294">
        <f t="shared" si="22"/>
        <v>21000</v>
      </c>
      <c r="T301" s="294">
        <f t="shared" si="22"/>
        <v>21000</v>
      </c>
      <c r="U301" s="294">
        <f t="shared" si="22"/>
        <v>21000</v>
      </c>
    </row>
    <row r="302" spans="1:21" ht="15" customHeight="1">
      <c r="B302" s="88"/>
      <c r="C302" s="88"/>
      <c r="D302" s="88"/>
      <c r="E302" s="88"/>
      <c r="F302" s="88"/>
      <c r="G302" s="88"/>
      <c r="H302" s="88"/>
      <c r="I302" s="88"/>
      <c r="J302" s="88"/>
      <c r="K302" s="88"/>
      <c r="L302" s="95"/>
      <c r="M302" s="199"/>
      <c r="N302" s="199"/>
      <c r="O302" s="161"/>
      <c r="P302" s="161"/>
      <c r="Q302" s="222"/>
      <c r="R302" s="222"/>
      <c r="S302" s="222"/>
      <c r="T302" s="222"/>
      <c r="U302" s="222"/>
    </row>
    <row r="303" spans="1:21" ht="24" customHeight="1">
      <c r="B303" s="1" t="s">
        <v>771</v>
      </c>
      <c r="C303" s="99"/>
      <c r="D303" s="99"/>
      <c r="E303" s="94" t="s">
        <v>772</v>
      </c>
      <c r="F303" s="99"/>
      <c r="G303" s="99"/>
      <c r="H303" s="99"/>
      <c r="I303" s="99"/>
      <c r="J303" s="99"/>
      <c r="K303" s="99"/>
      <c r="L303" s="99"/>
      <c r="M303" s="322">
        <v>4275</v>
      </c>
      <c r="N303" s="322">
        <v>3268</v>
      </c>
      <c r="O303" s="334">
        <v>5000</v>
      </c>
      <c r="P303" s="334">
        <v>5000</v>
      </c>
      <c r="Q303" s="335">
        <v>5000</v>
      </c>
      <c r="R303" s="335">
        <v>5000</v>
      </c>
      <c r="S303" s="335">
        <v>5000</v>
      </c>
      <c r="T303" s="335">
        <v>5000</v>
      </c>
      <c r="U303" s="335">
        <v>5000</v>
      </c>
    </row>
    <row r="304" spans="1:21" ht="24" customHeight="1">
      <c r="B304" s="1" t="s">
        <v>228</v>
      </c>
      <c r="C304" s="93"/>
      <c r="D304" s="93"/>
      <c r="E304" s="1" t="s">
        <v>821</v>
      </c>
      <c r="F304" s="93"/>
      <c r="G304" s="93"/>
      <c r="H304" s="93"/>
      <c r="I304" s="93"/>
      <c r="J304" s="93"/>
      <c r="K304" s="93"/>
      <c r="L304" s="93"/>
      <c r="M304" s="268">
        <v>8297</v>
      </c>
      <c r="N304" s="268">
        <v>6301</v>
      </c>
      <c r="O304" s="162">
        <v>12200</v>
      </c>
      <c r="P304" s="162">
        <v>10000</v>
      </c>
      <c r="Q304" s="439">
        <v>13640</v>
      </c>
      <c r="R304" s="223">
        <v>13640</v>
      </c>
      <c r="S304" s="223">
        <v>13640</v>
      </c>
      <c r="T304" s="439">
        <v>15368</v>
      </c>
      <c r="U304" s="223">
        <v>15368</v>
      </c>
    </row>
    <row r="305" spans="1:21" ht="15" customHeight="1">
      <c r="B305" s="1"/>
      <c r="C305" s="93"/>
      <c r="D305" s="93"/>
      <c r="E305" s="1"/>
      <c r="F305" s="93"/>
      <c r="G305" s="93"/>
      <c r="H305" s="93"/>
      <c r="I305" s="93"/>
      <c r="J305" s="93"/>
      <c r="K305" s="93"/>
      <c r="L305" s="93"/>
      <c r="M305" s="209"/>
      <c r="N305" s="209"/>
      <c r="O305" s="154"/>
      <c r="P305" s="154"/>
      <c r="Q305" s="183"/>
      <c r="R305" s="183"/>
      <c r="S305" s="183"/>
      <c r="T305" s="183"/>
      <c r="U305" s="183"/>
    </row>
    <row r="306" spans="1:21" s="88" customFormat="1" ht="24" customHeight="1">
      <c r="A306" s="407"/>
      <c r="B306" s="486" t="s">
        <v>1163</v>
      </c>
      <c r="C306" s="486"/>
      <c r="D306" s="486"/>
      <c r="E306" s="486"/>
      <c r="F306" s="486"/>
      <c r="G306" s="486"/>
      <c r="H306" s="486"/>
      <c r="I306" s="486"/>
      <c r="J306" s="486"/>
      <c r="K306" s="486"/>
      <c r="L306" s="486"/>
      <c r="M306" s="294">
        <f t="shared" ref="M306:U306" si="23">SUM(M303:M305)</f>
        <v>12572</v>
      </c>
      <c r="N306" s="294">
        <f t="shared" si="23"/>
        <v>9569</v>
      </c>
      <c r="O306" s="295">
        <f t="shared" si="23"/>
        <v>17200</v>
      </c>
      <c r="P306" s="295">
        <f t="shared" si="23"/>
        <v>15000</v>
      </c>
      <c r="Q306" s="294">
        <f t="shared" si="23"/>
        <v>18640</v>
      </c>
      <c r="R306" s="294">
        <f t="shared" si="23"/>
        <v>18640</v>
      </c>
      <c r="S306" s="294">
        <f t="shared" si="23"/>
        <v>18640</v>
      </c>
      <c r="T306" s="294">
        <f t="shared" si="23"/>
        <v>20368</v>
      </c>
      <c r="U306" s="294">
        <f t="shared" si="23"/>
        <v>20368</v>
      </c>
    </row>
    <row r="307" spans="1:21" s="88" customFormat="1" ht="15" customHeight="1">
      <c r="A307" s="407"/>
      <c r="M307" s="324"/>
      <c r="N307" s="324"/>
      <c r="O307" s="314"/>
      <c r="P307" s="314"/>
      <c r="Q307" s="324"/>
      <c r="R307" s="324"/>
      <c r="S307" s="324"/>
      <c r="T307" s="324"/>
      <c r="U307" s="324"/>
    </row>
    <row r="308" spans="1:21" s="88" customFormat="1" ht="24" customHeight="1">
      <c r="A308" s="407"/>
      <c r="L308" s="95" t="s">
        <v>416</v>
      </c>
      <c r="M308" s="212">
        <f t="shared" ref="M308:U308" si="24">M301-M306</f>
        <v>7791</v>
      </c>
      <c r="N308" s="212">
        <f t="shared" si="24"/>
        <v>10794</v>
      </c>
      <c r="O308" s="248">
        <f t="shared" si="24"/>
        <v>3800</v>
      </c>
      <c r="P308" s="248">
        <f t="shared" si="24"/>
        <v>6000</v>
      </c>
      <c r="Q308" s="212">
        <f t="shared" si="24"/>
        <v>2360</v>
      </c>
      <c r="R308" s="212">
        <f t="shared" si="24"/>
        <v>2360</v>
      </c>
      <c r="S308" s="212">
        <f t="shared" si="24"/>
        <v>2360</v>
      </c>
      <c r="T308" s="212">
        <f t="shared" si="24"/>
        <v>632</v>
      </c>
      <c r="U308" s="212">
        <f t="shared" si="24"/>
        <v>632</v>
      </c>
    </row>
    <row r="309" spans="1:21" s="88" customFormat="1" ht="15" customHeight="1">
      <c r="A309" s="407"/>
      <c r="M309" s="294"/>
      <c r="N309" s="294"/>
      <c r="O309" s="295"/>
      <c r="P309" s="295"/>
      <c r="Q309" s="294"/>
      <c r="R309" s="294"/>
      <c r="S309" s="294"/>
      <c r="T309" s="294"/>
      <c r="U309" s="294"/>
    </row>
    <row r="310" spans="1:21" s="88" customFormat="1" ht="24" customHeight="1">
      <c r="A310" s="407"/>
      <c r="L310" s="141" t="s">
        <v>418</v>
      </c>
      <c r="M310" s="294">
        <v>-8409</v>
      </c>
      <c r="N310" s="294">
        <v>2386</v>
      </c>
      <c r="O310" s="295">
        <v>754</v>
      </c>
      <c r="P310" s="295">
        <f>N310+P308</f>
        <v>8386</v>
      </c>
      <c r="Q310" s="294">
        <f>P310+Q308</f>
        <v>10746</v>
      </c>
      <c r="R310" s="294">
        <f>Q310+R308</f>
        <v>13106</v>
      </c>
      <c r="S310" s="294">
        <f>R310+S308</f>
        <v>15466</v>
      </c>
      <c r="T310" s="294">
        <f>S310+T308</f>
        <v>16098</v>
      </c>
      <c r="U310" s="294">
        <f>T310+U308</f>
        <v>16730</v>
      </c>
    </row>
    <row r="311" spans="1:21" s="100" customFormat="1" ht="24" customHeight="1">
      <c r="A311" s="411"/>
      <c r="M311" s="214">
        <f t="shared" ref="M311:U311" si="25">M310/M306</f>
        <v>-0.66886732421253581</v>
      </c>
      <c r="N311" s="214">
        <f t="shared" si="25"/>
        <v>0.24934684920054342</v>
      </c>
      <c r="O311" s="157">
        <f t="shared" si="25"/>
        <v>4.3837209302325583E-2</v>
      </c>
      <c r="P311" s="157">
        <f t="shared" si="25"/>
        <v>0.55906666666666671</v>
      </c>
      <c r="Q311" s="214">
        <f t="shared" si="25"/>
        <v>0.57650214592274673</v>
      </c>
      <c r="R311" s="214">
        <f t="shared" si="25"/>
        <v>0.70311158798283258</v>
      </c>
      <c r="S311" s="214">
        <f t="shared" si="25"/>
        <v>0.82972103004291842</v>
      </c>
      <c r="T311" s="214">
        <f t="shared" si="25"/>
        <v>0.7903574234092694</v>
      </c>
      <c r="U311" s="214">
        <f t="shared" si="25"/>
        <v>0.82138648860958363</v>
      </c>
    </row>
    <row r="312" spans="1:21" ht="15" customHeight="1">
      <c r="B312" s="88"/>
      <c r="C312" s="88"/>
      <c r="D312" s="88"/>
      <c r="E312" s="88"/>
      <c r="F312" s="88"/>
      <c r="G312" s="88"/>
      <c r="H312" s="88"/>
      <c r="I312" s="88"/>
      <c r="J312" s="88"/>
      <c r="K312" s="88"/>
      <c r="L312" s="88"/>
      <c r="M312" s="224"/>
      <c r="N312" s="224"/>
      <c r="O312" s="163"/>
      <c r="P312" s="163"/>
      <c r="Q312" s="225"/>
      <c r="R312" s="225"/>
      <c r="S312" s="225"/>
      <c r="T312" s="225"/>
      <c r="U312" s="225"/>
    </row>
    <row r="313" spans="1:21" ht="24" customHeight="1">
      <c r="B313" s="98" t="s">
        <v>1228</v>
      </c>
      <c r="C313" s="88"/>
      <c r="D313" s="88"/>
      <c r="E313" s="88"/>
      <c r="F313" s="88"/>
      <c r="G313" s="88"/>
      <c r="H313" s="88"/>
      <c r="I313" s="88"/>
      <c r="J313" s="88"/>
      <c r="K313" s="88"/>
      <c r="L313" s="88"/>
      <c r="M313" s="224"/>
      <c r="N313" s="224"/>
      <c r="O313" s="163"/>
      <c r="P313" s="163"/>
    </row>
    <row r="314" spans="1:21" ht="15" customHeight="1">
      <c r="B314" s="88"/>
      <c r="C314" s="88"/>
      <c r="D314" s="88"/>
      <c r="E314" s="88"/>
      <c r="F314" s="88"/>
      <c r="G314" s="88"/>
      <c r="H314" s="88"/>
      <c r="I314" s="88"/>
      <c r="J314" s="88"/>
      <c r="K314" s="88"/>
      <c r="L314" s="88"/>
      <c r="M314" s="224"/>
      <c r="N314" s="224"/>
      <c r="O314" s="163"/>
      <c r="P314" s="163"/>
      <c r="Q314" s="225"/>
      <c r="R314" s="225"/>
      <c r="S314" s="225"/>
      <c r="T314" s="225"/>
      <c r="U314" s="225"/>
    </row>
    <row r="315" spans="1:21" ht="24" customHeight="1">
      <c r="B315" s="1" t="s">
        <v>230</v>
      </c>
      <c r="C315" s="88"/>
      <c r="D315" s="88"/>
      <c r="E315" s="1" t="s">
        <v>231</v>
      </c>
      <c r="F315" s="88"/>
      <c r="G315" s="88"/>
      <c r="H315" s="88"/>
      <c r="I315" s="88"/>
      <c r="J315" s="88"/>
      <c r="K315" s="88"/>
      <c r="L315" s="88"/>
      <c r="M315" s="290">
        <v>396493</v>
      </c>
      <c r="N315" s="290">
        <v>438216</v>
      </c>
      <c r="O315" s="291">
        <v>506026</v>
      </c>
      <c r="P315" s="142">
        <v>492460</v>
      </c>
      <c r="Q315" s="211">
        <v>503226</v>
      </c>
      <c r="R315" s="211">
        <v>513291</v>
      </c>
      <c r="S315" s="211">
        <v>534887</v>
      </c>
      <c r="T315" s="211">
        <v>580256</v>
      </c>
      <c r="U315" s="211">
        <v>591861</v>
      </c>
    </row>
    <row r="316" spans="1:21" ht="24" customHeight="1">
      <c r="B316" s="1" t="s">
        <v>232</v>
      </c>
      <c r="C316" s="88"/>
      <c r="D316" s="88"/>
      <c r="E316" s="4" t="s">
        <v>233</v>
      </c>
      <c r="F316" s="88"/>
      <c r="G316" s="88"/>
      <c r="H316" s="88"/>
      <c r="I316" s="88"/>
      <c r="J316" s="88"/>
      <c r="K316" s="88"/>
      <c r="L316" s="88"/>
      <c r="M316" s="211">
        <v>79463</v>
      </c>
      <c r="N316" s="211">
        <v>79463</v>
      </c>
      <c r="O316" s="142">
        <v>79463</v>
      </c>
      <c r="P316" s="142">
        <v>79463</v>
      </c>
      <c r="Q316" s="211">
        <v>79463</v>
      </c>
      <c r="R316" s="211">
        <v>79463</v>
      </c>
      <c r="S316" s="211">
        <v>79463</v>
      </c>
      <c r="T316" s="211">
        <v>79463</v>
      </c>
      <c r="U316" s="211">
        <v>79463</v>
      </c>
    </row>
    <row r="317" spans="1:21" ht="24" customHeight="1">
      <c r="B317" s="1" t="s">
        <v>1127</v>
      </c>
      <c r="C317" s="88"/>
      <c r="D317" s="88"/>
      <c r="E317" s="4" t="s">
        <v>1128</v>
      </c>
      <c r="F317" s="88"/>
      <c r="G317" s="88"/>
      <c r="H317" s="88"/>
      <c r="I317" s="88"/>
      <c r="J317" s="88"/>
      <c r="K317" s="88"/>
      <c r="L317" s="88"/>
      <c r="M317" s="211">
        <v>284572</v>
      </c>
      <c r="N317" s="211">
        <v>320091</v>
      </c>
      <c r="O317" s="142">
        <v>381134</v>
      </c>
      <c r="P317" s="142">
        <v>370583</v>
      </c>
      <c r="Q317" s="211">
        <v>411711</v>
      </c>
      <c r="R317" s="211">
        <v>419945</v>
      </c>
      <c r="S317" s="211">
        <v>437614</v>
      </c>
      <c r="T317" s="211">
        <v>474732</v>
      </c>
      <c r="U317" s="211">
        <v>484227</v>
      </c>
    </row>
    <row r="318" spans="1:21" ht="24" customHeight="1">
      <c r="B318" s="1" t="s">
        <v>1109</v>
      </c>
      <c r="C318" s="88"/>
      <c r="D318" s="88"/>
      <c r="E318" s="4" t="s">
        <v>1108</v>
      </c>
      <c r="F318" s="88"/>
      <c r="G318" s="88"/>
      <c r="H318" s="88"/>
      <c r="I318" s="88"/>
      <c r="J318" s="88"/>
      <c r="K318" s="88"/>
      <c r="L318" s="88"/>
      <c r="M318" s="211">
        <v>626812</v>
      </c>
      <c r="N318" s="211">
        <v>417875</v>
      </c>
      <c r="O318" s="142">
        <v>208937</v>
      </c>
      <c r="P318" s="142">
        <v>208937</v>
      </c>
      <c r="Q318" s="211">
        <v>0</v>
      </c>
      <c r="R318" s="211">
        <v>0</v>
      </c>
      <c r="S318" s="211">
        <v>0</v>
      </c>
      <c r="T318" s="211">
        <v>0</v>
      </c>
      <c r="U318" s="211">
        <v>0</v>
      </c>
    </row>
    <row r="319" spans="1:21" ht="24" customHeight="1">
      <c r="B319" s="1" t="s">
        <v>234</v>
      </c>
      <c r="C319" s="93"/>
      <c r="D319" s="93"/>
      <c r="E319" s="488" t="s">
        <v>6</v>
      </c>
      <c r="F319" s="488"/>
      <c r="G319" s="488"/>
      <c r="H319" s="488"/>
      <c r="I319" s="488"/>
      <c r="J319" s="488"/>
      <c r="K319" s="488"/>
      <c r="L319" s="488"/>
      <c r="M319" s="231">
        <v>1402</v>
      </c>
      <c r="N319" s="231">
        <v>1846</v>
      </c>
      <c r="O319" s="145">
        <v>1000</v>
      </c>
      <c r="P319" s="145">
        <v>70000</v>
      </c>
      <c r="Q319" s="231">
        <v>5000</v>
      </c>
      <c r="R319" s="231">
        <v>5000</v>
      </c>
      <c r="S319" s="231">
        <v>5000</v>
      </c>
      <c r="T319" s="231">
        <v>5000</v>
      </c>
      <c r="U319" s="231">
        <v>5000</v>
      </c>
    </row>
    <row r="320" spans="1:21" ht="15" customHeight="1">
      <c r="B320" s="88"/>
      <c r="C320" s="88"/>
      <c r="D320" s="88"/>
      <c r="E320" s="88"/>
      <c r="F320" s="88"/>
      <c r="G320" s="88"/>
      <c r="H320" s="88"/>
      <c r="I320" s="88"/>
      <c r="J320" s="88"/>
      <c r="K320" s="88"/>
      <c r="L320" s="88"/>
      <c r="M320" s="198"/>
      <c r="N320" s="198"/>
      <c r="O320" s="146"/>
      <c r="P320" s="146"/>
      <c r="Q320" s="192"/>
      <c r="R320" s="192"/>
      <c r="S320" s="192"/>
      <c r="T320" s="192"/>
      <c r="U320" s="192"/>
    </row>
    <row r="321" spans="1:21" s="88" customFormat="1" ht="24" customHeight="1">
      <c r="A321" s="407"/>
      <c r="B321" s="486" t="s">
        <v>1164</v>
      </c>
      <c r="C321" s="486"/>
      <c r="D321" s="486"/>
      <c r="E321" s="486"/>
      <c r="F321" s="486"/>
      <c r="G321" s="486"/>
      <c r="H321" s="486"/>
      <c r="I321" s="486"/>
      <c r="J321" s="486"/>
      <c r="K321" s="486"/>
      <c r="L321" s="486"/>
      <c r="M321" s="294">
        <f t="shared" ref="M321:U321" si="26">SUM(M315:M320)</f>
        <v>1388742</v>
      </c>
      <c r="N321" s="294">
        <f t="shared" si="26"/>
        <v>1257491</v>
      </c>
      <c r="O321" s="295">
        <f t="shared" si="26"/>
        <v>1176560</v>
      </c>
      <c r="P321" s="295">
        <f t="shared" si="26"/>
        <v>1221443</v>
      </c>
      <c r="Q321" s="294">
        <f t="shared" si="26"/>
        <v>999400</v>
      </c>
      <c r="R321" s="294">
        <f t="shared" si="26"/>
        <v>1017699</v>
      </c>
      <c r="S321" s="294">
        <f t="shared" si="26"/>
        <v>1056964</v>
      </c>
      <c r="T321" s="294">
        <f t="shared" si="26"/>
        <v>1139451</v>
      </c>
      <c r="U321" s="294">
        <f t="shared" si="26"/>
        <v>1160551</v>
      </c>
    </row>
    <row r="322" spans="1:21" ht="15" customHeight="1">
      <c r="B322" s="88"/>
      <c r="C322" s="88"/>
      <c r="D322" s="88"/>
      <c r="E322" s="88"/>
      <c r="F322" s="88"/>
      <c r="G322" s="88"/>
      <c r="H322" s="88"/>
      <c r="I322" s="88"/>
      <c r="J322" s="88"/>
      <c r="K322" s="88"/>
      <c r="L322" s="88"/>
      <c r="M322" s="199"/>
      <c r="N322" s="199"/>
      <c r="O322" s="161"/>
      <c r="P322" s="161"/>
      <c r="Q322" s="222"/>
      <c r="R322" s="222"/>
      <c r="S322" s="222"/>
      <c r="T322" s="222"/>
      <c r="U322" s="222"/>
    </row>
    <row r="323" spans="1:21" ht="24" customHeight="1">
      <c r="B323" s="1" t="s">
        <v>236</v>
      </c>
      <c r="C323" s="93"/>
      <c r="D323" s="93"/>
      <c r="E323" s="1" t="s">
        <v>237</v>
      </c>
      <c r="F323" s="93"/>
      <c r="G323" s="93"/>
      <c r="H323" s="93"/>
      <c r="I323" s="93"/>
      <c r="J323" s="93"/>
      <c r="K323" s="93"/>
      <c r="L323" s="93"/>
      <c r="M323" s="290">
        <v>86539</v>
      </c>
      <c r="N323" s="290">
        <v>114587</v>
      </c>
      <c r="O323" s="291">
        <v>190000</v>
      </c>
      <c r="P323" s="291">
        <v>165000</v>
      </c>
      <c r="Q323" s="290">
        <v>190000</v>
      </c>
      <c r="R323" s="290">
        <v>190000</v>
      </c>
      <c r="S323" s="290">
        <v>190000</v>
      </c>
      <c r="T323" s="290">
        <v>190000</v>
      </c>
      <c r="U323" s="290">
        <v>190000</v>
      </c>
    </row>
    <row r="324" spans="1:21" ht="24" customHeight="1">
      <c r="B324" s="93" t="s">
        <v>1144</v>
      </c>
      <c r="C324" s="267"/>
      <c r="D324" s="267"/>
      <c r="E324" s="94" t="s">
        <v>1134</v>
      </c>
      <c r="F324" s="267"/>
      <c r="G324" s="267"/>
      <c r="H324" s="267"/>
      <c r="I324" s="267"/>
      <c r="J324" s="267"/>
      <c r="K324" s="267"/>
      <c r="L324" s="267"/>
      <c r="M324" s="266">
        <v>0</v>
      </c>
      <c r="N324" s="266">
        <v>1253625</v>
      </c>
      <c r="O324" s="150">
        <v>0</v>
      </c>
      <c r="P324" s="150">
        <v>0</v>
      </c>
      <c r="Q324" s="266">
        <v>0</v>
      </c>
      <c r="R324" s="266">
        <v>0</v>
      </c>
      <c r="S324" s="266">
        <v>0</v>
      </c>
      <c r="T324" s="266">
        <v>0</v>
      </c>
      <c r="U324" s="266">
        <v>0</v>
      </c>
    </row>
    <row r="325" spans="1:21" ht="24" customHeight="1">
      <c r="B325" s="1" t="s">
        <v>764</v>
      </c>
      <c r="C325" s="93"/>
      <c r="D325" s="93"/>
      <c r="E325" s="94" t="s">
        <v>826</v>
      </c>
      <c r="F325" s="93"/>
      <c r="G325" s="93"/>
      <c r="H325" s="93"/>
      <c r="I325" s="93"/>
      <c r="J325" s="93"/>
      <c r="K325" s="93"/>
      <c r="L325" s="93"/>
      <c r="M325" s="211">
        <v>655303</v>
      </c>
      <c r="N325" s="211">
        <v>789901</v>
      </c>
      <c r="O325" s="142">
        <v>1000000</v>
      </c>
      <c r="P325" s="142">
        <v>1000000</v>
      </c>
      <c r="Q325" s="211">
        <v>1000000</v>
      </c>
      <c r="R325" s="211">
        <v>780000</v>
      </c>
      <c r="S325" s="211">
        <v>810000</v>
      </c>
      <c r="T325" s="211">
        <v>905000</v>
      </c>
      <c r="U325" s="211">
        <v>923648</v>
      </c>
    </row>
    <row r="326" spans="1:21" ht="24" customHeight="1">
      <c r="B326" s="93" t="s">
        <v>1126</v>
      </c>
      <c r="C326" s="267"/>
      <c r="D326" s="267"/>
      <c r="E326" s="94" t="s">
        <v>1102</v>
      </c>
      <c r="F326" s="267"/>
      <c r="G326" s="267"/>
      <c r="H326" s="267"/>
      <c r="I326" s="267"/>
      <c r="J326" s="267"/>
      <c r="K326" s="267"/>
      <c r="L326" s="267"/>
      <c r="M326" s="266">
        <v>24999</v>
      </c>
      <c r="N326" s="266">
        <v>0</v>
      </c>
      <c r="O326" s="150">
        <v>50000</v>
      </c>
      <c r="P326" s="150">
        <v>50528</v>
      </c>
      <c r="Q326" s="266">
        <v>50000</v>
      </c>
      <c r="R326" s="266">
        <v>50000</v>
      </c>
      <c r="S326" s="266">
        <v>50000</v>
      </c>
      <c r="T326" s="266">
        <v>50000</v>
      </c>
      <c r="U326" s="266">
        <v>50000</v>
      </c>
    </row>
    <row r="327" spans="1:21" ht="24" customHeight="1">
      <c r="B327" s="1" t="s">
        <v>239</v>
      </c>
      <c r="C327" s="267"/>
      <c r="D327" s="267"/>
      <c r="E327" s="1" t="s">
        <v>240</v>
      </c>
      <c r="F327" s="267"/>
      <c r="G327" s="267"/>
      <c r="H327" s="267"/>
      <c r="I327" s="267"/>
      <c r="J327" s="267"/>
      <c r="K327" s="267"/>
      <c r="L327" s="267"/>
      <c r="M327" s="229">
        <v>73787</v>
      </c>
      <c r="N327" s="229">
        <v>73787</v>
      </c>
      <c r="O327" s="165">
        <v>37045</v>
      </c>
      <c r="P327" s="165">
        <v>30744</v>
      </c>
      <c r="Q327" s="229">
        <v>0</v>
      </c>
      <c r="R327" s="229">
        <v>0</v>
      </c>
      <c r="S327" s="229">
        <v>0</v>
      </c>
      <c r="T327" s="196">
        <v>0</v>
      </c>
      <c r="U327" s="196">
        <v>0</v>
      </c>
    </row>
    <row r="328" spans="1:21" ht="15" customHeight="1">
      <c r="B328" s="1"/>
      <c r="C328" s="88"/>
      <c r="D328" s="88"/>
      <c r="E328" s="1"/>
      <c r="F328" s="88"/>
      <c r="G328" s="88"/>
      <c r="H328" s="88"/>
      <c r="I328" s="88"/>
      <c r="J328" s="88"/>
      <c r="K328" s="88"/>
      <c r="L328" s="88"/>
      <c r="M328" s="193"/>
      <c r="N328" s="193"/>
      <c r="O328" s="142"/>
      <c r="P328" s="142"/>
      <c r="Q328" s="184"/>
      <c r="R328" s="184"/>
      <c r="S328" s="184"/>
      <c r="T328" s="184"/>
      <c r="U328" s="184"/>
    </row>
    <row r="329" spans="1:21" s="88" customFormat="1" ht="24" customHeight="1">
      <c r="A329" s="407"/>
      <c r="B329" s="486" t="s">
        <v>1165</v>
      </c>
      <c r="C329" s="486"/>
      <c r="D329" s="486"/>
      <c r="E329" s="486"/>
      <c r="F329" s="486"/>
      <c r="G329" s="486"/>
      <c r="H329" s="486"/>
      <c r="I329" s="486"/>
      <c r="J329" s="486"/>
      <c r="K329" s="486"/>
      <c r="L329" s="486"/>
      <c r="M329" s="294">
        <f t="shared" ref="M329:U329" si="27">SUM(M323:M328)</f>
        <v>840628</v>
      </c>
      <c r="N329" s="294">
        <f t="shared" si="27"/>
        <v>2231900</v>
      </c>
      <c r="O329" s="295">
        <f t="shared" si="27"/>
        <v>1277045</v>
      </c>
      <c r="P329" s="295">
        <f t="shared" si="27"/>
        <v>1246272</v>
      </c>
      <c r="Q329" s="294">
        <f t="shared" si="27"/>
        <v>1240000</v>
      </c>
      <c r="R329" s="294">
        <f t="shared" si="27"/>
        <v>1020000</v>
      </c>
      <c r="S329" s="294">
        <f t="shared" si="27"/>
        <v>1050000</v>
      </c>
      <c r="T329" s="294">
        <f t="shared" si="27"/>
        <v>1145000</v>
      </c>
      <c r="U329" s="294">
        <f t="shared" si="27"/>
        <v>1163648</v>
      </c>
    </row>
    <row r="330" spans="1:21" s="88" customFormat="1" ht="15" customHeight="1">
      <c r="A330" s="407"/>
      <c r="M330" s="294"/>
      <c r="N330" s="294"/>
      <c r="O330" s="295"/>
      <c r="P330" s="295"/>
      <c r="Q330" s="294"/>
      <c r="R330" s="294"/>
      <c r="S330" s="294"/>
      <c r="T330" s="294"/>
      <c r="U330" s="294"/>
    </row>
    <row r="331" spans="1:21" s="88" customFormat="1" ht="24" customHeight="1">
      <c r="A331" s="407"/>
      <c r="L331" s="95" t="s">
        <v>416</v>
      </c>
      <c r="M331" s="212">
        <f t="shared" ref="M331:U331" si="28">M321-M329</f>
        <v>548114</v>
      </c>
      <c r="N331" s="212">
        <f t="shared" si="28"/>
        <v>-974409</v>
      </c>
      <c r="O331" s="248">
        <f t="shared" si="28"/>
        <v>-100485</v>
      </c>
      <c r="P331" s="248">
        <f t="shared" si="28"/>
        <v>-24829</v>
      </c>
      <c r="Q331" s="212">
        <f t="shared" si="28"/>
        <v>-240600</v>
      </c>
      <c r="R331" s="212">
        <f t="shared" si="28"/>
        <v>-2301</v>
      </c>
      <c r="S331" s="212">
        <f t="shared" si="28"/>
        <v>6964</v>
      </c>
      <c r="T331" s="212">
        <f t="shared" si="28"/>
        <v>-5549</v>
      </c>
      <c r="U331" s="212">
        <f t="shared" si="28"/>
        <v>-3097</v>
      </c>
    </row>
    <row r="332" spans="1:21" s="88" customFormat="1" ht="15" customHeight="1">
      <c r="A332" s="407"/>
      <c r="M332" s="294"/>
      <c r="N332" s="294"/>
      <c r="O332" s="295"/>
      <c r="P332" s="295"/>
      <c r="Q332" s="294"/>
      <c r="R332" s="294"/>
      <c r="S332" s="294"/>
      <c r="T332" s="294"/>
      <c r="U332" s="294"/>
    </row>
    <row r="333" spans="1:21" s="88" customFormat="1" ht="24" customHeight="1">
      <c r="A333" s="407"/>
      <c r="L333" s="141" t="s">
        <v>418</v>
      </c>
      <c r="M333" s="294">
        <v>1243821</v>
      </c>
      <c r="N333" s="294">
        <v>269412</v>
      </c>
      <c r="O333" s="295">
        <v>169838</v>
      </c>
      <c r="P333" s="295">
        <f>N333+P331</f>
        <v>244583</v>
      </c>
      <c r="Q333" s="294">
        <f>P333+Q331</f>
        <v>3983</v>
      </c>
      <c r="R333" s="294">
        <f>Q333+R331</f>
        <v>1682</v>
      </c>
      <c r="S333" s="294">
        <f>R333+S331</f>
        <v>8646</v>
      </c>
      <c r="T333" s="294">
        <f>S333+T331</f>
        <v>3097</v>
      </c>
      <c r="U333" s="294">
        <f>T333+U331</f>
        <v>0</v>
      </c>
    </row>
    <row r="334" spans="1:21" s="88" customFormat="1" ht="15" customHeight="1">
      <c r="A334" s="407"/>
      <c r="L334" s="141"/>
      <c r="M334" s="213"/>
      <c r="N334" s="213"/>
      <c r="O334" s="156"/>
      <c r="P334" s="156"/>
      <c r="Q334" s="213"/>
      <c r="R334" s="213"/>
      <c r="S334" s="213"/>
      <c r="T334" s="213"/>
      <c r="U334" s="213"/>
    </row>
    <row r="335" spans="1:21" ht="24" customHeight="1">
      <c r="B335" s="98" t="s">
        <v>1229</v>
      </c>
      <c r="C335" s="88"/>
      <c r="D335" s="88"/>
      <c r="E335" s="88"/>
      <c r="F335" s="88"/>
      <c r="G335" s="88"/>
      <c r="H335" s="88"/>
      <c r="I335" s="88"/>
      <c r="J335" s="88"/>
      <c r="K335" s="88"/>
      <c r="L335" s="88"/>
      <c r="M335" s="224"/>
      <c r="N335" s="224"/>
      <c r="O335" s="163"/>
      <c r="P335" s="163"/>
      <c r="Q335" s="225"/>
      <c r="R335" s="225"/>
      <c r="S335" s="225"/>
      <c r="T335" s="225"/>
      <c r="U335" s="225"/>
    </row>
    <row r="336" spans="1:21" ht="15" customHeight="1">
      <c r="B336" s="88"/>
      <c r="C336" s="88"/>
      <c r="D336" s="88"/>
      <c r="E336" s="88"/>
      <c r="F336" s="88"/>
      <c r="G336" s="88"/>
      <c r="H336" s="88"/>
      <c r="I336" s="88"/>
      <c r="J336" s="88"/>
      <c r="K336" s="88"/>
      <c r="L336" s="88"/>
      <c r="M336" s="224"/>
      <c r="N336" s="224"/>
      <c r="O336" s="163"/>
      <c r="P336" s="163"/>
      <c r="Q336" s="225"/>
      <c r="R336" s="225"/>
      <c r="S336" s="225"/>
      <c r="T336" s="225"/>
      <c r="U336" s="225"/>
    </row>
    <row r="337" spans="2:21" ht="24" customHeight="1">
      <c r="B337" s="1" t="s">
        <v>1158</v>
      </c>
      <c r="C337" s="88"/>
      <c r="D337" s="88"/>
      <c r="E337" s="492" t="s">
        <v>1159</v>
      </c>
      <c r="F337" s="492"/>
      <c r="G337" s="492"/>
      <c r="H337" s="492"/>
      <c r="I337" s="492"/>
      <c r="J337" s="492"/>
      <c r="K337" s="492"/>
      <c r="L337" s="492"/>
      <c r="M337" s="290">
        <v>0</v>
      </c>
      <c r="N337" s="290">
        <v>0</v>
      </c>
      <c r="O337" s="291">
        <v>476475</v>
      </c>
      <c r="P337" s="291">
        <v>41652</v>
      </c>
      <c r="Q337" s="290">
        <v>0</v>
      </c>
      <c r="R337" s="290">
        <v>0</v>
      </c>
      <c r="S337" s="300">
        <v>0</v>
      </c>
      <c r="T337" s="300">
        <v>0</v>
      </c>
      <c r="U337" s="300">
        <v>0</v>
      </c>
    </row>
    <row r="338" spans="2:21" ht="24" customHeight="1">
      <c r="B338" s="1" t="s">
        <v>1445</v>
      </c>
      <c r="C338" s="88"/>
      <c r="D338" s="88"/>
      <c r="E338" s="492" t="s">
        <v>1446</v>
      </c>
      <c r="F338" s="492"/>
      <c r="G338" s="492"/>
      <c r="H338" s="492"/>
      <c r="I338" s="492"/>
      <c r="J338" s="492"/>
      <c r="K338" s="492"/>
      <c r="L338" s="492"/>
      <c r="M338" s="236">
        <v>0</v>
      </c>
      <c r="N338" s="236">
        <v>0</v>
      </c>
      <c r="O338" s="389">
        <v>300000</v>
      </c>
      <c r="P338" s="389">
        <v>0</v>
      </c>
      <c r="Q338" s="236">
        <v>0</v>
      </c>
      <c r="R338" s="236">
        <v>0</v>
      </c>
      <c r="S338" s="237">
        <v>0</v>
      </c>
      <c r="T338" s="237">
        <v>0</v>
      </c>
      <c r="U338" s="237">
        <v>0</v>
      </c>
    </row>
    <row r="339" spans="2:21" ht="24" customHeight="1">
      <c r="B339" s="1" t="s">
        <v>1370</v>
      </c>
      <c r="C339" s="88"/>
      <c r="D339" s="88"/>
      <c r="E339" s="4" t="s">
        <v>1421</v>
      </c>
      <c r="F339" s="424"/>
      <c r="G339" s="424"/>
      <c r="H339" s="424"/>
      <c r="I339" s="424"/>
      <c r="J339" s="424"/>
      <c r="K339" s="424"/>
      <c r="L339" s="424"/>
      <c r="M339" s="236">
        <v>0</v>
      </c>
      <c r="N339" s="236">
        <v>0</v>
      </c>
      <c r="O339" s="389">
        <v>398145</v>
      </c>
      <c r="P339" s="389">
        <v>0</v>
      </c>
      <c r="Q339" s="236">
        <v>0</v>
      </c>
      <c r="R339" s="236">
        <v>42000</v>
      </c>
      <c r="S339" s="237">
        <v>0</v>
      </c>
      <c r="T339" s="237">
        <v>0</v>
      </c>
      <c r="U339" s="237">
        <v>0</v>
      </c>
    </row>
    <row r="340" spans="2:21" ht="24" customHeight="1">
      <c r="B340" s="1" t="s">
        <v>246</v>
      </c>
      <c r="C340" s="93"/>
      <c r="D340" s="93"/>
      <c r="E340" s="1" t="s">
        <v>50</v>
      </c>
      <c r="F340" s="93"/>
      <c r="G340" s="88"/>
      <c r="H340" s="267"/>
      <c r="I340" s="267"/>
      <c r="J340" s="267"/>
      <c r="K340" s="267"/>
      <c r="L340" s="267"/>
      <c r="M340" s="194">
        <v>240594</v>
      </c>
      <c r="N340" s="194">
        <v>203480</v>
      </c>
      <c r="O340" s="389">
        <v>0</v>
      </c>
      <c r="P340" s="142">
        <v>215000</v>
      </c>
      <c r="Q340" s="205">
        <v>0</v>
      </c>
      <c r="R340" s="205">
        <v>0</v>
      </c>
      <c r="S340" s="205">
        <v>0</v>
      </c>
      <c r="T340" s="205">
        <v>0</v>
      </c>
      <c r="U340" s="205">
        <v>0</v>
      </c>
    </row>
    <row r="341" spans="2:21" ht="24" customHeight="1">
      <c r="B341" s="1" t="s">
        <v>248</v>
      </c>
      <c r="C341" s="93"/>
      <c r="D341" s="93"/>
      <c r="E341" s="1" t="s">
        <v>866</v>
      </c>
      <c r="F341" s="93"/>
      <c r="G341" s="88"/>
      <c r="H341" s="88"/>
      <c r="I341" s="88"/>
      <c r="J341" s="88"/>
      <c r="K341" s="88"/>
      <c r="L341" s="88"/>
      <c r="M341" s="266">
        <v>1585</v>
      </c>
      <c r="N341" s="266">
        <v>4715</v>
      </c>
      <c r="O341" s="150">
        <v>2500</v>
      </c>
      <c r="P341" s="150">
        <v>15000</v>
      </c>
      <c r="Q341" s="266">
        <v>3000</v>
      </c>
      <c r="R341" s="266">
        <v>3000</v>
      </c>
      <c r="S341" s="266">
        <v>3000</v>
      </c>
      <c r="T341" s="266">
        <v>3000</v>
      </c>
      <c r="U341" s="266">
        <v>3000</v>
      </c>
    </row>
    <row r="342" spans="2:21" ht="24" customHeight="1">
      <c r="B342" s="1" t="s">
        <v>719</v>
      </c>
      <c r="C342" s="93"/>
      <c r="D342" s="93"/>
      <c r="E342" s="1" t="s">
        <v>720</v>
      </c>
      <c r="F342" s="93"/>
      <c r="G342" s="88"/>
      <c r="H342" s="88"/>
      <c r="I342" s="88"/>
      <c r="J342" s="88"/>
      <c r="K342" s="88"/>
      <c r="L342" s="88"/>
      <c r="M342" s="266">
        <v>132689</v>
      </c>
      <c r="N342" s="266">
        <v>0</v>
      </c>
      <c r="O342" s="150">
        <v>0</v>
      </c>
      <c r="P342" s="150">
        <v>0</v>
      </c>
      <c r="Q342" s="266">
        <v>0</v>
      </c>
      <c r="R342" s="266">
        <v>0</v>
      </c>
      <c r="S342" s="266">
        <v>0</v>
      </c>
      <c r="T342" s="266">
        <v>0</v>
      </c>
      <c r="U342" s="266">
        <v>0</v>
      </c>
    </row>
    <row r="343" spans="2:21" ht="24" customHeight="1">
      <c r="B343" s="1" t="s">
        <v>249</v>
      </c>
      <c r="C343" s="88"/>
      <c r="D343" s="88"/>
      <c r="E343" s="1" t="s">
        <v>250</v>
      </c>
      <c r="F343" s="88"/>
      <c r="G343" s="88"/>
      <c r="H343" s="88"/>
      <c r="I343" s="88"/>
      <c r="J343" s="88"/>
      <c r="K343" s="88"/>
      <c r="L343" s="88"/>
      <c r="M343" s="266">
        <v>112000</v>
      </c>
      <c r="N343" s="266">
        <v>8000</v>
      </c>
      <c r="O343" s="150">
        <v>50000</v>
      </c>
      <c r="P343" s="150">
        <v>175000</v>
      </c>
      <c r="Q343" s="266">
        <v>100000</v>
      </c>
      <c r="R343" s="266">
        <v>100000</v>
      </c>
      <c r="S343" s="266">
        <v>100000</v>
      </c>
      <c r="T343" s="266">
        <v>100000</v>
      </c>
      <c r="U343" s="266">
        <v>100000</v>
      </c>
    </row>
    <row r="344" spans="2:21" ht="24" customHeight="1">
      <c r="B344" s="1" t="s">
        <v>788</v>
      </c>
      <c r="C344" s="88"/>
      <c r="D344" s="88"/>
      <c r="E344" s="1" t="s">
        <v>789</v>
      </c>
      <c r="F344" s="88"/>
      <c r="G344" s="88"/>
      <c r="H344" s="88"/>
      <c r="I344" s="88"/>
      <c r="J344" s="88"/>
      <c r="K344" s="88"/>
      <c r="L344" s="88"/>
      <c r="M344" s="194">
        <v>787642</v>
      </c>
      <c r="N344" s="194">
        <v>837007</v>
      </c>
      <c r="O344" s="144">
        <v>846600</v>
      </c>
      <c r="P344" s="144">
        <v>871000</v>
      </c>
      <c r="Q344" s="194">
        <v>897130</v>
      </c>
      <c r="R344" s="194">
        <v>915073</v>
      </c>
      <c r="S344" s="194">
        <v>933374</v>
      </c>
      <c r="T344" s="194">
        <v>952041</v>
      </c>
      <c r="U344" s="194">
        <v>971082</v>
      </c>
    </row>
    <row r="345" spans="2:21" ht="24" customHeight="1">
      <c r="B345" s="1" t="s">
        <v>251</v>
      </c>
      <c r="C345" s="93"/>
      <c r="D345" s="93"/>
      <c r="E345" s="488" t="s">
        <v>6</v>
      </c>
      <c r="F345" s="488"/>
      <c r="G345" s="488"/>
      <c r="H345" s="488"/>
      <c r="I345" s="488"/>
      <c r="J345" s="488"/>
      <c r="K345" s="488"/>
      <c r="L345" s="488"/>
      <c r="M345" s="211">
        <v>69</v>
      </c>
      <c r="N345" s="211">
        <v>4712</v>
      </c>
      <c r="O345" s="142">
        <v>150</v>
      </c>
      <c r="P345" s="142">
        <v>28000</v>
      </c>
      <c r="Q345" s="211">
        <v>25000</v>
      </c>
      <c r="R345" s="211">
        <v>20000</v>
      </c>
      <c r="S345" s="211">
        <v>20000</v>
      </c>
      <c r="T345" s="211">
        <v>20000</v>
      </c>
      <c r="U345" s="211">
        <v>20000</v>
      </c>
    </row>
    <row r="346" spans="2:21" ht="24" customHeight="1">
      <c r="B346" s="1" t="s">
        <v>1331</v>
      </c>
      <c r="C346" s="93"/>
      <c r="D346" s="93"/>
      <c r="E346" s="93" t="s">
        <v>1332</v>
      </c>
      <c r="F346" s="93"/>
      <c r="G346" s="93"/>
      <c r="H346" s="93"/>
      <c r="I346" s="93"/>
      <c r="J346" s="93"/>
      <c r="K346" s="93"/>
      <c r="L346" s="93"/>
      <c r="M346" s="211">
        <v>0</v>
      </c>
      <c r="N346" s="211">
        <v>0</v>
      </c>
      <c r="O346" s="142">
        <v>145000</v>
      </c>
      <c r="P346" s="142">
        <v>0</v>
      </c>
      <c r="Q346" s="184">
        <v>125759</v>
      </c>
      <c r="R346" s="184">
        <v>0</v>
      </c>
      <c r="S346" s="184">
        <v>0</v>
      </c>
      <c r="T346" s="184">
        <v>0</v>
      </c>
      <c r="U346" s="184">
        <v>0</v>
      </c>
    </row>
    <row r="347" spans="2:21" ht="24" customHeight="1">
      <c r="B347" s="1" t="s">
        <v>961</v>
      </c>
      <c r="C347" s="93"/>
      <c r="D347" s="93"/>
      <c r="E347" s="93" t="s">
        <v>962</v>
      </c>
      <c r="F347" s="93"/>
      <c r="G347" s="93"/>
      <c r="H347" s="93"/>
      <c r="I347" s="93"/>
      <c r="J347" s="93"/>
      <c r="K347" s="93"/>
      <c r="L347" s="93"/>
      <c r="M347" s="211">
        <v>4767</v>
      </c>
      <c r="N347" s="211">
        <v>0</v>
      </c>
      <c r="O347" s="142">
        <v>0</v>
      </c>
      <c r="P347" s="142">
        <v>0</v>
      </c>
      <c r="Q347" s="184">
        <v>0</v>
      </c>
      <c r="R347" s="184">
        <v>0</v>
      </c>
      <c r="S347" s="184">
        <v>0</v>
      </c>
      <c r="T347" s="184">
        <v>0</v>
      </c>
      <c r="U347" s="184">
        <v>0</v>
      </c>
    </row>
    <row r="348" spans="2:21" ht="24" customHeight="1">
      <c r="B348" s="1" t="s">
        <v>1081</v>
      </c>
      <c r="C348" s="93"/>
      <c r="D348" s="93"/>
      <c r="E348" s="1" t="s">
        <v>1351</v>
      </c>
      <c r="F348" s="93"/>
      <c r="G348" s="93"/>
      <c r="H348" s="93"/>
      <c r="I348" s="93"/>
      <c r="J348" s="93"/>
      <c r="K348" s="93"/>
      <c r="L348" s="93"/>
      <c r="M348" s="211">
        <v>15355</v>
      </c>
      <c r="N348" s="211">
        <v>1601412</v>
      </c>
      <c r="O348" s="142">
        <v>750000</v>
      </c>
      <c r="P348" s="142">
        <v>1003044</v>
      </c>
      <c r="Q348" s="211">
        <v>1115000</v>
      </c>
      <c r="R348" s="211">
        <v>0</v>
      </c>
      <c r="S348" s="211">
        <v>0</v>
      </c>
      <c r="T348" s="211">
        <v>0</v>
      </c>
      <c r="U348" s="211">
        <v>0</v>
      </c>
    </row>
    <row r="349" spans="2:21" ht="24" customHeight="1">
      <c r="B349" s="1" t="s">
        <v>1037</v>
      </c>
      <c r="C349" s="93"/>
      <c r="D349" s="93"/>
      <c r="E349" s="1" t="s">
        <v>1038</v>
      </c>
      <c r="F349" s="93"/>
      <c r="G349" s="93"/>
      <c r="H349" s="93"/>
      <c r="I349" s="93"/>
      <c r="J349" s="93"/>
      <c r="K349" s="93"/>
      <c r="L349" s="93"/>
      <c r="M349" s="211">
        <v>0</v>
      </c>
      <c r="N349" s="211">
        <v>0</v>
      </c>
      <c r="O349" s="142">
        <v>0</v>
      </c>
      <c r="P349" s="142">
        <v>0</v>
      </c>
      <c r="Q349" s="184">
        <v>0</v>
      </c>
      <c r="R349" s="184">
        <v>6500</v>
      </c>
      <c r="S349" s="211">
        <v>74000</v>
      </c>
      <c r="T349" s="184">
        <v>0</v>
      </c>
      <c r="U349" s="211">
        <v>43000</v>
      </c>
    </row>
    <row r="350" spans="2:21" ht="24" customHeight="1">
      <c r="B350" s="1" t="s">
        <v>1047</v>
      </c>
      <c r="C350" s="93"/>
      <c r="D350" s="93"/>
      <c r="E350" s="93" t="s">
        <v>1048</v>
      </c>
      <c r="F350" s="93"/>
      <c r="G350" s="93"/>
      <c r="H350" s="93"/>
      <c r="I350" s="93"/>
      <c r="J350" s="93"/>
      <c r="K350" s="93"/>
      <c r="L350" s="93"/>
      <c r="M350" s="211">
        <v>1175</v>
      </c>
      <c r="N350" s="211">
        <v>165</v>
      </c>
      <c r="O350" s="142">
        <v>0</v>
      </c>
      <c r="P350" s="142">
        <v>0</v>
      </c>
      <c r="Q350" s="184">
        <v>0</v>
      </c>
      <c r="R350" s="184">
        <v>0</v>
      </c>
      <c r="S350" s="184">
        <v>0</v>
      </c>
      <c r="T350" s="184">
        <v>0</v>
      </c>
      <c r="U350" s="184">
        <v>0</v>
      </c>
    </row>
    <row r="351" spans="2:21" ht="24" customHeight="1">
      <c r="B351" s="1" t="s">
        <v>1105</v>
      </c>
      <c r="C351" s="93"/>
      <c r="D351" s="93"/>
      <c r="E351" s="93" t="s">
        <v>1106</v>
      </c>
      <c r="F351" s="93"/>
      <c r="G351" s="93"/>
      <c r="H351" s="93"/>
      <c r="I351" s="93"/>
      <c r="J351" s="93"/>
      <c r="K351" s="93"/>
      <c r="L351" s="93"/>
      <c r="M351" s="211">
        <v>84494</v>
      </c>
      <c r="N351" s="211">
        <v>6355</v>
      </c>
      <c r="O351" s="142">
        <v>190000</v>
      </c>
      <c r="P351" s="142">
        <v>0</v>
      </c>
      <c r="Q351" s="184">
        <v>204894</v>
      </c>
      <c r="R351" s="184">
        <v>0</v>
      </c>
      <c r="S351" s="184">
        <v>0</v>
      </c>
      <c r="T351" s="184">
        <v>0</v>
      </c>
      <c r="U351" s="184">
        <v>0</v>
      </c>
    </row>
    <row r="352" spans="2:21" ht="24" customHeight="1">
      <c r="B352" s="1" t="s">
        <v>831</v>
      </c>
      <c r="C352" s="93"/>
      <c r="D352" s="93"/>
      <c r="E352" s="93" t="s">
        <v>832</v>
      </c>
      <c r="F352" s="93"/>
      <c r="G352" s="93"/>
      <c r="H352" s="93"/>
      <c r="I352" s="93"/>
      <c r="J352" s="93"/>
      <c r="K352" s="93"/>
      <c r="L352" s="93"/>
      <c r="M352" s="211">
        <v>0</v>
      </c>
      <c r="N352" s="211">
        <v>0</v>
      </c>
      <c r="O352" s="142">
        <v>26523</v>
      </c>
      <c r="P352" s="142">
        <v>26523</v>
      </c>
      <c r="Q352" s="211">
        <v>0</v>
      </c>
      <c r="R352" s="184">
        <v>0</v>
      </c>
      <c r="S352" s="184">
        <v>0</v>
      </c>
      <c r="T352" s="184">
        <v>0</v>
      </c>
      <c r="U352" s="184">
        <v>0</v>
      </c>
    </row>
    <row r="353" spans="1:21" ht="24" customHeight="1">
      <c r="B353" s="1" t="s">
        <v>909</v>
      </c>
      <c r="C353" s="93"/>
      <c r="D353" s="93"/>
      <c r="E353" s="93" t="s">
        <v>910</v>
      </c>
      <c r="F353" s="93"/>
      <c r="G353" s="93"/>
      <c r="H353" s="93"/>
      <c r="I353" s="93"/>
      <c r="J353" s="93"/>
      <c r="K353" s="93"/>
      <c r="L353" s="93"/>
      <c r="M353" s="211">
        <v>22076</v>
      </c>
      <c r="N353" s="211">
        <v>11908</v>
      </c>
      <c r="O353" s="142">
        <v>5477</v>
      </c>
      <c r="P353" s="142">
        <v>6250</v>
      </c>
      <c r="Q353" s="211">
        <v>0</v>
      </c>
      <c r="R353" s="184">
        <v>0</v>
      </c>
      <c r="S353" s="184">
        <v>0</v>
      </c>
      <c r="T353" s="184">
        <v>0</v>
      </c>
      <c r="U353" s="184">
        <v>0</v>
      </c>
    </row>
    <row r="354" spans="1:21" ht="24" customHeight="1">
      <c r="B354" s="1" t="s">
        <v>1309</v>
      </c>
      <c r="C354" s="88"/>
      <c r="D354" s="88"/>
      <c r="E354" s="1" t="s">
        <v>7</v>
      </c>
      <c r="F354" s="88"/>
      <c r="G354" s="88"/>
      <c r="H354" s="93"/>
      <c r="I354" s="93"/>
      <c r="J354" s="93"/>
      <c r="K354" s="93"/>
      <c r="L354" s="93"/>
      <c r="M354" s="231">
        <v>45823</v>
      </c>
      <c r="N354" s="231">
        <v>0</v>
      </c>
      <c r="O354" s="145">
        <v>0</v>
      </c>
      <c r="P354" s="145">
        <v>0</v>
      </c>
      <c r="Q354" s="231">
        <v>0</v>
      </c>
      <c r="R354" s="231">
        <v>0</v>
      </c>
      <c r="S354" s="197">
        <v>0</v>
      </c>
      <c r="T354" s="197">
        <v>0</v>
      </c>
      <c r="U354" s="197">
        <v>0</v>
      </c>
    </row>
    <row r="355" spans="1:21" ht="24" customHeight="1">
      <c r="B355" s="486" t="s">
        <v>1166</v>
      </c>
      <c r="C355" s="486"/>
      <c r="D355" s="486"/>
      <c r="E355" s="486"/>
      <c r="F355" s="486"/>
      <c r="G355" s="486"/>
      <c r="H355" s="486"/>
      <c r="I355" s="486"/>
      <c r="J355" s="486"/>
      <c r="K355" s="486"/>
      <c r="L355" s="486"/>
      <c r="M355" s="296">
        <f t="shared" ref="M355:U355" si="29">SUM(M337:M354)</f>
        <v>1448269</v>
      </c>
      <c r="N355" s="349">
        <f t="shared" si="29"/>
        <v>2677754</v>
      </c>
      <c r="O355" s="350">
        <f t="shared" si="29"/>
        <v>3190870</v>
      </c>
      <c r="P355" s="350">
        <f t="shared" si="29"/>
        <v>2381469</v>
      </c>
      <c r="Q355" s="349">
        <f t="shared" si="29"/>
        <v>2470783</v>
      </c>
      <c r="R355" s="349">
        <f t="shared" si="29"/>
        <v>1086573</v>
      </c>
      <c r="S355" s="351">
        <f t="shared" si="29"/>
        <v>1130374</v>
      </c>
      <c r="T355" s="351">
        <f t="shared" si="29"/>
        <v>1075041</v>
      </c>
      <c r="U355" s="351">
        <f t="shared" si="29"/>
        <v>1137082</v>
      </c>
    </row>
    <row r="356" spans="1:21" ht="6.9" customHeight="1">
      <c r="B356" s="1"/>
      <c r="C356" s="88"/>
      <c r="D356" s="88"/>
      <c r="E356" s="1"/>
      <c r="F356" s="88"/>
      <c r="G356" s="88"/>
      <c r="H356" s="93"/>
      <c r="I356" s="93"/>
      <c r="J356" s="93"/>
      <c r="K356" s="93"/>
      <c r="L356" s="93"/>
      <c r="M356" s="193"/>
      <c r="N356" s="211"/>
      <c r="O356" s="142"/>
      <c r="P356" s="142"/>
      <c r="Q356" s="211"/>
      <c r="R356" s="211"/>
      <c r="S356" s="184"/>
      <c r="T356" s="184"/>
      <c r="U356" s="184"/>
    </row>
    <row r="357" spans="1:21" ht="24" customHeight="1">
      <c r="B357" s="1" t="s">
        <v>1441</v>
      </c>
      <c r="C357" s="88"/>
      <c r="D357" s="88"/>
      <c r="E357" s="1" t="s">
        <v>1146</v>
      </c>
      <c r="F357" s="88"/>
      <c r="G357" s="88"/>
      <c r="H357" s="88"/>
      <c r="I357" s="88"/>
      <c r="J357" s="88"/>
      <c r="K357" s="88"/>
      <c r="L357" s="88"/>
      <c r="M357" s="211">
        <v>0</v>
      </c>
      <c r="N357" s="211">
        <v>0</v>
      </c>
      <c r="O357" s="142">
        <v>0</v>
      </c>
      <c r="P357" s="142">
        <v>0</v>
      </c>
      <c r="Q357" s="211">
        <v>0</v>
      </c>
      <c r="R357" s="211">
        <v>0</v>
      </c>
      <c r="S357" s="211">
        <v>0</v>
      </c>
      <c r="T357" s="211">
        <v>0</v>
      </c>
      <c r="U357" s="211">
        <v>0</v>
      </c>
    </row>
    <row r="358" spans="1:21" ht="24" customHeight="1">
      <c r="B358" s="1" t="s">
        <v>1481</v>
      </c>
      <c r="C358" s="88"/>
      <c r="D358" s="88"/>
      <c r="E358" s="1" t="s">
        <v>1314</v>
      </c>
      <c r="F358" s="88"/>
      <c r="G358" s="88"/>
      <c r="H358" s="88"/>
      <c r="I358" s="88"/>
      <c r="J358" s="88"/>
      <c r="K358" s="88"/>
      <c r="L358" s="88"/>
      <c r="M358" s="211">
        <v>0</v>
      </c>
      <c r="N358" s="211">
        <v>0</v>
      </c>
      <c r="O358" s="142">
        <v>0</v>
      </c>
      <c r="P358" s="142">
        <v>0</v>
      </c>
      <c r="Q358" s="211">
        <v>0</v>
      </c>
      <c r="R358" s="211">
        <v>0</v>
      </c>
      <c r="S358" s="211">
        <v>0</v>
      </c>
      <c r="T358" s="211">
        <v>0</v>
      </c>
      <c r="U358" s="211">
        <v>0</v>
      </c>
    </row>
    <row r="359" spans="1:21" ht="24" customHeight="1">
      <c r="B359" s="1" t="s">
        <v>1133</v>
      </c>
      <c r="C359" s="88"/>
      <c r="D359" s="88"/>
      <c r="E359" s="1" t="s">
        <v>1061</v>
      </c>
      <c r="F359" s="88"/>
      <c r="G359" s="88"/>
      <c r="H359" s="88"/>
      <c r="I359" s="88"/>
      <c r="J359" s="88"/>
      <c r="K359" s="88"/>
      <c r="L359" s="88"/>
      <c r="M359" s="211">
        <v>1442336</v>
      </c>
      <c r="N359" s="211">
        <v>1091989</v>
      </c>
      <c r="O359" s="142">
        <v>804352</v>
      </c>
      <c r="P359" s="142">
        <v>2902227</v>
      </c>
      <c r="Q359" s="211">
        <v>603012</v>
      </c>
      <c r="R359" s="211">
        <v>195067</v>
      </c>
      <c r="S359" s="211">
        <v>13794</v>
      </c>
      <c r="T359" s="211">
        <v>758721</v>
      </c>
      <c r="U359" s="211">
        <v>754474</v>
      </c>
    </row>
    <row r="360" spans="1:21" ht="24" customHeight="1">
      <c r="B360" s="1" t="s">
        <v>1304</v>
      </c>
      <c r="C360" s="88"/>
      <c r="D360" s="88"/>
      <c r="E360" s="1" t="s">
        <v>1263</v>
      </c>
      <c r="F360" s="88"/>
      <c r="G360" s="88"/>
      <c r="H360" s="88"/>
      <c r="I360" s="88"/>
      <c r="J360" s="88"/>
      <c r="K360" s="88"/>
      <c r="L360" s="88"/>
      <c r="M360" s="231">
        <v>0</v>
      </c>
      <c r="N360" s="231">
        <v>2046503</v>
      </c>
      <c r="O360" s="145">
        <v>0</v>
      </c>
      <c r="P360" s="145">
        <v>0</v>
      </c>
      <c r="Q360" s="231">
        <v>0</v>
      </c>
      <c r="R360" s="231">
        <v>0</v>
      </c>
      <c r="S360" s="231">
        <v>0</v>
      </c>
      <c r="T360" s="231">
        <v>0</v>
      </c>
      <c r="U360" s="231">
        <v>0</v>
      </c>
    </row>
    <row r="361" spans="1:21" ht="24" customHeight="1">
      <c r="B361" s="486" t="s">
        <v>583</v>
      </c>
      <c r="C361" s="486"/>
      <c r="D361" s="486"/>
      <c r="E361" s="486"/>
      <c r="F361" s="486"/>
      <c r="G361" s="486"/>
      <c r="H361" s="486"/>
      <c r="I361" s="486"/>
      <c r="J361" s="486"/>
      <c r="K361" s="486"/>
      <c r="L361" s="486"/>
      <c r="M361" s="296">
        <f>SUM(M357:M360)</f>
        <v>1442336</v>
      </c>
      <c r="N361" s="296">
        <f>SUM(N357:N360)</f>
        <v>3138492</v>
      </c>
      <c r="O361" s="293">
        <f t="shared" ref="O361:P361" si="30">SUM(O357:O360)</f>
        <v>804352</v>
      </c>
      <c r="P361" s="293">
        <f t="shared" si="30"/>
        <v>2902227</v>
      </c>
      <c r="Q361" s="296">
        <f>SUM(Q357:Q360)</f>
        <v>603012</v>
      </c>
      <c r="R361" s="296">
        <f>SUM(R357:R360)</f>
        <v>195067</v>
      </c>
      <c r="S361" s="296">
        <f t="shared" ref="S361:U361" si="31">SUM(S357:S360)</f>
        <v>13794</v>
      </c>
      <c r="T361" s="296">
        <f t="shared" si="31"/>
        <v>758721</v>
      </c>
      <c r="U361" s="296">
        <f t="shared" si="31"/>
        <v>754474</v>
      </c>
    </row>
    <row r="362" spans="1:21" ht="15" customHeight="1">
      <c r="B362" s="88"/>
      <c r="C362" s="88"/>
      <c r="D362" s="88"/>
      <c r="E362" s="88"/>
      <c r="F362" s="88"/>
      <c r="G362" s="88"/>
      <c r="H362" s="88"/>
      <c r="I362" s="88"/>
      <c r="J362" s="88"/>
      <c r="K362" s="88"/>
      <c r="L362" s="88"/>
      <c r="M362" s="198"/>
      <c r="N362" s="198"/>
      <c r="O362" s="146"/>
      <c r="P362" s="146"/>
      <c r="Q362" s="192"/>
      <c r="R362" s="192"/>
      <c r="S362" s="192"/>
      <c r="T362" s="192"/>
      <c r="U362" s="192"/>
    </row>
    <row r="363" spans="1:21" s="88" customFormat="1" ht="24" customHeight="1">
      <c r="A363" s="407"/>
      <c r="B363" s="486" t="s">
        <v>1191</v>
      </c>
      <c r="C363" s="486"/>
      <c r="D363" s="486"/>
      <c r="E363" s="486"/>
      <c r="F363" s="486"/>
      <c r="G363" s="486"/>
      <c r="H363" s="486"/>
      <c r="I363" s="486"/>
      <c r="J363" s="486"/>
      <c r="K363" s="486"/>
      <c r="L363" s="486"/>
      <c r="M363" s="294">
        <f t="shared" ref="M363:U363" si="32">M355+M361</f>
        <v>2890605</v>
      </c>
      <c r="N363" s="294">
        <f t="shared" si="32"/>
        <v>5816246</v>
      </c>
      <c r="O363" s="295">
        <f t="shared" si="32"/>
        <v>3995222</v>
      </c>
      <c r="P363" s="295">
        <f t="shared" si="32"/>
        <v>5283696</v>
      </c>
      <c r="Q363" s="294">
        <f t="shared" si="32"/>
        <v>3073795</v>
      </c>
      <c r="R363" s="294">
        <f t="shared" si="32"/>
        <v>1281640</v>
      </c>
      <c r="S363" s="294">
        <f t="shared" si="32"/>
        <v>1144168</v>
      </c>
      <c r="T363" s="294">
        <f t="shared" si="32"/>
        <v>1833762</v>
      </c>
      <c r="U363" s="294">
        <f t="shared" si="32"/>
        <v>1891556</v>
      </c>
    </row>
    <row r="364" spans="1:21" ht="15" customHeight="1">
      <c r="B364" s="88"/>
      <c r="C364" s="88"/>
      <c r="D364" s="88"/>
      <c r="E364" s="88"/>
      <c r="F364" s="88"/>
      <c r="G364" s="88"/>
      <c r="H364" s="88"/>
      <c r="I364" s="88"/>
      <c r="J364" s="88"/>
      <c r="K364" s="88"/>
      <c r="L364" s="88"/>
      <c r="M364" s="198"/>
      <c r="N364" s="198"/>
      <c r="O364" s="146"/>
      <c r="P364" s="146"/>
      <c r="Q364" s="192"/>
      <c r="R364" s="192"/>
      <c r="S364" s="192"/>
      <c r="T364" s="192"/>
      <c r="U364" s="192"/>
    </row>
    <row r="365" spans="1:21" ht="24" customHeight="1">
      <c r="B365" s="95" t="s">
        <v>1264</v>
      </c>
      <c r="C365" s="88"/>
      <c r="D365" s="88"/>
      <c r="E365" s="88"/>
      <c r="F365" s="88"/>
      <c r="G365" s="88"/>
      <c r="H365" s="88"/>
      <c r="I365" s="88"/>
      <c r="J365" s="88"/>
      <c r="K365" s="88"/>
      <c r="L365" s="88"/>
      <c r="M365" s="198"/>
      <c r="N365" s="198"/>
      <c r="O365" s="146"/>
      <c r="P365" s="146"/>
      <c r="Q365" s="192"/>
      <c r="R365" s="192"/>
      <c r="S365" s="192"/>
      <c r="T365" s="192"/>
      <c r="U365" s="192"/>
    </row>
    <row r="366" spans="1:21" ht="24" customHeight="1">
      <c r="B366" s="1" t="s">
        <v>838</v>
      </c>
      <c r="C366" s="88"/>
      <c r="D366" s="88"/>
      <c r="E366" s="1" t="s">
        <v>547</v>
      </c>
      <c r="F366" s="88"/>
      <c r="G366" s="88"/>
      <c r="H366" s="88"/>
      <c r="I366" s="88"/>
      <c r="J366" s="88"/>
      <c r="K366" s="88"/>
      <c r="L366" s="88"/>
      <c r="M366" s="290">
        <v>75728</v>
      </c>
      <c r="N366" s="290">
        <v>0</v>
      </c>
      <c r="O366" s="291">
        <v>0</v>
      </c>
      <c r="P366" s="291">
        <v>0</v>
      </c>
      <c r="Q366" s="290">
        <v>0</v>
      </c>
      <c r="R366" s="290">
        <v>0</v>
      </c>
      <c r="S366" s="290">
        <v>0</v>
      </c>
      <c r="T366" s="290">
        <v>0</v>
      </c>
      <c r="U366" s="290">
        <v>0</v>
      </c>
    </row>
    <row r="367" spans="1:21" ht="24" customHeight="1">
      <c r="B367" s="1" t="s">
        <v>1054</v>
      </c>
      <c r="C367" s="88"/>
      <c r="D367" s="88"/>
      <c r="E367" s="1" t="s">
        <v>153</v>
      </c>
      <c r="F367" s="88"/>
      <c r="G367" s="88"/>
      <c r="H367" s="88"/>
      <c r="I367" s="88"/>
      <c r="J367" s="88"/>
      <c r="K367" s="88"/>
      <c r="L367" s="88"/>
      <c r="M367" s="211">
        <v>320</v>
      </c>
      <c r="N367" s="211">
        <v>0</v>
      </c>
      <c r="O367" s="142">
        <v>0</v>
      </c>
      <c r="P367" s="142">
        <v>0</v>
      </c>
      <c r="Q367" s="184">
        <v>0</v>
      </c>
      <c r="R367" s="184">
        <v>0</v>
      </c>
      <c r="S367" s="184">
        <v>0</v>
      </c>
      <c r="T367" s="184">
        <v>0</v>
      </c>
      <c r="U367" s="184">
        <v>0</v>
      </c>
    </row>
    <row r="368" spans="1:21" ht="24" customHeight="1">
      <c r="B368" s="1" t="s">
        <v>839</v>
      </c>
      <c r="C368" s="88"/>
      <c r="D368" s="88"/>
      <c r="E368" s="1" t="s">
        <v>548</v>
      </c>
      <c r="F368" s="88"/>
      <c r="G368" s="88"/>
      <c r="H368" s="88"/>
      <c r="I368" s="88"/>
      <c r="J368" s="88"/>
      <c r="K368" s="88"/>
      <c r="L368" s="88"/>
      <c r="M368" s="211">
        <v>67387</v>
      </c>
      <c r="N368" s="211">
        <v>0</v>
      </c>
      <c r="O368" s="142">
        <v>0</v>
      </c>
      <c r="P368" s="142">
        <v>0</v>
      </c>
      <c r="Q368" s="184">
        <v>0</v>
      </c>
      <c r="R368" s="184">
        <v>0</v>
      </c>
      <c r="S368" s="184">
        <v>0</v>
      </c>
      <c r="T368" s="184">
        <v>0</v>
      </c>
      <c r="U368" s="184">
        <v>0</v>
      </c>
    </row>
    <row r="369" spans="1:21" ht="24" customHeight="1">
      <c r="B369" s="1" t="s">
        <v>1135</v>
      </c>
      <c r="C369" s="88"/>
      <c r="D369" s="88"/>
      <c r="E369" s="1" t="s">
        <v>979</v>
      </c>
      <c r="F369" s="88"/>
      <c r="G369" s="88"/>
      <c r="H369" s="88"/>
      <c r="I369" s="88"/>
      <c r="J369" s="88"/>
      <c r="K369" s="88"/>
      <c r="L369" s="88"/>
      <c r="M369" s="231">
        <v>2046503</v>
      </c>
      <c r="N369" s="231">
        <v>0</v>
      </c>
      <c r="O369" s="145">
        <v>0</v>
      </c>
      <c r="P369" s="145">
        <v>0</v>
      </c>
      <c r="Q369" s="231">
        <v>0</v>
      </c>
      <c r="R369" s="231">
        <v>0</v>
      </c>
      <c r="S369" s="231">
        <v>0</v>
      </c>
      <c r="T369" s="231">
        <v>0</v>
      </c>
      <c r="U369" s="231">
        <v>0</v>
      </c>
    </row>
    <row r="370" spans="1:21" ht="24" customHeight="1">
      <c r="B370" s="486" t="s">
        <v>1264</v>
      </c>
      <c r="C370" s="486"/>
      <c r="D370" s="486"/>
      <c r="E370" s="486"/>
      <c r="F370" s="486"/>
      <c r="G370" s="486"/>
      <c r="H370" s="486"/>
      <c r="I370" s="486"/>
      <c r="J370" s="486"/>
      <c r="K370" s="486"/>
      <c r="L370" s="486"/>
      <c r="M370" s="296">
        <f t="shared" ref="M370:U370" si="33">SUM(M366:M369)</f>
        <v>2189938</v>
      </c>
      <c r="N370" s="296">
        <f t="shared" si="33"/>
        <v>0</v>
      </c>
      <c r="O370" s="350">
        <f t="shared" si="33"/>
        <v>0</v>
      </c>
      <c r="P370" s="350">
        <f t="shared" si="33"/>
        <v>0</v>
      </c>
      <c r="Q370" s="349">
        <f t="shared" si="33"/>
        <v>0</v>
      </c>
      <c r="R370" s="349">
        <f t="shared" si="33"/>
        <v>0</v>
      </c>
      <c r="S370" s="349">
        <f t="shared" si="33"/>
        <v>0</v>
      </c>
      <c r="T370" s="349">
        <f t="shared" si="33"/>
        <v>0</v>
      </c>
      <c r="U370" s="349">
        <f t="shared" si="33"/>
        <v>0</v>
      </c>
    </row>
    <row r="371" spans="1:21" ht="6.9" customHeight="1">
      <c r="B371" s="1"/>
      <c r="C371" s="88"/>
      <c r="D371" s="88"/>
      <c r="E371" s="1"/>
      <c r="F371" s="88"/>
      <c r="G371" s="88"/>
      <c r="H371" s="88"/>
      <c r="I371" s="88"/>
      <c r="J371" s="88"/>
      <c r="K371" s="88"/>
      <c r="L371" s="88"/>
      <c r="M371" s="193"/>
      <c r="N371" s="211"/>
      <c r="O371" s="142"/>
      <c r="P371" s="142"/>
      <c r="Q371" s="211"/>
      <c r="R371" s="211"/>
      <c r="S371" s="211"/>
      <c r="T371" s="211"/>
      <c r="U371" s="211"/>
    </row>
    <row r="372" spans="1:21" ht="24" customHeight="1">
      <c r="B372" s="93" t="s">
        <v>786</v>
      </c>
      <c r="C372" s="267"/>
      <c r="D372" s="267"/>
      <c r="E372" s="1" t="s">
        <v>301</v>
      </c>
      <c r="F372" s="267"/>
      <c r="G372" s="267"/>
      <c r="H372" s="267"/>
      <c r="I372" s="267"/>
      <c r="J372" s="267"/>
      <c r="K372" s="267"/>
      <c r="L372" s="267"/>
      <c r="M372" s="353">
        <v>132689</v>
      </c>
      <c r="N372" s="353">
        <v>0</v>
      </c>
      <c r="O372" s="354">
        <v>0</v>
      </c>
      <c r="P372" s="354">
        <v>0</v>
      </c>
      <c r="Q372" s="353">
        <v>0</v>
      </c>
      <c r="R372" s="353">
        <v>0</v>
      </c>
      <c r="S372" s="353">
        <v>0</v>
      </c>
      <c r="T372" s="353">
        <v>0</v>
      </c>
      <c r="U372" s="353">
        <v>0</v>
      </c>
    </row>
    <row r="373" spans="1:21" ht="24" customHeight="1">
      <c r="B373" s="486" t="s">
        <v>590</v>
      </c>
      <c r="C373" s="486"/>
      <c r="D373" s="486"/>
      <c r="E373" s="486"/>
      <c r="F373" s="486"/>
      <c r="G373" s="486"/>
      <c r="H373" s="486"/>
      <c r="I373" s="486"/>
      <c r="J373" s="486"/>
      <c r="K373" s="486"/>
      <c r="L373" s="486"/>
      <c r="M373" s="298">
        <f t="shared" ref="M373:U373" si="34">SUM(M372)</f>
        <v>132689</v>
      </c>
      <c r="N373" s="298">
        <f t="shared" si="34"/>
        <v>0</v>
      </c>
      <c r="O373" s="299">
        <f t="shared" si="34"/>
        <v>0</v>
      </c>
      <c r="P373" s="299">
        <f t="shared" si="34"/>
        <v>0</v>
      </c>
      <c r="Q373" s="356">
        <f t="shared" si="34"/>
        <v>0</v>
      </c>
      <c r="R373" s="356">
        <f t="shared" si="34"/>
        <v>0</v>
      </c>
      <c r="S373" s="356">
        <f t="shared" si="34"/>
        <v>0</v>
      </c>
      <c r="T373" s="356">
        <f t="shared" si="34"/>
        <v>0</v>
      </c>
      <c r="U373" s="356">
        <f t="shared" si="34"/>
        <v>0</v>
      </c>
    </row>
    <row r="374" spans="1:21" ht="15" customHeight="1">
      <c r="B374" s="355"/>
      <c r="C374" s="355"/>
      <c r="D374" s="355"/>
      <c r="E374" s="355"/>
      <c r="F374" s="355"/>
      <c r="G374" s="355"/>
      <c r="H374" s="355"/>
      <c r="I374" s="355"/>
      <c r="J374" s="355"/>
      <c r="K374" s="355"/>
      <c r="L374" s="355"/>
      <c r="M374" s="298"/>
      <c r="N374" s="282"/>
      <c r="O374" s="166"/>
      <c r="P374" s="166"/>
      <c r="Q374" s="282"/>
      <c r="R374" s="282"/>
      <c r="S374" s="282"/>
      <c r="T374" s="282"/>
      <c r="U374" s="282"/>
    </row>
    <row r="375" spans="1:21" s="88" customFormat="1" ht="24" customHeight="1">
      <c r="A375" s="407"/>
      <c r="B375" s="486" t="s">
        <v>1265</v>
      </c>
      <c r="C375" s="486"/>
      <c r="D375" s="486"/>
      <c r="E375" s="486"/>
      <c r="F375" s="486"/>
      <c r="G375" s="486"/>
      <c r="H375" s="486"/>
      <c r="I375" s="486"/>
      <c r="J375" s="486"/>
      <c r="K375" s="486"/>
      <c r="L375" s="486"/>
      <c r="M375" s="294">
        <f t="shared" ref="M375:U375" si="35">M370+M373</f>
        <v>2322627</v>
      </c>
      <c r="N375" s="294">
        <f t="shared" si="35"/>
        <v>0</v>
      </c>
      <c r="O375" s="295">
        <f t="shared" si="35"/>
        <v>0</v>
      </c>
      <c r="P375" s="295">
        <f t="shared" si="35"/>
        <v>0</v>
      </c>
      <c r="Q375" s="294">
        <f t="shared" si="35"/>
        <v>0</v>
      </c>
      <c r="R375" s="294">
        <f t="shared" si="35"/>
        <v>0</v>
      </c>
      <c r="S375" s="294">
        <f t="shared" si="35"/>
        <v>0</v>
      </c>
      <c r="T375" s="294">
        <f t="shared" si="35"/>
        <v>0</v>
      </c>
      <c r="U375" s="294">
        <f t="shared" si="35"/>
        <v>0</v>
      </c>
    </row>
    <row r="376" spans="1:21" s="88" customFormat="1" ht="15" customHeight="1">
      <c r="A376" s="407"/>
      <c r="B376" s="101"/>
      <c r="M376" s="294"/>
      <c r="N376" s="311"/>
      <c r="O376" s="295"/>
      <c r="P376" s="295"/>
      <c r="Q376" s="294"/>
      <c r="R376" s="294"/>
      <c r="S376" s="294"/>
      <c r="T376" s="294"/>
      <c r="U376" s="294"/>
    </row>
    <row r="377" spans="1:21" ht="24" customHeight="1">
      <c r="B377" s="95" t="s">
        <v>741</v>
      </c>
      <c r="C377" s="88"/>
      <c r="D377" s="88"/>
      <c r="E377" s="88"/>
      <c r="F377" s="88"/>
      <c r="G377" s="88"/>
      <c r="H377" s="88"/>
      <c r="I377" s="88"/>
      <c r="J377" s="88"/>
      <c r="K377" s="88"/>
      <c r="L377" s="88"/>
      <c r="M377" s="198"/>
      <c r="N377" s="198"/>
      <c r="O377" s="146"/>
      <c r="P377" s="146"/>
      <c r="Q377" s="192"/>
      <c r="R377" s="192"/>
      <c r="S377" s="192"/>
      <c r="T377" s="192"/>
      <c r="U377" s="192"/>
    </row>
    <row r="378" spans="1:21" ht="24" customHeight="1">
      <c r="B378" s="88" t="s">
        <v>1482</v>
      </c>
      <c r="C378" s="88"/>
      <c r="D378" s="88"/>
      <c r="E378" s="1" t="s">
        <v>1293</v>
      </c>
      <c r="F378" s="93"/>
      <c r="G378" s="93"/>
      <c r="H378" s="93"/>
      <c r="I378" s="93"/>
      <c r="J378" s="267"/>
      <c r="K378" s="267"/>
      <c r="L378" s="267"/>
      <c r="M378" s="322">
        <v>0</v>
      </c>
      <c r="N378" s="322">
        <v>0</v>
      </c>
      <c r="O378" s="336">
        <v>0</v>
      </c>
      <c r="P378" s="336">
        <v>0</v>
      </c>
      <c r="Q378" s="325">
        <v>0</v>
      </c>
      <c r="R378" s="325">
        <v>0</v>
      </c>
      <c r="S378" s="325">
        <v>0</v>
      </c>
      <c r="T378" s="325">
        <v>0</v>
      </c>
      <c r="U378" s="325">
        <v>0</v>
      </c>
    </row>
    <row r="379" spans="1:21" ht="24" customHeight="1">
      <c r="B379" s="88" t="s">
        <v>1062</v>
      </c>
      <c r="C379" s="88"/>
      <c r="D379" s="88"/>
      <c r="E379" s="1" t="s">
        <v>10</v>
      </c>
      <c r="F379" s="93"/>
      <c r="G379" s="93"/>
      <c r="H379" s="93"/>
      <c r="I379" s="93"/>
      <c r="J379" s="267"/>
      <c r="K379" s="267"/>
      <c r="L379" s="267"/>
      <c r="M379" s="425">
        <v>0</v>
      </c>
      <c r="N379" s="425">
        <v>0</v>
      </c>
      <c r="O379" s="459">
        <v>10000</v>
      </c>
      <c r="P379" s="459">
        <v>0</v>
      </c>
      <c r="Q379" s="422">
        <v>10000</v>
      </c>
      <c r="R379" s="422">
        <v>10000</v>
      </c>
      <c r="S379" s="422">
        <v>10000</v>
      </c>
      <c r="T379" s="422">
        <v>10000</v>
      </c>
      <c r="U379" s="422">
        <v>10000</v>
      </c>
    </row>
    <row r="380" spans="1:21" ht="24" customHeight="1">
      <c r="B380" s="1" t="s">
        <v>780</v>
      </c>
      <c r="C380" s="267"/>
      <c r="D380" s="267"/>
      <c r="E380" s="1" t="s">
        <v>226</v>
      </c>
      <c r="F380" s="267"/>
      <c r="G380" s="267"/>
      <c r="H380" s="267"/>
      <c r="I380" s="267"/>
      <c r="J380" s="267"/>
      <c r="K380" s="267"/>
      <c r="L380" s="267"/>
      <c r="M380" s="270">
        <v>109350</v>
      </c>
      <c r="N380" s="270">
        <v>126167</v>
      </c>
      <c r="O380" s="153">
        <v>17000</v>
      </c>
      <c r="P380" s="153">
        <v>12341</v>
      </c>
      <c r="Q380" s="270">
        <v>12000</v>
      </c>
      <c r="R380" s="270">
        <v>12000</v>
      </c>
      <c r="S380" s="270">
        <v>102000</v>
      </c>
      <c r="T380" s="270">
        <v>12000</v>
      </c>
      <c r="U380" s="270">
        <v>12000</v>
      </c>
    </row>
    <row r="381" spans="1:21" ht="24" customHeight="1">
      <c r="B381" s="1" t="s">
        <v>1111</v>
      </c>
      <c r="C381" s="93"/>
      <c r="D381" s="93"/>
      <c r="E381" s="1" t="s">
        <v>862</v>
      </c>
      <c r="F381" s="93"/>
      <c r="G381" s="93"/>
      <c r="H381" s="267"/>
      <c r="I381" s="267"/>
      <c r="J381" s="267"/>
      <c r="K381" s="267"/>
      <c r="L381" s="267"/>
      <c r="M381" s="211">
        <v>106402</v>
      </c>
      <c r="N381" s="211">
        <v>103350</v>
      </c>
      <c r="O381" s="142">
        <v>116827</v>
      </c>
      <c r="P381" s="142">
        <v>110000</v>
      </c>
      <c r="Q381" s="184">
        <v>116600</v>
      </c>
      <c r="R381" s="184">
        <v>123596</v>
      </c>
      <c r="S381" s="184">
        <v>131012</v>
      </c>
      <c r="T381" s="184">
        <v>138873</v>
      </c>
      <c r="U381" s="184">
        <v>147205</v>
      </c>
    </row>
    <row r="382" spans="1:21" ht="24" customHeight="1">
      <c r="B382" s="1" t="s">
        <v>906</v>
      </c>
      <c r="C382" s="267"/>
      <c r="D382" s="267"/>
      <c r="E382" s="1" t="s">
        <v>256</v>
      </c>
      <c r="F382" s="267"/>
      <c r="G382" s="267"/>
      <c r="H382" s="267"/>
      <c r="I382" s="267"/>
      <c r="J382" s="267"/>
      <c r="K382" s="267"/>
      <c r="L382" s="267"/>
      <c r="M382" s="270">
        <v>475</v>
      </c>
      <c r="N382" s="270">
        <v>475</v>
      </c>
      <c r="O382" s="153">
        <v>475</v>
      </c>
      <c r="P382" s="153">
        <v>475</v>
      </c>
      <c r="Q382" s="208">
        <v>475</v>
      </c>
      <c r="R382" s="208">
        <v>475</v>
      </c>
      <c r="S382" s="208">
        <v>475</v>
      </c>
      <c r="T382" s="208">
        <v>475</v>
      </c>
      <c r="U382" s="208">
        <v>475</v>
      </c>
    </row>
    <row r="383" spans="1:21" ht="24" customHeight="1">
      <c r="B383" s="1" t="s">
        <v>898</v>
      </c>
      <c r="C383" s="267"/>
      <c r="D383" s="267"/>
      <c r="E383" s="1" t="s">
        <v>18</v>
      </c>
      <c r="F383" s="267"/>
      <c r="G383" s="267"/>
      <c r="H383" s="267"/>
      <c r="I383" s="267"/>
      <c r="J383" s="267"/>
      <c r="K383" s="267"/>
      <c r="L383" s="267"/>
      <c r="M383" s="270">
        <v>664</v>
      </c>
      <c r="N383" s="270">
        <v>335</v>
      </c>
      <c r="O383" s="153">
        <v>1000</v>
      </c>
      <c r="P383" s="153">
        <v>1000</v>
      </c>
      <c r="Q383" s="270">
        <v>1000</v>
      </c>
      <c r="R383" s="270">
        <v>1000</v>
      </c>
      <c r="S383" s="270">
        <v>1000</v>
      </c>
      <c r="T383" s="270">
        <v>1000</v>
      </c>
      <c r="U383" s="270">
        <v>1000</v>
      </c>
    </row>
    <row r="384" spans="1:21" ht="24" customHeight="1">
      <c r="B384" s="1" t="s">
        <v>1110</v>
      </c>
      <c r="C384" s="93"/>
      <c r="D384" s="93"/>
      <c r="E384" s="1" t="s">
        <v>238</v>
      </c>
      <c r="F384" s="93"/>
      <c r="G384" s="93"/>
      <c r="H384" s="93"/>
      <c r="I384" s="93"/>
      <c r="J384" s="93"/>
      <c r="K384" s="93"/>
      <c r="L384" s="93"/>
      <c r="M384" s="211">
        <v>15788</v>
      </c>
      <c r="N384" s="211">
        <v>10751</v>
      </c>
      <c r="O384" s="142">
        <v>15000</v>
      </c>
      <c r="P384" s="142">
        <v>15000</v>
      </c>
      <c r="Q384" s="211">
        <v>15000</v>
      </c>
      <c r="R384" s="211">
        <v>15000</v>
      </c>
      <c r="S384" s="211">
        <v>15000</v>
      </c>
      <c r="T384" s="211">
        <v>15000</v>
      </c>
      <c r="U384" s="211">
        <v>15000</v>
      </c>
    </row>
    <row r="385" spans="2:21" ht="24" customHeight="1">
      <c r="B385" s="1" t="s">
        <v>1049</v>
      </c>
      <c r="C385" s="93"/>
      <c r="D385" s="93"/>
      <c r="E385" s="1" t="s">
        <v>1036</v>
      </c>
      <c r="F385" s="93"/>
      <c r="G385" s="93"/>
      <c r="H385" s="93"/>
      <c r="I385" s="93"/>
      <c r="J385" s="93"/>
      <c r="K385" s="93"/>
      <c r="L385" s="93"/>
      <c r="M385" s="211">
        <v>5612</v>
      </c>
      <c r="N385" s="211">
        <v>5264</v>
      </c>
      <c r="O385" s="142">
        <v>35000</v>
      </c>
      <c r="P385" s="142">
        <v>10000</v>
      </c>
      <c r="Q385" s="184">
        <v>35000</v>
      </c>
      <c r="R385" s="184">
        <v>35000</v>
      </c>
      <c r="S385" s="184">
        <v>35000</v>
      </c>
      <c r="T385" s="184">
        <v>35000</v>
      </c>
      <c r="U385" s="184">
        <v>35000</v>
      </c>
    </row>
    <row r="386" spans="2:21" ht="24" customHeight="1">
      <c r="B386" s="93" t="s">
        <v>1066</v>
      </c>
      <c r="C386" s="267"/>
      <c r="D386" s="267"/>
      <c r="E386" s="1" t="s">
        <v>1065</v>
      </c>
      <c r="F386" s="267"/>
      <c r="G386" s="267"/>
      <c r="H386" s="267"/>
      <c r="I386" s="267"/>
      <c r="J386" s="267"/>
      <c r="K386" s="267"/>
      <c r="L386" s="267"/>
      <c r="M386" s="211">
        <v>5210</v>
      </c>
      <c r="N386" s="211">
        <v>7500</v>
      </c>
      <c r="O386" s="142">
        <v>10000</v>
      </c>
      <c r="P386" s="142">
        <v>7000</v>
      </c>
      <c r="Q386" s="184">
        <v>10000</v>
      </c>
      <c r="R386" s="184">
        <v>10000</v>
      </c>
      <c r="S386" s="184">
        <v>10000</v>
      </c>
      <c r="T386" s="184">
        <v>10000</v>
      </c>
      <c r="U386" s="184">
        <v>10000</v>
      </c>
    </row>
    <row r="387" spans="2:21" ht="24" customHeight="1">
      <c r="B387" s="1" t="s">
        <v>1113</v>
      </c>
      <c r="C387" s="93"/>
      <c r="D387" s="93"/>
      <c r="E387" s="1" t="s">
        <v>1121</v>
      </c>
      <c r="F387" s="93"/>
      <c r="G387" s="93"/>
      <c r="H387" s="93"/>
      <c r="I387" s="93"/>
      <c r="J387" s="93"/>
      <c r="K387" s="93"/>
      <c r="L387" s="93"/>
      <c r="M387" s="211">
        <v>15118</v>
      </c>
      <c r="N387" s="211">
        <v>36975</v>
      </c>
      <c r="O387" s="142">
        <v>45000</v>
      </c>
      <c r="P387" s="142">
        <v>55000</v>
      </c>
      <c r="Q387" s="211">
        <v>55000</v>
      </c>
      <c r="R387" s="211">
        <v>55000</v>
      </c>
      <c r="S387" s="211">
        <v>55000</v>
      </c>
      <c r="T387" s="211">
        <v>55000</v>
      </c>
      <c r="U387" s="211">
        <v>55000</v>
      </c>
    </row>
    <row r="388" spans="2:21" ht="24" customHeight="1">
      <c r="B388" s="93" t="s">
        <v>1145</v>
      </c>
      <c r="C388" s="267"/>
      <c r="D388" s="267"/>
      <c r="E388" s="94" t="s">
        <v>1134</v>
      </c>
      <c r="F388" s="267"/>
      <c r="G388" s="267"/>
      <c r="H388" s="267"/>
      <c r="I388" s="267"/>
      <c r="J388" s="267"/>
      <c r="K388" s="267"/>
      <c r="L388" s="267"/>
      <c r="M388" s="266">
        <v>0</v>
      </c>
      <c r="N388" s="266">
        <v>158</v>
      </c>
      <c r="O388" s="150">
        <v>75000</v>
      </c>
      <c r="P388" s="150">
        <v>135732</v>
      </c>
      <c r="Q388" s="266">
        <v>60000</v>
      </c>
      <c r="R388" s="266">
        <v>0</v>
      </c>
      <c r="S388" s="266">
        <v>0</v>
      </c>
      <c r="T388" s="266">
        <v>0</v>
      </c>
      <c r="U388" s="266">
        <v>0</v>
      </c>
    </row>
    <row r="389" spans="2:21" ht="24" customHeight="1">
      <c r="B389" s="1" t="s">
        <v>1079</v>
      </c>
      <c r="C389" s="93"/>
      <c r="D389" s="93"/>
      <c r="E389" s="1" t="s">
        <v>1080</v>
      </c>
      <c r="F389" s="93"/>
      <c r="G389" s="93"/>
      <c r="H389" s="93"/>
      <c r="I389" s="93"/>
      <c r="J389" s="93"/>
      <c r="K389" s="93"/>
      <c r="L389" s="93"/>
      <c r="M389" s="211">
        <v>41252</v>
      </c>
      <c r="N389" s="211">
        <v>1560439</v>
      </c>
      <c r="O389" s="142">
        <v>200000</v>
      </c>
      <c r="P389" s="142">
        <v>448969</v>
      </c>
      <c r="Q389" s="211">
        <v>0</v>
      </c>
      <c r="R389" s="211">
        <v>0</v>
      </c>
      <c r="S389" s="184">
        <v>0</v>
      </c>
      <c r="T389" s="184">
        <v>0</v>
      </c>
      <c r="U389" s="184">
        <v>0</v>
      </c>
    </row>
    <row r="390" spans="2:21" ht="24" customHeight="1">
      <c r="B390" s="1" t="s">
        <v>963</v>
      </c>
      <c r="C390" s="93"/>
      <c r="D390" s="93"/>
      <c r="E390" s="1" t="s">
        <v>336</v>
      </c>
      <c r="F390" s="93"/>
      <c r="G390" s="93"/>
      <c r="H390" s="93"/>
      <c r="I390" s="93"/>
      <c r="J390" s="93"/>
      <c r="K390" s="93"/>
      <c r="L390" s="93"/>
      <c r="M390" s="211">
        <v>4767</v>
      </c>
      <c r="N390" s="211">
        <v>0</v>
      </c>
      <c r="O390" s="142">
        <v>0</v>
      </c>
      <c r="P390" s="142">
        <v>0</v>
      </c>
      <c r="Q390" s="211">
        <v>0</v>
      </c>
      <c r="R390" s="184">
        <v>0</v>
      </c>
      <c r="S390" s="184">
        <v>0</v>
      </c>
      <c r="T390" s="184">
        <v>0</v>
      </c>
      <c r="U390" s="184">
        <v>0</v>
      </c>
    </row>
    <row r="391" spans="2:21" ht="24" customHeight="1">
      <c r="B391" s="93" t="s">
        <v>948</v>
      </c>
      <c r="C391" s="267"/>
      <c r="D391" s="267"/>
      <c r="E391" s="1" t="s">
        <v>947</v>
      </c>
      <c r="F391" s="267"/>
      <c r="G391" s="267"/>
      <c r="H391" s="267"/>
      <c r="I391" s="267"/>
      <c r="J391" s="267"/>
      <c r="K391" s="267"/>
      <c r="L391" s="267"/>
      <c r="M391" s="266">
        <v>0</v>
      </c>
      <c r="N391" s="266">
        <v>0</v>
      </c>
      <c r="O391" s="150">
        <v>106576</v>
      </c>
      <c r="P391" s="150">
        <v>0</v>
      </c>
      <c r="Q391" s="266">
        <v>107000</v>
      </c>
      <c r="R391" s="205">
        <v>0</v>
      </c>
      <c r="S391" s="205">
        <v>0</v>
      </c>
      <c r="T391" s="205">
        <v>0</v>
      </c>
      <c r="U391" s="205">
        <v>0</v>
      </c>
    </row>
    <row r="392" spans="2:21" ht="24" customHeight="1">
      <c r="B392" s="93" t="s">
        <v>1045</v>
      </c>
      <c r="C392" s="267"/>
      <c r="D392" s="267"/>
      <c r="E392" s="1" t="s">
        <v>1046</v>
      </c>
      <c r="F392" s="267"/>
      <c r="G392" s="267"/>
      <c r="H392" s="267"/>
      <c r="I392" s="267"/>
      <c r="J392" s="267"/>
      <c r="K392" s="267"/>
      <c r="L392" s="267"/>
      <c r="M392" s="266">
        <v>1175</v>
      </c>
      <c r="N392" s="266">
        <v>0</v>
      </c>
      <c r="O392" s="150">
        <v>0</v>
      </c>
      <c r="P392" s="150">
        <v>0</v>
      </c>
      <c r="Q392" s="266">
        <v>0</v>
      </c>
      <c r="R392" s="205">
        <v>0</v>
      </c>
      <c r="S392" s="205">
        <v>0</v>
      </c>
      <c r="T392" s="205">
        <v>0</v>
      </c>
      <c r="U392" s="205">
        <v>0</v>
      </c>
    </row>
    <row r="393" spans="2:21" ht="24" customHeight="1">
      <c r="B393" s="93" t="s">
        <v>816</v>
      </c>
      <c r="C393" s="267"/>
      <c r="D393" s="267"/>
      <c r="E393" s="94" t="s">
        <v>826</v>
      </c>
      <c r="F393" s="267"/>
      <c r="G393" s="267"/>
      <c r="H393" s="267"/>
      <c r="I393" s="267"/>
      <c r="J393" s="267"/>
      <c r="K393" s="267"/>
      <c r="L393" s="267"/>
      <c r="M393" s="266">
        <v>103363</v>
      </c>
      <c r="N393" s="266">
        <v>812945</v>
      </c>
      <c r="O393" s="150">
        <v>1435000</v>
      </c>
      <c r="P393" s="150">
        <v>678573</v>
      </c>
      <c r="Q393" s="266">
        <v>1154360</v>
      </c>
      <c r="R393" s="266">
        <v>780000</v>
      </c>
      <c r="S393" s="266">
        <v>750000</v>
      </c>
      <c r="T393" s="266">
        <v>655000</v>
      </c>
      <c r="U393" s="266">
        <v>636352</v>
      </c>
    </row>
    <row r="394" spans="2:21" ht="24" customHeight="1">
      <c r="B394" s="93" t="s">
        <v>1157</v>
      </c>
      <c r="C394" s="267"/>
      <c r="D394" s="267"/>
      <c r="E394" s="94" t="s">
        <v>1423</v>
      </c>
      <c r="F394" s="267"/>
      <c r="G394" s="267"/>
      <c r="H394" s="267"/>
      <c r="I394" s="267"/>
      <c r="J394" s="267"/>
      <c r="K394" s="267"/>
      <c r="L394" s="267"/>
      <c r="M394" s="266">
        <v>0</v>
      </c>
      <c r="N394" s="266">
        <v>76381</v>
      </c>
      <c r="O394" s="150">
        <v>635300</v>
      </c>
      <c r="P394" s="150">
        <v>151895</v>
      </c>
      <c r="Q394" s="266">
        <v>0</v>
      </c>
      <c r="R394" s="266">
        <v>0</v>
      </c>
      <c r="S394" s="266">
        <v>0</v>
      </c>
      <c r="T394" s="266">
        <v>0</v>
      </c>
      <c r="U394" s="266">
        <v>0</v>
      </c>
    </row>
    <row r="395" spans="2:21" ht="24" customHeight="1">
      <c r="B395" s="93" t="s">
        <v>1315</v>
      </c>
      <c r="C395" s="267"/>
      <c r="D395" s="267"/>
      <c r="E395" s="94" t="s">
        <v>1316</v>
      </c>
      <c r="F395" s="267"/>
      <c r="G395" s="267"/>
      <c r="H395" s="267"/>
      <c r="I395" s="267"/>
      <c r="J395" s="267"/>
      <c r="K395" s="267"/>
      <c r="L395" s="267"/>
      <c r="M395" s="266">
        <v>0</v>
      </c>
      <c r="N395" s="266">
        <v>0</v>
      </c>
      <c r="O395" s="150">
        <v>140000</v>
      </c>
      <c r="P395" s="150">
        <v>0</v>
      </c>
      <c r="Q395" s="266">
        <v>0</v>
      </c>
      <c r="R395" s="266">
        <v>0</v>
      </c>
      <c r="S395" s="266">
        <v>0</v>
      </c>
      <c r="T395" s="266">
        <v>0</v>
      </c>
      <c r="U395" s="266">
        <v>0</v>
      </c>
    </row>
    <row r="396" spans="2:21" ht="24" customHeight="1">
      <c r="B396" s="93" t="s">
        <v>1103</v>
      </c>
      <c r="C396" s="267"/>
      <c r="D396" s="267"/>
      <c r="E396" s="94" t="s">
        <v>1104</v>
      </c>
      <c r="F396" s="267"/>
      <c r="G396" s="267"/>
      <c r="H396" s="267"/>
      <c r="I396" s="267"/>
      <c r="J396" s="267"/>
      <c r="K396" s="267"/>
      <c r="L396" s="267"/>
      <c r="M396" s="266">
        <v>84494</v>
      </c>
      <c r="N396" s="266">
        <v>6355</v>
      </c>
      <c r="O396" s="150">
        <v>190000</v>
      </c>
      <c r="P396" s="150">
        <v>0</v>
      </c>
      <c r="Q396" s="266">
        <v>204894</v>
      </c>
      <c r="R396" s="205">
        <v>0</v>
      </c>
      <c r="S396" s="205">
        <v>0</v>
      </c>
      <c r="T396" s="205">
        <v>0</v>
      </c>
      <c r="U396" s="205">
        <v>0</v>
      </c>
    </row>
    <row r="397" spans="2:21" ht="24" customHeight="1">
      <c r="B397" s="93" t="s">
        <v>1317</v>
      </c>
      <c r="C397" s="267"/>
      <c r="D397" s="267"/>
      <c r="E397" s="94" t="s">
        <v>1318</v>
      </c>
      <c r="F397" s="267"/>
      <c r="G397" s="267"/>
      <c r="H397" s="267"/>
      <c r="I397" s="267"/>
      <c r="J397" s="267"/>
      <c r="K397" s="267"/>
      <c r="L397" s="267"/>
      <c r="M397" s="266">
        <v>0</v>
      </c>
      <c r="N397" s="266">
        <v>0</v>
      </c>
      <c r="O397" s="150">
        <v>151000</v>
      </c>
      <c r="P397" s="150">
        <v>5000</v>
      </c>
      <c r="Q397" s="266">
        <v>0</v>
      </c>
      <c r="R397" s="266">
        <v>0</v>
      </c>
      <c r="S397" s="266">
        <v>0</v>
      </c>
      <c r="T397" s="266">
        <v>0</v>
      </c>
      <c r="U397" s="266">
        <v>0</v>
      </c>
    </row>
    <row r="398" spans="2:21" ht="24" customHeight="1">
      <c r="B398" s="93" t="s">
        <v>1100</v>
      </c>
      <c r="C398" s="267"/>
      <c r="D398" s="267"/>
      <c r="E398" s="94" t="s">
        <v>1101</v>
      </c>
      <c r="F398" s="267"/>
      <c r="G398" s="267"/>
      <c r="H398" s="267"/>
      <c r="I398" s="267"/>
      <c r="J398" s="267"/>
      <c r="K398" s="267"/>
      <c r="L398" s="267"/>
      <c r="M398" s="266">
        <v>6709</v>
      </c>
      <c r="N398" s="266">
        <v>159960</v>
      </c>
      <c r="O398" s="150">
        <v>200000</v>
      </c>
      <c r="P398" s="150">
        <v>180000</v>
      </c>
      <c r="Q398" s="266">
        <v>200000</v>
      </c>
      <c r="R398" s="266">
        <v>200000</v>
      </c>
      <c r="S398" s="266">
        <v>200000</v>
      </c>
      <c r="T398" s="266">
        <v>200000</v>
      </c>
      <c r="U398" s="266">
        <v>200000</v>
      </c>
    </row>
    <row r="399" spans="2:21" ht="24" customHeight="1">
      <c r="B399" s="93" t="s">
        <v>714</v>
      </c>
      <c r="C399" s="267"/>
      <c r="D399" s="267"/>
      <c r="E399" s="1" t="s">
        <v>1083</v>
      </c>
      <c r="F399" s="79"/>
      <c r="G399" s="79"/>
      <c r="H399" s="79"/>
      <c r="I399" s="79"/>
      <c r="J399" s="79"/>
      <c r="K399" s="79"/>
      <c r="L399" s="79"/>
      <c r="M399" s="266">
        <v>110955</v>
      </c>
      <c r="N399" s="266">
        <v>0</v>
      </c>
      <c r="O399" s="150">
        <v>25253</v>
      </c>
      <c r="P399" s="150">
        <v>0</v>
      </c>
      <c r="Q399" s="266">
        <v>26000</v>
      </c>
      <c r="R399" s="266">
        <v>0</v>
      </c>
      <c r="S399" s="205">
        <v>0</v>
      </c>
      <c r="T399" s="205">
        <v>0</v>
      </c>
      <c r="U399" s="205">
        <v>0</v>
      </c>
    </row>
    <row r="400" spans="2:21" ht="24" customHeight="1">
      <c r="B400" s="93" t="s">
        <v>716</v>
      </c>
      <c r="C400" s="267"/>
      <c r="D400" s="267"/>
      <c r="E400" s="1" t="s">
        <v>715</v>
      </c>
      <c r="F400" s="267"/>
      <c r="G400" s="267"/>
      <c r="H400" s="267"/>
      <c r="I400" s="267"/>
      <c r="J400" s="267"/>
      <c r="K400" s="267"/>
      <c r="L400" s="267"/>
      <c r="M400" s="266">
        <v>0</v>
      </c>
      <c r="N400" s="266">
        <v>0</v>
      </c>
      <c r="O400" s="150">
        <v>84903</v>
      </c>
      <c r="P400" s="150">
        <v>0</v>
      </c>
      <c r="Q400" s="266">
        <v>85000</v>
      </c>
      <c r="R400" s="205">
        <v>0</v>
      </c>
      <c r="S400" s="205">
        <v>0</v>
      </c>
      <c r="T400" s="205">
        <v>0</v>
      </c>
      <c r="U400" s="205">
        <v>0</v>
      </c>
    </row>
    <row r="401" spans="2:21" ht="24" customHeight="1">
      <c r="B401" s="93" t="s">
        <v>1097</v>
      </c>
      <c r="C401" s="267"/>
      <c r="D401" s="267"/>
      <c r="E401" s="1" t="s">
        <v>1091</v>
      </c>
      <c r="F401" s="267"/>
      <c r="G401" s="267"/>
      <c r="H401" s="267"/>
      <c r="I401" s="267"/>
      <c r="J401" s="267"/>
      <c r="K401" s="267"/>
      <c r="L401" s="267"/>
      <c r="M401" s="266">
        <v>0</v>
      </c>
      <c r="N401" s="266">
        <v>0</v>
      </c>
      <c r="O401" s="150">
        <v>0</v>
      </c>
      <c r="P401" s="150">
        <v>0</v>
      </c>
      <c r="Q401" s="266">
        <v>0</v>
      </c>
      <c r="R401" s="266">
        <v>150000</v>
      </c>
      <c r="S401" s="266">
        <v>150000</v>
      </c>
      <c r="T401" s="266">
        <v>150000</v>
      </c>
      <c r="U401" s="266">
        <v>0</v>
      </c>
    </row>
    <row r="402" spans="2:21" ht="24" customHeight="1">
      <c r="B402" s="93" t="s">
        <v>1327</v>
      </c>
      <c r="C402" s="267"/>
      <c r="D402" s="267"/>
      <c r="E402" s="1" t="s">
        <v>1328</v>
      </c>
      <c r="F402" s="267"/>
      <c r="G402" s="267"/>
      <c r="H402" s="267"/>
      <c r="I402" s="267"/>
      <c r="J402" s="267"/>
      <c r="K402" s="267"/>
      <c r="L402" s="267"/>
      <c r="M402" s="266">
        <v>0</v>
      </c>
      <c r="N402" s="266">
        <v>0</v>
      </c>
      <c r="O402" s="150">
        <v>35000</v>
      </c>
      <c r="P402" s="150">
        <v>35000</v>
      </c>
      <c r="Q402" s="266">
        <v>575000</v>
      </c>
      <c r="R402" s="266">
        <v>0</v>
      </c>
      <c r="S402" s="266">
        <v>0</v>
      </c>
      <c r="T402" s="266">
        <v>0</v>
      </c>
      <c r="U402" s="266">
        <v>0</v>
      </c>
    </row>
    <row r="403" spans="2:21" ht="24" customHeight="1">
      <c r="B403" s="93" t="s">
        <v>1447</v>
      </c>
      <c r="C403" s="267"/>
      <c r="D403" s="267"/>
      <c r="E403" s="1" t="s">
        <v>1448</v>
      </c>
      <c r="F403" s="267"/>
      <c r="G403" s="267"/>
      <c r="H403" s="267"/>
      <c r="I403" s="267"/>
      <c r="J403" s="267"/>
      <c r="K403" s="267"/>
      <c r="L403" s="267"/>
      <c r="M403" s="266">
        <v>0</v>
      </c>
      <c r="N403" s="266">
        <v>0</v>
      </c>
      <c r="O403" s="150">
        <v>330192</v>
      </c>
      <c r="P403" s="150">
        <v>0</v>
      </c>
      <c r="Q403" s="266">
        <v>0</v>
      </c>
      <c r="R403" s="266">
        <v>0</v>
      </c>
      <c r="S403" s="266">
        <v>0</v>
      </c>
      <c r="T403" s="266">
        <v>0</v>
      </c>
      <c r="U403" s="266">
        <v>0</v>
      </c>
    </row>
    <row r="404" spans="2:21" ht="24" customHeight="1">
      <c r="B404" s="93" t="s">
        <v>1329</v>
      </c>
      <c r="C404" s="267"/>
      <c r="D404" s="267"/>
      <c r="E404" s="1" t="s">
        <v>1330</v>
      </c>
      <c r="F404" s="267"/>
      <c r="G404" s="267"/>
      <c r="H404" s="267"/>
      <c r="I404" s="267"/>
      <c r="J404" s="267"/>
      <c r="K404" s="267"/>
      <c r="L404" s="267"/>
      <c r="M404" s="266">
        <v>0</v>
      </c>
      <c r="N404" s="266">
        <v>0</v>
      </c>
      <c r="O404" s="150">
        <v>145000</v>
      </c>
      <c r="P404" s="150">
        <v>0</v>
      </c>
      <c r="Q404" s="266">
        <v>145000</v>
      </c>
      <c r="R404" s="266">
        <v>0</v>
      </c>
      <c r="S404" s="266">
        <v>0</v>
      </c>
      <c r="T404" s="266">
        <v>0</v>
      </c>
      <c r="U404" s="266">
        <v>0</v>
      </c>
    </row>
    <row r="405" spans="2:21" ht="24" customHeight="1">
      <c r="B405" s="1" t="s">
        <v>1140</v>
      </c>
      <c r="C405" s="267"/>
      <c r="D405" s="267"/>
      <c r="E405" s="1" t="s">
        <v>1141</v>
      </c>
      <c r="F405" s="102"/>
      <c r="G405" s="102"/>
      <c r="H405" s="102"/>
      <c r="I405" s="102"/>
      <c r="J405" s="102"/>
      <c r="K405" s="102"/>
      <c r="L405" s="102"/>
      <c r="M405" s="211">
        <v>0</v>
      </c>
      <c r="N405" s="211">
        <v>0</v>
      </c>
      <c r="O405" s="142">
        <v>100000</v>
      </c>
      <c r="P405" s="150">
        <v>100000</v>
      </c>
      <c r="Q405" s="211">
        <v>1100000</v>
      </c>
      <c r="R405" s="211">
        <v>0</v>
      </c>
      <c r="S405" s="211">
        <v>0</v>
      </c>
      <c r="T405" s="184">
        <v>0</v>
      </c>
      <c r="U405" s="184">
        <v>0</v>
      </c>
    </row>
    <row r="406" spans="2:21" ht="24" customHeight="1">
      <c r="B406" s="1" t="s">
        <v>1142</v>
      </c>
      <c r="C406" s="267"/>
      <c r="D406" s="267"/>
      <c r="E406" s="1" t="s">
        <v>1143</v>
      </c>
      <c r="F406" s="102"/>
      <c r="G406" s="102"/>
      <c r="H406" s="102"/>
      <c r="I406" s="102"/>
      <c r="J406" s="102"/>
      <c r="K406" s="102"/>
      <c r="L406" s="102"/>
      <c r="M406" s="211">
        <v>0</v>
      </c>
      <c r="N406" s="211">
        <v>58440</v>
      </c>
      <c r="O406" s="142">
        <v>450000</v>
      </c>
      <c r="P406" s="142">
        <v>448520</v>
      </c>
      <c r="Q406" s="211">
        <v>15000</v>
      </c>
      <c r="R406" s="211">
        <v>0</v>
      </c>
      <c r="S406" s="184">
        <v>0</v>
      </c>
      <c r="T406" s="184">
        <v>0</v>
      </c>
      <c r="U406" s="184">
        <v>0</v>
      </c>
    </row>
    <row r="407" spans="2:21" ht="24" customHeight="1">
      <c r="B407" s="1" t="s">
        <v>1369</v>
      </c>
      <c r="C407" s="267"/>
      <c r="D407" s="267"/>
      <c r="E407" s="1" t="s">
        <v>1422</v>
      </c>
      <c r="F407" s="102"/>
      <c r="G407" s="102"/>
      <c r="H407" s="102"/>
      <c r="I407" s="102"/>
      <c r="J407" s="102"/>
      <c r="K407" s="102"/>
      <c r="L407" s="102"/>
      <c r="M407" s="211">
        <v>0</v>
      </c>
      <c r="N407" s="211">
        <v>0</v>
      </c>
      <c r="O407" s="142">
        <v>583000</v>
      </c>
      <c r="P407" s="142">
        <v>0</v>
      </c>
      <c r="Q407" s="211">
        <v>52000</v>
      </c>
      <c r="R407" s="211">
        <v>172250</v>
      </c>
      <c r="S407" s="184">
        <v>0</v>
      </c>
      <c r="T407" s="184">
        <v>0</v>
      </c>
      <c r="U407" s="184">
        <v>0</v>
      </c>
    </row>
    <row r="408" spans="2:21" ht="24" customHeight="1">
      <c r="B408" s="1" t="s">
        <v>509</v>
      </c>
      <c r="C408" s="267"/>
      <c r="D408" s="267"/>
      <c r="E408" s="1" t="s">
        <v>1076</v>
      </c>
      <c r="F408" s="267"/>
      <c r="G408" s="267"/>
      <c r="H408" s="267"/>
      <c r="I408" s="267"/>
      <c r="J408" s="267"/>
      <c r="K408" s="267"/>
      <c r="L408" s="267"/>
      <c r="M408" s="211">
        <v>0</v>
      </c>
      <c r="N408" s="211">
        <v>0</v>
      </c>
      <c r="O408" s="142">
        <v>32000</v>
      </c>
      <c r="P408" s="142">
        <v>31909</v>
      </c>
      <c r="Q408" s="211">
        <v>0</v>
      </c>
      <c r="R408" s="184">
        <v>0</v>
      </c>
      <c r="S408" s="184">
        <v>0</v>
      </c>
      <c r="T408" s="184">
        <v>0</v>
      </c>
      <c r="U408" s="184">
        <v>0</v>
      </c>
    </row>
    <row r="409" spans="2:21" ht="24" customHeight="1">
      <c r="B409" s="1" t="s">
        <v>1039</v>
      </c>
      <c r="C409" s="267"/>
      <c r="D409" s="267"/>
      <c r="E409" s="1" t="s">
        <v>1040</v>
      </c>
      <c r="F409" s="424"/>
      <c r="G409" s="424"/>
      <c r="H409" s="424"/>
      <c r="I409" s="424"/>
      <c r="J409" s="424"/>
      <c r="K409" s="424"/>
      <c r="L409" s="424"/>
      <c r="M409" s="211">
        <v>0</v>
      </c>
      <c r="N409" s="211">
        <v>0</v>
      </c>
      <c r="O409" s="142">
        <v>0</v>
      </c>
      <c r="P409" s="142">
        <v>0</v>
      </c>
      <c r="Q409" s="184">
        <v>0</v>
      </c>
      <c r="R409" s="184">
        <v>6500</v>
      </c>
      <c r="S409" s="211">
        <v>74000</v>
      </c>
      <c r="T409" s="184">
        <v>0</v>
      </c>
      <c r="U409" s="211">
        <v>43000</v>
      </c>
    </row>
    <row r="410" spans="2:21" ht="24" customHeight="1">
      <c r="B410" s="6" t="s">
        <v>1474</v>
      </c>
      <c r="C410" s="93"/>
      <c r="D410" s="93"/>
      <c r="E410" s="1"/>
      <c r="F410" s="93"/>
      <c r="G410" s="93"/>
      <c r="H410" s="93"/>
      <c r="I410" s="93"/>
      <c r="J410" s="93"/>
      <c r="K410" s="93"/>
      <c r="L410" s="93"/>
      <c r="M410" s="211"/>
      <c r="N410" s="211"/>
      <c r="O410" s="142"/>
      <c r="P410" s="142"/>
      <c r="Q410" s="184"/>
      <c r="R410" s="184"/>
      <c r="S410" s="184"/>
      <c r="T410" s="184"/>
      <c r="U410" s="184"/>
    </row>
    <row r="411" spans="2:21" ht="24" customHeight="1">
      <c r="B411" s="1" t="s">
        <v>901</v>
      </c>
      <c r="C411" s="93"/>
      <c r="D411" s="93"/>
      <c r="E411" s="1" t="s">
        <v>787</v>
      </c>
      <c r="F411" s="93"/>
      <c r="G411" s="93"/>
      <c r="H411" s="93"/>
      <c r="I411" s="93"/>
      <c r="J411" s="93"/>
      <c r="K411" s="93"/>
      <c r="L411" s="93"/>
      <c r="M411" s="211">
        <v>0</v>
      </c>
      <c r="N411" s="211">
        <v>0</v>
      </c>
      <c r="O411" s="142">
        <v>0</v>
      </c>
      <c r="P411" s="142">
        <v>0</v>
      </c>
      <c r="Q411" s="184">
        <v>0</v>
      </c>
      <c r="R411" s="184">
        <v>0</v>
      </c>
      <c r="S411" s="211">
        <v>0</v>
      </c>
      <c r="T411" s="211">
        <v>0</v>
      </c>
      <c r="U411" s="211">
        <v>0</v>
      </c>
    </row>
    <row r="412" spans="2:21" ht="24" customHeight="1">
      <c r="B412" s="1" t="s">
        <v>902</v>
      </c>
      <c r="C412" s="93"/>
      <c r="D412" s="93"/>
      <c r="E412" s="1" t="s">
        <v>245</v>
      </c>
      <c r="F412" s="93"/>
      <c r="G412" s="93"/>
      <c r="H412" s="93"/>
      <c r="I412" s="93"/>
      <c r="J412" s="93"/>
      <c r="K412" s="93"/>
      <c r="L412" s="93"/>
      <c r="M412" s="211">
        <v>0</v>
      </c>
      <c r="N412" s="211">
        <v>0</v>
      </c>
      <c r="O412" s="142">
        <v>0</v>
      </c>
      <c r="P412" s="142">
        <v>0</v>
      </c>
      <c r="Q412" s="184">
        <v>0</v>
      </c>
      <c r="R412" s="184">
        <v>0</v>
      </c>
      <c r="S412" s="211">
        <v>0</v>
      </c>
      <c r="T412" s="211">
        <v>0</v>
      </c>
      <c r="U412" s="211">
        <v>0</v>
      </c>
    </row>
    <row r="413" spans="2:21" ht="24" customHeight="1">
      <c r="B413" s="6" t="s">
        <v>1409</v>
      </c>
      <c r="C413" s="93"/>
      <c r="D413" s="93"/>
      <c r="E413" s="1"/>
      <c r="F413" s="93"/>
      <c r="G413" s="93"/>
      <c r="H413" s="93"/>
      <c r="I413" s="93"/>
      <c r="J413" s="93"/>
      <c r="K413" s="93"/>
      <c r="L413" s="93"/>
      <c r="M413" s="211"/>
      <c r="N413" s="211"/>
      <c r="O413" s="142"/>
      <c r="P413" s="142"/>
      <c r="Q413" s="184"/>
      <c r="R413" s="184"/>
      <c r="S413" s="184"/>
      <c r="T413" s="184"/>
      <c r="U413" s="184"/>
    </row>
    <row r="414" spans="2:21" ht="24" customHeight="1">
      <c r="B414" s="1" t="s">
        <v>901</v>
      </c>
      <c r="C414" s="93"/>
      <c r="D414" s="93"/>
      <c r="E414" s="1" t="s">
        <v>787</v>
      </c>
      <c r="F414" s="93"/>
      <c r="G414" s="93"/>
      <c r="H414" s="93"/>
      <c r="I414" s="93"/>
      <c r="J414" s="93"/>
      <c r="K414" s="93"/>
      <c r="L414" s="93"/>
      <c r="M414" s="211">
        <v>200000</v>
      </c>
      <c r="N414" s="211">
        <v>200000</v>
      </c>
      <c r="O414" s="142">
        <v>210000</v>
      </c>
      <c r="P414" s="142">
        <v>210000</v>
      </c>
      <c r="Q414" s="184">
        <v>210000</v>
      </c>
      <c r="R414" s="184">
        <v>220000</v>
      </c>
      <c r="S414" s="184">
        <v>225000</v>
      </c>
      <c r="T414" s="184">
        <v>230000</v>
      </c>
      <c r="U414" s="184">
        <v>245000</v>
      </c>
    </row>
    <row r="415" spans="2:21" ht="24" customHeight="1">
      <c r="B415" s="1" t="s">
        <v>902</v>
      </c>
      <c r="C415" s="93"/>
      <c r="D415" s="93"/>
      <c r="E415" s="1" t="s">
        <v>245</v>
      </c>
      <c r="F415" s="93"/>
      <c r="G415" s="93"/>
      <c r="H415" s="93"/>
      <c r="I415" s="93"/>
      <c r="J415" s="93"/>
      <c r="K415" s="93"/>
      <c r="L415" s="93"/>
      <c r="M415" s="231">
        <v>121338</v>
      </c>
      <c r="N415" s="231">
        <v>115338</v>
      </c>
      <c r="O415" s="145">
        <v>109338</v>
      </c>
      <c r="P415" s="145">
        <v>109338</v>
      </c>
      <c r="Q415" s="197">
        <v>103038</v>
      </c>
      <c r="R415" s="197">
        <v>96738</v>
      </c>
      <c r="S415" s="197">
        <v>90138</v>
      </c>
      <c r="T415" s="197">
        <v>83388</v>
      </c>
      <c r="U415" s="197">
        <v>76200</v>
      </c>
    </row>
    <row r="416" spans="2:21" ht="24" customHeight="1">
      <c r="B416" s="486" t="s">
        <v>741</v>
      </c>
      <c r="C416" s="486"/>
      <c r="D416" s="486"/>
      <c r="E416" s="486"/>
      <c r="F416" s="486"/>
      <c r="G416" s="486"/>
      <c r="H416" s="486"/>
      <c r="I416" s="486"/>
      <c r="J416" s="486"/>
      <c r="K416" s="486"/>
      <c r="L416" s="486"/>
      <c r="M416" s="296">
        <f>SUM(M378:M415)</f>
        <v>932672</v>
      </c>
      <c r="N416" s="296">
        <f>SUM(N378:N415)</f>
        <v>3280833</v>
      </c>
      <c r="O416" s="350">
        <f t="shared" ref="O416:P416" si="36">SUM(O378:O415)</f>
        <v>5487864</v>
      </c>
      <c r="P416" s="350">
        <f t="shared" si="36"/>
        <v>2745752</v>
      </c>
      <c r="Q416" s="296">
        <f>SUM(Q378:Q415)</f>
        <v>4292367</v>
      </c>
      <c r="R416" s="296">
        <f t="shared" ref="R416:U416" si="37">SUM(R378:R415)</f>
        <v>1887559</v>
      </c>
      <c r="S416" s="296">
        <f t="shared" si="37"/>
        <v>1848625</v>
      </c>
      <c r="T416" s="296">
        <f t="shared" si="37"/>
        <v>1595736</v>
      </c>
      <c r="U416" s="296">
        <f t="shared" si="37"/>
        <v>1486232</v>
      </c>
    </row>
    <row r="417" spans="1:21" ht="6.9" customHeight="1">
      <c r="B417" s="1"/>
      <c r="C417" s="93"/>
      <c r="D417" s="93"/>
      <c r="E417" s="1"/>
      <c r="F417" s="93"/>
      <c r="G417" s="93"/>
      <c r="H417" s="93"/>
      <c r="I417" s="93"/>
      <c r="J417" s="93"/>
      <c r="K417" s="93"/>
      <c r="L417" s="93"/>
      <c r="M417" s="193"/>
      <c r="N417" s="211"/>
      <c r="O417" s="142"/>
      <c r="P417" s="142"/>
      <c r="Q417" s="184"/>
      <c r="R417" s="184"/>
      <c r="S417" s="184"/>
      <c r="T417" s="184"/>
      <c r="U417" s="184"/>
    </row>
    <row r="418" spans="1:21" ht="24" customHeight="1">
      <c r="B418" s="93" t="s">
        <v>1305</v>
      </c>
      <c r="C418" s="267"/>
      <c r="D418" s="267"/>
      <c r="E418" s="1" t="s">
        <v>1260</v>
      </c>
      <c r="F418" s="267"/>
      <c r="G418" s="267"/>
      <c r="H418" s="267"/>
      <c r="I418" s="267"/>
      <c r="J418" s="267"/>
      <c r="K418" s="267"/>
      <c r="L418" s="93"/>
      <c r="M418" s="290">
        <v>0</v>
      </c>
      <c r="N418" s="290">
        <v>384824</v>
      </c>
      <c r="O418" s="291">
        <v>0</v>
      </c>
      <c r="P418" s="291">
        <f t="shared" ref="P418:U418" si="38">P445</f>
        <v>0</v>
      </c>
      <c r="Q418" s="290">
        <f t="shared" si="38"/>
        <v>0</v>
      </c>
      <c r="R418" s="300">
        <f t="shared" si="38"/>
        <v>0</v>
      </c>
      <c r="S418" s="300">
        <f t="shared" si="38"/>
        <v>0</v>
      </c>
      <c r="T418" s="300">
        <f t="shared" si="38"/>
        <v>0</v>
      </c>
      <c r="U418" s="300">
        <f t="shared" si="38"/>
        <v>0</v>
      </c>
    </row>
    <row r="419" spans="1:21" ht="24" customHeight="1">
      <c r="B419" s="93" t="s">
        <v>977</v>
      </c>
      <c r="C419" s="267"/>
      <c r="D419" s="267"/>
      <c r="E419" s="1" t="s">
        <v>193</v>
      </c>
      <c r="F419" s="267"/>
      <c r="G419" s="267"/>
      <c r="H419" s="267"/>
      <c r="I419" s="267"/>
      <c r="J419" s="267"/>
      <c r="K419" s="267"/>
      <c r="L419" s="93"/>
      <c r="M419" s="399">
        <v>103895</v>
      </c>
      <c r="N419" s="399">
        <v>104558</v>
      </c>
      <c r="O419" s="400">
        <v>104209</v>
      </c>
      <c r="P419" s="400">
        <f>P646</f>
        <v>104209</v>
      </c>
      <c r="Q419" s="401">
        <f t="shared" ref="Q419:U419" si="39">Q646</f>
        <v>104627</v>
      </c>
      <c r="R419" s="401">
        <f t="shared" si="39"/>
        <v>104034</v>
      </c>
      <c r="S419" s="401">
        <f t="shared" si="39"/>
        <v>55366</v>
      </c>
      <c r="T419" s="401">
        <f t="shared" si="39"/>
        <v>54738</v>
      </c>
      <c r="U419" s="401">
        <f t="shared" si="39"/>
        <v>54948</v>
      </c>
    </row>
    <row r="420" spans="1:21" ht="24" customHeight="1">
      <c r="B420" s="512" t="s">
        <v>590</v>
      </c>
      <c r="C420" s="512"/>
      <c r="D420" s="512"/>
      <c r="E420" s="512"/>
      <c r="F420" s="512"/>
      <c r="G420" s="512"/>
      <c r="H420" s="512"/>
      <c r="I420" s="512"/>
      <c r="J420" s="512"/>
      <c r="K420" s="512"/>
      <c r="L420" s="512"/>
      <c r="M420" s="296">
        <f t="shared" ref="M420:U420" si="40">SUM(M418:M419)</f>
        <v>103895</v>
      </c>
      <c r="N420" s="296">
        <f t="shared" si="40"/>
        <v>489382</v>
      </c>
      <c r="O420" s="293">
        <f t="shared" si="40"/>
        <v>104209</v>
      </c>
      <c r="P420" s="293">
        <f t="shared" si="40"/>
        <v>104209</v>
      </c>
      <c r="Q420" s="296">
        <f t="shared" si="40"/>
        <v>104627</v>
      </c>
      <c r="R420" s="296">
        <f t="shared" si="40"/>
        <v>104034</v>
      </c>
      <c r="S420" s="296">
        <f t="shared" si="40"/>
        <v>55366</v>
      </c>
      <c r="T420" s="296">
        <f t="shared" si="40"/>
        <v>54738</v>
      </c>
      <c r="U420" s="296">
        <f t="shared" si="40"/>
        <v>54948</v>
      </c>
    </row>
    <row r="421" spans="1:21" ht="15" customHeight="1">
      <c r="B421" s="93"/>
      <c r="C421" s="267"/>
      <c r="D421" s="267"/>
      <c r="E421" s="1"/>
      <c r="F421" s="267"/>
      <c r="G421" s="267"/>
      <c r="H421" s="267"/>
      <c r="I421" s="267"/>
      <c r="J421" s="267"/>
      <c r="K421" s="267"/>
      <c r="L421" s="93"/>
      <c r="M421" s="196"/>
      <c r="N421" s="231"/>
      <c r="O421" s="145"/>
      <c r="P421" s="145"/>
      <c r="Q421" s="197"/>
      <c r="R421" s="197"/>
      <c r="S421" s="197"/>
      <c r="T421" s="197"/>
      <c r="U421" s="197"/>
    </row>
    <row r="422" spans="1:21" s="88" customFormat="1" ht="24" customHeight="1">
      <c r="A422" s="407"/>
      <c r="B422" s="489" t="s">
        <v>1192</v>
      </c>
      <c r="C422" s="489"/>
      <c r="D422" s="489"/>
      <c r="E422" s="489"/>
      <c r="F422" s="489"/>
      <c r="G422" s="489"/>
      <c r="H422" s="489"/>
      <c r="I422" s="489"/>
      <c r="J422" s="489"/>
      <c r="K422" s="489"/>
      <c r="L422" s="489"/>
      <c r="M422" s="359">
        <f t="shared" ref="M422:U422" si="41">M416+M420</f>
        <v>1036567</v>
      </c>
      <c r="N422" s="359">
        <f t="shared" si="41"/>
        <v>3770215</v>
      </c>
      <c r="O422" s="360">
        <f t="shared" si="41"/>
        <v>5592073</v>
      </c>
      <c r="P422" s="360">
        <f t="shared" si="41"/>
        <v>2849961</v>
      </c>
      <c r="Q422" s="359">
        <f t="shared" si="41"/>
        <v>4396994</v>
      </c>
      <c r="R422" s="359">
        <f t="shared" si="41"/>
        <v>1991593</v>
      </c>
      <c r="S422" s="359">
        <f t="shared" si="41"/>
        <v>1903991</v>
      </c>
      <c r="T422" s="359">
        <f t="shared" si="41"/>
        <v>1650474</v>
      </c>
      <c r="U422" s="359">
        <f t="shared" si="41"/>
        <v>1541180</v>
      </c>
    </row>
    <row r="423" spans="1:21" s="88" customFormat="1" ht="15" customHeight="1">
      <c r="A423" s="407"/>
      <c r="B423" s="135"/>
      <c r="C423" s="135"/>
      <c r="D423" s="135"/>
      <c r="E423" s="135"/>
      <c r="F423" s="135"/>
      <c r="G423" s="135"/>
      <c r="H423" s="135"/>
      <c r="I423" s="135"/>
      <c r="J423" s="135"/>
      <c r="K423" s="135"/>
      <c r="L423" s="135"/>
      <c r="M423" s="295"/>
      <c r="N423" s="295"/>
      <c r="O423" s="295"/>
      <c r="P423" s="295"/>
      <c r="Q423" s="295"/>
      <c r="R423" s="295"/>
      <c r="S423" s="295"/>
      <c r="T423" s="295"/>
      <c r="U423" s="295"/>
    </row>
    <row r="424" spans="1:21" s="88" customFormat="1" ht="24" customHeight="1">
      <c r="A424" s="407"/>
      <c r="B424" s="495" t="s">
        <v>1167</v>
      </c>
      <c r="C424" s="495"/>
      <c r="D424" s="495"/>
      <c r="E424" s="495"/>
      <c r="F424" s="495"/>
      <c r="G424" s="495"/>
      <c r="H424" s="495"/>
      <c r="I424" s="495"/>
      <c r="J424" s="495"/>
      <c r="K424" s="495"/>
      <c r="L424" s="495"/>
      <c r="M424" s="295">
        <f t="shared" ref="M424:U424" si="42">M416+M370</f>
        <v>3122610</v>
      </c>
      <c r="N424" s="295">
        <f t="shared" si="42"/>
        <v>3280833</v>
      </c>
      <c r="O424" s="295">
        <f t="shared" si="42"/>
        <v>5487864</v>
      </c>
      <c r="P424" s="295">
        <f t="shared" si="42"/>
        <v>2745752</v>
      </c>
      <c r="Q424" s="295">
        <f t="shared" si="42"/>
        <v>4292367</v>
      </c>
      <c r="R424" s="295">
        <f t="shared" si="42"/>
        <v>1887559</v>
      </c>
      <c r="S424" s="295">
        <f t="shared" si="42"/>
        <v>1848625</v>
      </c>
      <c r="T424" s="295">
        <f t="shared" si="42"/>
        <v>1595736</v>
      </c>
      <c r="U424" s="295">
        <f t="shared" si="42"/>
        <v>1486232</v>
      </c>
    </row>
    <row r="425" spans="1:21" s="88" customFormat="1" ht="15" customHeight="1">
      <c r="A425" s="407"/>
      <c r="B425" s="135"/>
      <c r="C425" s="135"/>
      <c r="D425" s="135"/>
      <c r="E425" s="135"/>
      <c r="F425" s="135"/>
      <c r="G425" s="135"/>
      <c r="H425" s="135"/>
      <c r="I425" s="135"/>
      <c r="J425" s="135"/>
      <c r="K425" s="135"/>
      <c r="L425" s="135"/>
      <c r="M425" s="314"/>
      <c r="N425" s="314"/>
      <c r="O425" s="314"/>
      <c r="P425" s="314"/>
      <c r="Q425" s="314"/>
      <c r="R425" s="314"/>
      <c r="S425" s="314"/>
      <c r="T425" s="314"/>
      <c r="U425" s="314"/>
    </row>
    <row r="426" spans="1:21" s="88" customFormat="1" ht="24" customHeight="1">
      <c r="A426" s="407"/>
      <c r="B426" s="135"/>
      <c r="C426" s="487" t="s">
        <v>827</v>
      </c>
      <c r="D426" s="487"/>
      <c r="E426" s="487"/>
      <c r="F426" s="487"/>
      <c r="G426" s="487"/>
      <c r="H426" s="487"/>
      <c r="I426" s="487"/>
      <c r="J426" s="487"/>
      <c r="K426" s="487"/>
      <c r="L426" s="487"/>
      <c r="M426" s="314">
        <f t="shared" ref="M426:U426" si="43">M361</f>
        <v>1442336</v>
      </c>
      <c r="N426" s="314">
        <f t="shared" si="43"/>
        <v>3138492</v>
      </c>
      <c r="O426" s="314">
        <f t="shared" si="43"/>
        <v>804352</v>
      </c>
      <c r="P426" s="314">
        <f t="shared" si="43"/>
        <v>2902227</v>
      </c>
      <c r="Q426" s="314">
        <f t="shared" si="43"/>
        <v>603012</v>
      </c>
      <c r="R426" s="314">
        <f t="shared" si="43"/>
        <v>195067</v>
      </c>
      <c r="S426" s="314">
        <f t="shared" si="43"/>
        <v>13794</v>
      </c>
      <c r="T426" s="314">
        <f t="shared" si="43"/>
        <v>758721</v>
      </c>
      <c r="U426" s="314">
        <f t="shared" si="43"/>
        <v>754474</v>
      </c>
    </row>
    <row r="427" spans="1:21" s="88" customFormat="1" ht="24" customHeight="1">
      <c r="A427" s="407"/>
      <c r="B427" s="362"/>
      <c r="C427" s="490" t="s">
        <v>1154</v>
      </c>
      <c r="D427" s="490"/>
      <c r="E427" s="490"/>
      <c r="F427" s="490"/>
      <c r="G427" s="490"/>
      <c r="H427" s="490"/>
      <c r="I427" s="490"/>
      <c r="J427" s="490"/>
      <c r="K427" s="490"/>
      <c r="L427" s="490"/>
      <c r="M427" s="361">
        <f t="shared" ref="M427:U427" si="44">-M373+-M420</f>
        <v>-236584</v>
      </c>
      <c r="N427" s="361">
        <f t="shared" si="44"/>
        <v>-489382</v>
      </c>
      <c r="O427" s="361">
        <f t="shared" si="44"/>
        <v>-104209</v>
      </c>
      <c r="P427" s="361">
        <f t="shared" si="44"/>
        <v>-104209</v>
      </c>
      <c r="Q427" s="361">
        <f t="shared" si="44"/>
        <v>-104627</v>
      </c>
      <c r="R427" s="361">
        <f t="shared" si="44"/>
        <v>-104034</v>
      </c>
      <c r="S427" s="361">
        <f t="shared" si="44"/>
        <v>-55366</v>
      </c>
      <c r="T427" s="361">
        <f t="shared" si="44"/>
        <v>-54738</v>
      </c>
      <c r="U427" s="361">
        <f t="shared" si="44"/>
        <v>-54948</v>
      </c>
    </row>
    <row r="428" spans="1:21" s="88" customFormat="1" ht="24" customHeight="1">
      <c r="A428" s="407"/>
      <c r="B428" s="135"/>
      <c r="C428" s="491" t="s">
        <v>1168</v>
      </c>
      <c r="D428" s="491"/>
      <c r="E428" s="491"/>
      <c r="F428" s="491"/>
      <c r="G428" s="491"/>
      <c r="H428" s="491"/>
      <c r="I428" s="491"/>
      <c r="J428" s="491"/>
      <c r="K428" s="491"/>
      <c r="L428" s="491"/>
      <c r="M428" s="295">
        <f t="shared" ref="M428:U428" si="45">SUM(M426:M427)</f>
        <v>1205752</v>
      </c>
      <c r="N428" s="295">
        <f t="shared" si="45"/>
        <v>2649110</v>
      </c>
      <c r="O428" s="295">
        <f t="shared" si="45"/>
        <v>700143</v>
      </c>
      <c r="P428" s="295">
        <f t="shared" si="45"/>
        <v>2798018</v>
      </c>
      <c r="Q428" s="295">
        <f t="shared" si="45"/>
        <v>498385</v>
      </c>
      <c r="R428" s="295">
        <f t="shared" si="45"/>
        <v>91033</v>
      </c>
      <c r="S428" s="295">
        <f t="shared" si="45"/>
        <v>-41572</v>
      </c>
      <c r="T428" s="295">
        <f t="shared" si="45"/>
        <v>703983</v>
      </c>
      <c r="U428" s="295">
        <f t="shared" si="45"/>
        <v>699526</v>
      </c>
    </row>
    <row r="429" spans="1:21" s="88" customFormat="1" ht="15" customHeight="1">
      <c r="A429" s="407"/>
      <c r="B429" s="135"/>
      <c r="C429" s="135"/>
      <c r="D429" s="135"/>
      <c r="E429" s="135"/>
      <c r="F429" s="135"/>
      <c r="G429" s="135"/>
      <c r="H429" s="135"/>
      <c r="I429" s="135"/>
      <c r="J429" s="135"/>
      <c r="K429" s="135"/>
      <c r="L429" s="135"/>
      <c r="M429" s="314"/>
      <c r="N429" s="314"/>
      <c r="O429" s="314"/>
      <c r="P429" s="314"/>
      <c r="Q429" s="314"/>
      <c r="R429" s="314"/>
      <c r="S429" s="314"/>
      <c r="T429" s="314"/>
      <c r="U429" s="314"/>
    </row>
    <row r="430" spans="1:21" s="88" customFormat="1" ht="24" customHeight="1">
      <c r="A430" s="407"/>
      <c r="B430" s="135"/>
      <c r="C430" s="135"/>
      <c r="D430" s="135"/>
      <c r="E430" s="135"/>
      <c r="F430" s="135"/>
      <c r="G430" s="135"/>
      <c r="H430" s="135"/>
      <c r="I430" s="135"/>
      <c r="J430" s="135"/>
      <c r="K430" s="135"/>
      <c r="L430" s="280" t="s">
        <v>416</v>
      </c>
      <c r="M430" s="248">
        <f t="shared" ref="M430:U430" si="46">M355-M424+M428</f>
        <v>-468589</v>
      </c>
      <c r="N430" s="248">
        <f t="shared" si="46"/>
        <v>2046031</v>
      </c>
      <c r="O430" s="248">
        <f t="shared" si="46"/>
        <v>-1596851</v>
      </c>
      <c r="P430" s="248">
        <f t="shared" si="46"/>
        <v>2433735</v>
      </c>
      <c r="Q430" s="248">
        <f t="shared" si="46"/>
        <v>-1323199</v>
      </c>
      <c r="R430" s="248">
        <f t="shared" si="46"/>
        <v>-709953</v>
      </c>
      <c r="S430" s="248">
        <f t="shared" si="46"/>
        <v>-759823</v>
      </c>
      <c r="T430" s="248">
        <f t="shared" si="46"/>
        <v>183288</v>
      </c>
      <c r="U430" s="248">
        <f t="shared" si="46"/>
        <v>350376</v>
      </c>
    </row>
    <row r="431" spans="1:21" s="88" customFormat="1" ht="15" customHeight="1">
      <c r="A431" s="407"/>
      <c r="B431" s="135"/>
      <c r="C431" s="135"/>
      <c r="D431" s="135"/>
      <c r="E431" s="135"/>
      <c r="F431" s="135"/>
      <c r="G431" s="135"/>
      <c r="H431" s="135"/>
      <c r="I431" s="135"/>
      <c r="J431" s="135"/>
      <c r="K431" s="135"/>
      <c r="L431" s="280"/>
      <c r="M431" s="295"/>
      <c r="N431" s="295"/>
      <c r="O431" s="295"/>
      <c r="P431" s="295"/>
      <c r="Q431" s="295"/>
      <c r="R431" s="295"/>
      <c r="S431" s="295"/>
      <c r="T431" s="295"/>
      <c r="U431" s="295"/>
    </row>
    <row r="432" spans="1:21" s="88" customFormat="1" ht="24" customHeight="1">
      <c r="A432" s="407"/>
      <c r="B432" s="135"/>
      <c r="C432" s="135"/>
      <c r="D432" s="135"/>
      <c r="E432" s="135"/>
      <c r="F432" s="135"/>
      <c r="G432" s="135"/>
      <c r="H432" s="135"/>
      <c r="I432" s="135"/>
      <c r="J432" s="135"/>
      <c r="K432" s="135"/>
      <c r="L432" s="309" t="s">
        <v>418</v>
      </c>
      <c r="M432" s="295">
        <v>119569</v>
      </c>
      <c r="N432" s="295">
        <v>2165601</v>
      </c>
      <c r="O432" s="295">
        <v>254218</v>
      </c>
      <c r="P432" s="295">
        <f>N432+P430</f>
        <v>4599336</v>
      </c>
      <c r="Q432" s="295">
        <f>P432+Q430</f>
        <v>3276137</v>
      </c>
      <c r="R432" s="295">
        <f>R430+Q432</f>
        <v>2566184</v>
      </c>
      <c r="S432" s="295">
        <f>S430+R432</f>
        <v>1806361</v>
      </c>
      <c r="T432" s="295">
        <f>T430+S432</f>
        <v>1989649</v>
      </c>
      <c r="U432" s="295">
        <f>U430+T432</f>
        <v>2340025</v>
      </c>
    </row>
    <row r="433" spans="2:21" ht="15" customHeight="1">
      <c r="B433" s="88"/>
      <c r="C433" s="88"/>
      <c r="D433" s="88"/>
      <c r="E433" s="88"/>
      <c r="F433" s="88"/>
      <c r="G433" s="88"/>
      <c r="H433" s="88"/>
      <c r="I433" s="88"/>
      <c r="J433" s="88"/>
      <c r="K433" s="88"/>
      <c r="L433" s="96"/>
      <c r="M433" s="216"/>
      <c r="N433" s="216"/>
      <c r="O433" s="158"/>
      <c r="P433" s="158"/>
      <c r="Q433" s="445"/>
      <c r="R433" s="217"/>
      <c r="S433" s="217"/>
      <c r="T433" s="217"/>
      <c r="U433" s="217"/>
    </row>
    <row r="434" spans="2:21" ht="24" customHeight="1">
      <c r="B434" s="98" t="s">
        <v>1266</v>
      </c>
      <c r="C434" s="88"/>
      <c r="D434" s="88"/>
      <c r="E434" s="88"/>
      <c r="F434" s="88"/>
      <c r="G434" s="88"/>
      <c r="H434" s="88"/>
      <c r="I434" s="88"/>
      <c r="J434" s="88"/>
      <c r="K434" s="88"/>
      <c r="L434" s="88"/>
      <c r="M434" s="224"/>
      <c r="N434" s="224"/>
      <c r="O434" s="163"/>
      <c r="P434" s="163"/>
      <c r="Q434" s="225"/>
      <c r="R434" s="225"/>
      <c r="S434" s="225"/>
      <c r="T434" s="225"/>
      <c r="U434" s="225"/>
    </row>
    <row r="435" spans="2:21" ht="15" customHeight="1">
      <c r="B435" s="88"/>
      <c r="C435" s="88"/>
      <c r="D435" s="88"/>
      <c r="E435" s="88"/>
      <c r="F435" s="88"/>
      <c r="G435" s="88"/>
      <c r="H435" s="88"/>
      <c r="I435" s="88"/>
      <c r="J435" s="88"/>
      <c r="K435" s="88"/>
      <c r="L435" s="88"/>
      <c r="M435" s="224"/>
      <c r="N435" s="224"/>
      <c r="O435" s="163"/>
      <c r="P435" s="163"/>
      <c r="Q435" s="225"/>
      <c r="R435" s="225"/>
      <c r="S435" s="225"/>
      <c r="T435" s="225"/>
      <c r="U435" s="225"/>
    </row>
    <row r="436" spans="2:21" ht="24" customHeight="1">
      <c r="B436" s="1" t="s">
        <v>1247</v>
      </c>
      <c r="C436" s="93"/>
      <c r="D436" s="93"/>
      <c r="E436" s="1" t="s">
        <v>720</v>
      </c>
      <c r="F436" s="93"/>
      <c r="G436" s="88"/>
      <c r="H436" s="88"/>
      <c r="I436" s="88"/>
      <c r="J436" s="88"/>
      <c r="K436" s="88"/>
      <c r="L436" s="88"/>
      <c r="M436" s="398">
        <v>0</v>
      </c>
      <c r="N436" s="325">
        <v>21231</v>
      </c>
      <c r="O436" s="336">
        <v>30000</v>
      </c>
      <c r="P436" s="336">
        <v>170000</v>
      </c>
      <c r="Q436" s="325">
        <v>30000</v>
      </c>
      <c r="R436" s="325">
        <v>30000</v>
      </c>
      <c r="S436" s="325">
        <v>30000</v>
      </c>
      <c r="T436" s="325">
        <v>30000</v>
      </c>
      <c r="U436" s="325">
        <v>30000</v>
      </c>
    </row>
    <row r="437" spans="2:21" ht="24" customHeight="1">
      <c r="B437" s="1" t="s">
        <v>1280</v>
      </c>
      <c r="C437" s="93"/>
      <c r="D437" s="93"/>
      <c r="E437" s="1" t="s">
        <v>1279</v>
      </c>
      <c r="F437" s="93"/>
      <c r="G437" s="93"/>
      <c r="H437" s="93"/>
      <c r="I437" s="93"/>
      <c r="J437" s="93"/>
      <c r="K437" s="88"/>
      <c r="L437" s="88"/>
      <c r="M437" s="204">
        <v>0</v>
      </c>
      <c r="N437" s="266">
        <v>108431</v>
      </c>
      <c r="O437" s="150">
        <v>199586</v>
      </c>
      <c r="P437" s="150">
        <v>214104</v>
      </c>
      <c r="Q437" s="266">
        <v>280386</v>
      </c>
      <c r="R437" s="266">
        <v>257399</v>
      </c>
      <c r="S437" s="266">
        <v>268270</v>
      </c>
      <c r="T437" s="266">
        <v>279018</v>
      </c>
      <c r="U437" s="266">
        <v>286552</v>
      </c>
    </row>
    <row r="438" spans="2:21" ht="24" customHeight="1">
      <c r="B438" s="1" t="s">
        <v>1248</v>
      </c>
      <c r="C438" s="93"/>
      <c r="D438" s="93"/>
      <c r="E438" s="488" t="s">
        <v>6</v>
      </c>
      <c r="F438" s="488"/>
      <c r="G438" s="488"/>
      <c r="H438" s="488"/>
      <c r="I438" s="488"/>
      <c r="J438" s="488"/>
      <c r="K438" s="488"/>
      <c r="L438" s="488"/>
      <c r="M438" s="193">
        <v>0</v>
      </c>
      <c r="N438" s="211">
        <v>1171</v>
      </c>
      <c r="O438" s="142">
        <v>1200</v>
      </c>
      <c r="P438" s="142">
        <v>37500</v>
      </c>
      <c r="Q438" s="211">
        <v>275000</v>
      </c>
      <c r="R438" s="211">
        <v>50000</v>
      </c>
      <c r="S438" s="211">
        <v>10000</v>
      </c>
      <c r="T438" s="211">
        <v>5000</v>
      </c>
      <c r="U438" s="211">
        <v>5000</v>
      </c>
    </row>
    <row r="439" spans="2:21" ht="24" customHeight="1">
      <c r="B439" s="1" t="s">
        <v>1406</v>
      </c>
      <c r="C439" s="93"/>
      <c r="D439" s="93"/>
      <c r="E439" s="93" t="s">
        <v>7</v>
      </c>
      <c r="F439" s="93"/>
      <c r="G439" s="93"/>
      <c r="H439" s="93"/>
      <c r="I439" s="93"/>
      <c r="J439" s="93"/>
      <c r="K439" s="93"/>
      <c r="L439" s="93"/>
      <c r="M439" s="196">
        <v>0</v>
      </c>
      <c r="N439" s="231">
        <v>576</v>
      </c>
      <c r="O439" s="145">
        <v>0</v>
      </c>
      <c r="P439" s="145">
        <v>23357</v>
      </c>
      <c r="Q439" s="231">
        <v>0</v>
      </c>
      <c r="R439" s="231">
        <v>0</v>
      </c>
      <c r="S439" s="231">
        <v>0</v>
      </c>
      <c r="T439" s="231">
        <v>0</v>
      </c>
      <c r="U439" s="231">
        <v>0</v>
      </c>
    </row>
    <row r="440" spans="2:21" ht="24" customHeight="1">
      <c r="B440" s="486" t="s">
        <v>1267</v>
      </c>
      <c r="C440" s="486"/>
      <c r="D440" s="486"/>
      <c r="E440" s="486"/>
      <c r="F440" s="486"/>
      <c r="G440" s="486"/>
      <c r="H440" s="486"/>
      <c r="I440" s="486"/>
      <c r="J440" s="486"/>
      <c r="K440" s="486"/>
      <c r="L440" s="486"/>
      <c r="M440" s="296">
        <f>SUM(M436:M439)</f>
        <v>0</v>
      </c>
      <c r="N440" s="296">
        <f>SUM(N436:N439)</f>
        <v>131409</v>
      </c>
      <c r="O440" s="350">
        <f t="shared" ref="O440:P440" si="47">SUM(O436:O439)</f>
        <v>230786</v>
      </c>
      <c r="P440" s="350">
        <f t="shared" si="47"/>
        <v>444961</v>
      </c>
      <c r="Q440" s="349">
        <f>SUM(Q436:Q439)</f>
        <v>585386</v>
      </c>
      <c r="R440" s="349">
        <f t="shared" ref="R440:U440" si="48">SUM(R436:R439)</f>
        <v>337399</v>
      </c>
      <c r="S440" s="349">
        <f t="shared" si="48"/>
        <v>308270</v>
      </c>
      <c r="T440" s="349">
        <f t="shared" si="48"/>
        <v>314018</v>
      </c>
      <c r="U440" s="349">
        <f t="shared" si="48"/>
        <v>321552</v>
      </c>
    </row>
    <row r="441" spans="2:21" ht="6.9" customHeight="1">
      <c r="B441" s="1"/>
      <c r="C441" s="88"/>
      <c r="D441" s="88"/>
      <c r="E441" s="1"/>
      <c r="F441" s="88"/>
      <c r="G441" s="88"/>
      <c r="H441" s="93"/>
      <c r="I441" s="93"/>
      <c r="J441" s="93"/>
      <c r="K441" s="93"/>
      <c r="L441" s="93"/>
      <c r="M441" s="193"/>
      <c r="N441" s="211"/>
      <c r="O441" s="142"/>
      <c r="P441" s="142"/>
      <c r="Q441" s="211"/>
      <c r="R441" s="211"/>
      <c r="S441" s="211"/>
      <c r="T441" s="211"/>
      <c r="U441" s="211"/>
    </row>
    <row r="442" spans="2:21" ht="24" customHeight="1">
      <c r="B442" s="1" t="s">
        <v>1249</v>
      </c>
      <c r="C442" s="88"/>
      <c r="D442" s="88"/>
      <c r="E442" s="1" t="s">
        <v>1146</v>
      </c>
      <c r="F442" s="88"/>
      <c r="G442" s="88"/>
      <c r="H442" s="93"/>
      <c r="I442" s="93"/>
      <c r="J442" s="93"/>
      <c r="K442" s="93"/>
      <c r="L442" s="93"/>
      <c r="M442" s="193">
        <v>0</v>
      </c>
      <c r="N442" s="211">
        <v>9260000</v>
      </c>
      <c r="O442" s="142">
        <v>0</v>
      </c>
      <c r="P442" s="142">
        <v>0</v>
      </c>
      <c r="Q442" s="211">
        <v>29365000</v>
      </c>
      <c r="R442" s="211">
        <v>0</v>
      </c>
      <c r="S442" s="211">
        <v>0</v>
      </c>
      <c r="T442" s="211">
        <v>0</v>
      </c>
      <c r="U442" s="211">
        <v>0</v>
      </c>
    </row>
    <row r="443" spans="2:21" ht="24" customHeight="1">
      <c r="B443" s="1" t="s">
        <v>1250</v>
      </c>
      <c r="C443" s="88"/>
      <c r="D443" s="88"/>
      <c r="E443" s="1" t="s">
        <v>1061</v>
      </c>
      <c r="F443" s="88"/>
      <c r="G443" s="88"/>
      <c r="H443" s="88"/>
      <c r="I443" s="88"/>
      <c r="J443" s="88"/>
      <c r="K443" s="88"/>
      <c r="L443" s="88"/>
      <c r="M443" s="193">
        <v>0</v>
      </c>
      <c r="N443" s="211">
        <v>3324556</v>
      </c>
      <c r="O443" s="142">
        <v>776443</v>
      </c>
      <c r="P443" s="142">
        <v>776443</v>
      </c>
      <c r="Q443" s="211">
        <v>100170</v>
      </c>
      <c r="R443" s="211">
        <v>718413</v>
      </c>
      <c r="S443" s="211">
        <v>727716</v>
      </c>
      <c r="T443" s="211">
        <v>1139032</v>
      </c>
      <c r="U443" s="211">
        <v>1399704</v>
      </c>
    </row>
    <row r="444" spans="2:21" ht="24" customHeight="1">
      <c r="B444" s="1" t="s">
        <v>1313</v>
      </c>
      <c r="C444" s="88"/>
      <c r="D444" s="88"/>
      <c r="E444" s="1" t="s">
        <v>1314</v>
      </c>
      <c r="F444" s="88"/>
      <c r="G444" s="88"/>
      <c r="H444" s="88"/>
      <c r="I444" s="88"/>
      <c r="J444" s="88"/>
      <c r="K444" s="88"/>
      <c r="L444" s="88"/>
      <c r="M444" s="193">
        <v>0</v>
      </c>
      <c r="N444" s="211">
        <v>525011</v>
      </c>
      <c r="O444" s="142">
        <v>0</v>
      </c>
      <c r="P444" s="142">
        <v>0</v>
      </c>
      <c r="Q444" s="211">
        <v>2929619</v>
      </c>
      <c r="R444" s="211">
        <v>0</v>
      </c>
      <c r="S444" s="211">
        <v>0</v>
      </c>
      <c r="T444" s="211">
        <v>0</v>
      </c>
      <c r="U444" s="211">
        <v>0</v>
      </c>
    </row>
    <row r="445" spans="2:21" ht="24" customHeight="1">
      <c r="B445" s="1" t="s">
        <v>1306</v>
      </c>
      <c r="C445" s="88"/>
      <c r="D445" s="88"/>
      <c r="E445" s="1" t="s">
        <v>931</v>
      </c>
      <c r="F445" s="88"/>
      <c r="G445" s="88"/>
      <c r="H445" s="88"/>
      <c r="I445" s="88"/>
      <c r="J445" s="88"/>
      <c r="K445" s="88"/>
      <c r="L445" s="88"/>
      <c r="M445" s="193">
        <v>0</v>
      </c>
      <c r="N445" s="211">
        <v>384824</v>
      </c>
      <c r="O445" s="142">
        <v>0</v>
      </c>
      <c r="P445" s="142">
        <v>0</v>
      </c>
      <c r="Q445" s="211">
        <v>0</v>
      </c>
      <c r="R445" s="211">
        <v>0</v>
      </c>
      <c r="S445" s="211">
        <v>0</v>
      </c>
      <c r="T445" s="211">
        <v>0</v>
      </c>
      <c r="U445" s="211">
        <v>0</v>
      </c>
    </row>
    <row r="446" spans="2:21" ht="24" customHeight="1">
      <c r="B446" s="1" t="s">
        <v>1297</v>
      </c>
      <c r="C446" s="88"/>
      <c r="D446" s="88"/>
      <c r="E446" s="1" t="s">
        <v>1299</v>
      </c>
      <c r="F446" s="88"/>
      <c r="G446" s="88"/>
      <c r="H446" s="88"/>
      <c r="I446" s="88"/>
      <c r="J446" s="88"/>
      <c r="K446" s="88"/>
      <c r="L446" s="88"/>
      <c r="M446" s="193">
        <v>0</v>
      </c>
      <c r="N446" s="211">
        <v>0</v>
      </c>
      <c r="O446" s="142">
        <v>0</v>
      </c>
      <c r="P446" s="142">
        <v>0</v>
      </c>
      <c r="Q446" s="211">
        <v>97224</v>
      </c>
      <c r="R446" s="211">
        <v>697283</v>
      </c>
      <c r="S446" s="211">
        <v>697389</v>
      </c>
      <c r="T446" s="211">
        <v>696729</v>
      </c>
      <c r="U446" s="211">
        <v>697224</v>
      </c>
    </row>
    <row r="447" spans="2:21" ht="24" customHeight="1">
      <c r="B447" s="1" t="s">
        <v>1298</v>
      </c>
      <c r="C447" s="88"/>
      <c r="D447" s="88"/>
      <c r="E447" s="1" t="s">
        <v>195</v>
      </c>
      <c r="F447" s="88"/>
      <c r="G447" s="88"/>
      <c r="H447" s="88"/>
      <c r="I447" s="88"/>
      <c r="J447" s="88"/>
      <c r="K447" s="88"/>
      <c r="L447" s="88"/>
      <c r="M447" s="196">
        <v>0</v>
      </c>
      <c r="N447" s="231">
        <v>0</v>
      </c>
      <c r="O447" s="145">
        <v>0</v>
      </c>
      <c r="P447" s="145">
        <v>0</v>
      </c>
      <c r="Q447" s="231">
        <v>97224</v>
      </c>
      <c r="R447" s="231">
        <v>697283</v>
      </c>
      <c r="S447" s="231">
        <v>697389</v>
      </c>
      <c r="T447" s="231">
        <v>696729</v>
      </c>
      <c r="U447" s="231">
        <v>697224</v>
      </c>
    </row>
    <row r="448" spans="2:21" ht="24" customHeight="1">
      <c r="B448" s="486" t="s">
        <v>583</v>
      </c>
      <c r="C448" s="486"/>
      <c r="D448" s="486"/>
      <c r="E448" s="486"/>
      <c r="F448" s="486"/>
      <c r="G448" s="486"/>
      <c r="H448" s="486"/>
      <c r="I448" s="486"/>
      <c r="J448" s="486"/>
      <c r="K448" s="486"/>
      <c r="L448" s="486"/>
      <c r="M448" s="296">
        <f t="shared" ref="M448:U448" si="49">SUM(M442:M447)</f>
        <v>0</v>
      </c>
      <c r="N448" s="296">
        <f t="shared" si="49"/>
        <v>13494391</v>
      </c>
      <c r="O448" s="293">
        <f t="shared" si="49"/>
        <v>776443</v>
      </c>
      <c r="P448" s="293">
        <f t="shared" si="49"/>
        <v>776443</v>
      </c>
      <c r="Q448" s="296">
        <f t="shared" si="49"/>
        <v>32589237</v>
      </c>
      <c r="R448" s="296">
        <f t="shared" si="49"/>
        <v>2112979</v>
      </c>
      <c r="S448" s="296">
        <f t="shared" si="49"/>
        <v>2122494</v>
      </c>
      <c r="T448" s="296">
        <f t="shared" si="49"/>
        <v>2532490</v>
      </c>
      <c r="U448" s="296">
        <f t="shared" si="49"/>
        <v>2794152</v>
      </c>
    </row>
    <row r="449" spans="1:21" ht="15" customHeight="1">
      <c r="B449" s="88"/>
      <c r="C449" s="88"/>
      <c r="D449" s="88"/>
      <c r="E449" s="88"/>
      <c r="F449" s="88"/>
      <c r="G449" s="88"/>
      <c r="H449" s="88"/>
      <c r="I449" s="88"/>
      <c r="J449" s="88"/>
      <c r="K449" s="88"/>
      <c r="L449" s="88"/>
      <c r="M449" s="198"/>
      <c r="N449" s="198"/>
      <c r="O449" s="146"/>
      <c r="P449" s="146"/>
      <c r="Q449" s="192"/>
      <c r="R449" s="192"/>
      <c r="S449" s="192"/>
      <c r="T449" s="192"/>
      <c r="U449" s="192"/>
    </row>
    <row r="450" spans="1:21" s="88" customFormat="1" ht="24" customHeight="1">
      <c r="A450" s="407"/>
      <c r="B450" s="486" t="s">
        <v>1268</v>
      </c>
      <c r="C450" s="486"/>
      <c r="D450" s="486"/>
      <c r="E450" s="486"/>
      <c r="F450" s="486"/>
      <c r="G450" s="486"/>
      <c r="H450" s="486"/>
      <c r="I450" s="486"/>
      <c r="J450" s="486"/>
      <c r="K450" s="486"/>
      <c r="L450" s="486"/>
      <c r="M450" s="294">
        <f t="shared" ref="M450:U450" si="50">M440+M448</f>
        <v>0</v>
      </c>
      <c r="N450" s="294">
        <f t="shared" si="50"/>
        <v>13625800</v>
      </c>
      <c r="O450" s="295">
        <f t="shared" si="50"/>
        <v>1007229</v>
      </c>
      <c r="P450" s="295">
        <f t="shared" si="50"/>
        <v>1221404</v>
      </c>
      <c r="Q450" s="294">
        <f t="shared" si="50"/>
        <v>33174623</v>
      </c>
      <c r="R450" s="294">
        <f t="shared" si="50"/>
        <v>2450378</v>
      </c>
      <c r="S450" s="294">
        <f t="shared" si="50"/>
        <v>2430764</v>
      </c>
      <c r="T450" s="294">
        <f t="shared" si="50"/>
        <v>2846508</v>
      </c>
      <c r="U450" s="294">
        <f t="shared" si="50"/>
        <v>3115704</v>
      </c>
    </row>
    <row r="451" spans="1:21" ht="15" customHeight="1">
      <c r="B451" s="88"/>
      <c r="C451" s="88"/>
      <c r="D451" s="88"/>
      <c r="E451" s="88"/>
      <c r="F451" s="88"/>
      <c r="G451" s="88"/>
      <c r="H451" s="88"/>
      <c r="I451" s="88"/>
      <c r="J451" s="88"/>
      <c r="K451" s="88"/>
      <c r="L451" s="88"/>
      <c r="M451" s="198"/>
      <c r="N451" s="198"/>
      <c r="O451" s="146"/>
      <c r="P451" s="146"/>
      <c r="Q451" s="192"/>
      <c r="R451" s="192"/>
      <c r="S451" s="192"/>
      <c r="T451" s="192"/>
      <c r="U451" s="192"/>
    </row>
    <row r="452" spans="1:21" ht="24" customHeight="1">
      <c r="B452" s="95" t="s">
        <v>1245</v>
      </c>
      <c r="C452" s="88"/>
      <c r="D452" s="88"/>
      <c r="E452" s="88"/>
      <c r="F452" s="88"/>
      <c r="G452" s="88"/>
      <c r="H452" s="88"/>
      <c r="I452" s="88"/>
      <c r="J452" s="88"/>
      <c r="K452" s="88"/>
      <c r="L452" s="88"/>
      <c r="M452" s="198"/>
      <c r="N452" s="198"/>
      <c r="O452" s="146"/>
      <c r="P452" s="146"/>
      <c r="Q452" s="192"/>
      <c r="R452" s="192"/>
      <c r="S452" s="192"/>
      <c r="T452" s="192"/>
      <c r="U452" s="192"/>
    </row>
    <row r="453" spans="1:21" ht="24" customHeight="1">
      <c r="B453" s="1" t="s">
        <v>1272</v>
      </c>
      <c r="C453" s="93"/>
      <c r="D453" s="93"/>
      <c r="E453" s="1" t="s">
        <v>712</v>
      </c>
      <c r="F453" s="93"/>
      <c r="G453" s="93"/>
      <c r="H453" s="93"/>
      <c r="I453" s="93"/>
      <c r="J453" s="93"/>
      <c r="K453" s="93"/>
      <c r="L453" s="93"/>
      <c r="M453" s="289">
        <v>0</v>
      </c>
      <c r="N453" s="290">
        <v>33558</v>
      </c>
      <c r="O453" s="291">
        <v>54720</v>
      </c>
      <c r="P453" s="291">
        <v>60000</v>
      </c>
      <c r="Q453" s="290">
        <v>173683</v>
      </c>
      <c r="R453" s="290">
        <v>178893</v>
      </c>
      <c r="S453" s="290">
        <v>184260</v>
      </c>
      <c r="T453" s="290">
        <v>189788</v>
      </c>
      <c r="U453" s="290">
        <v>195482</v>
      </c>
    </row>
    <row r="454" spans="1:21" ht="24" customHeight="1">
      <c r="B454" s="1" t="s">
        <v>1429</v>
      </c>
      <c r="C454" s="93"/>
      <c r="D454" s="93"/>
      <c r="E454" s="1" t="s">
        <v>14</v>
      </c>
      <c r="F454" s="93"/>
      <c r="G454" s="93"/>
      <c r="H454" s="93"/>
      <c r="I454" s="93"/>
      <c r="J454" s="93"/>
      <c r="K454" s="93"/>
      <c r="L454" s="93"/>
      <c r="M454" s="261">
        <v>0</v>
      </c>
      <c r="N454" s="236">
        <v>0</v>
      </c>
      <c r="O454" s="389">
        <v>0</v>
      </c>
      <c r="P454" s="389">
        <v>3000</v>
      </c>
      <c r="Q454" s="236">
        <v>3000</v>
      </c>
      <c r="R454" s="236">
        <v>3000</v>
      </c>
      <c r="S454" s="236">
        <v>3000</v>
      </c>
      <c r="T454" s="236">
        <v>3000</v>
      </c>
      <c r="U454" s="236">
        <v>3000</v>
      </c>
    </row>
    <row r="455" spans="1:21" ht="24" customHeight="1">
      <c r="B455" s="1" t="s">
        <v>1273</v>
      </c>
      <c r="C455" s="93"/>
      <c r="D455" s="93"/>
      <c r="E455" s="1" t="s">
        <v>8</v>
      </c>
      <c r="F455" s="93"/>
      <c r="G455" s="93"/>
      <c r="H455" s="93"/>
      <c r="I455" s="93"/>
      <c r="J455" s="93"/>
      <c r="K455" s="93"/>
      <c r="L455" s="93"/>
      <c r="M455" s="261">
        <v>0</v>
      </c>
      <c r="N455" s="236">
        <v>3339</v>
      </c>
      <c r="O455" s="389">
        <v>4932</v>
      </c>
      <c r="P455" s="389">
        <v>6200</v>
      </c>
      <c r="Q455" s="236">
        <v>11880</v>
      </c>
      <c r="R455" s="211">
        <v>12898</v>
      </c>
      <c r="S455" s="211">
        <v>13691</v>
      </c>
      <c r="T455" s="211">
        <v>14519</v>
      </c>
      <c r="U455" s="211">
        <v>15404</v>
      </c>
    </row>
    <row r="456" spans="1:21" ht="24" customHeight="1">
      <c r="B456" s="1" t="s">
        <v>1274</v>
      </c>
      <c r="C456" s="88"/>
      <c r="D456" s="88"/>
      <c r="E456" s="1" t="s">
        <v>9</v>
      </c>
      <c r="F456" s="88"/>
      <c r="G456" s="88"/>
      <c r="H456" s="88"/>
      <c r="I456" s="88"/>
      <c r="J456" s="88"/>
      <c r="K456" s="88"/>
      <c r="L456" s="88"/>
      <c r="M456" s="261">
        <v>0</v>
      </c>
      <c r="N456" s="236">
        <v>2640</v>
      </c>
      <c r="O456" s="389">
        <v>4186</v>
      </c>
      <c r="P456" s="389">
        <v>5350</v>
      </c>
      <c r="Q456" s="236">
        <v>13218</v>
      </c>
      <c r="R456" s="195">
        <v>13615</v>
      </c>
      <c r="S456" s="195">
        <v>14023</v>
      </c>
      <c r="T456" s="195">
        <v>14444</v>
      </c>
      <c r="U456" s="195">
        <v>14877</v>
      </c>
    </row>
    <row r="457" spans="1:21" ht="24" customHeight="1">
      <c r="B457" s="1" t="s">
        <v>1275</v>
      </c>
      <c r="C457" s="88"/>
      <c r="D457" s="88"/>
      <c r="E457" s="1" t="s">
        <v>13</v>
      </c>
      <c r="F457" s="88"/>
      <c r="G457" s="88"/>
      <c r="H457" s="88"/>
      <c r="I457" s="88"/>
      <c r="J457" s="88"/>
      <c r="K457" s="88"/>
      <c r="L457" s="88"/>
      <c r="M457" s="261">
        <v>0</v>
      </c>
      <c r="N457" s="236">
        <v>900</v>
      </c>
      <c r="O457" s="389">
        <v>1800</v>
      </c>
      <c r="P457" s="143">
        <v>1800</v>
      </c>
      <c r="Q457" s="236">
        <v>29893</v>
      </c>
      <c r="R457" s="211">
        <v>32140</v>
      </c>
      <c r="S457" s="211">
        <v>34568</v>
      </c>
      <c r="T457" s="211">
        <v>37189</v>
      </c>
      <c r="U457" s="211">
        <v>40020</v>
      </c>
    </row>
    <row r="458" spans="1:21" ht="24" customHeight="1">
      <c r="B458" s="1" t="s">
        <v>1276</v>
      </c>
      <c r="C458" s="88"/>
      <c r="D458" s="88"/>
      <c r="E458" s="1" t="s">
        <v>161</v>
      </c>
      <c r="F458" s="88"/>
      <c r="G458" s="88"/>
      <c r="H458" s="88"/>
      <c r="I458" s="88"/>
      <c r="J458" s="88"/>
      <c r="K458" s="88"/>
      <c r="L458" s="88"/>
      <c r="M458" s="261">
        <v>0</v>
      </c>
      <c r="N458" s="236">
        <v>62</v>
      </c>
      <c r="O458" s="389">
        <v>127</v>
      </c>
      <c r="P458" s="143">
        <v>123</v>
      </c>
      <c r="Q458" s="195">
        <v>248</v>
      </c>
      <c r="R458" s="211">
        <v>248</v>
      </c>
      <c r="S458" s="211">
        <v>250</v>
      </c>
      <c r="T458" s="211">
        <v>253</v>
      </c>
      <c r="U458" s="211">
        <v>256</v>
      </c>
    </row>
    <row r="459" spans="1:21" ht="24" customHeight="1">
      <c r="B459" s="1" t="s">
        <v>1277</v>
      </c>
      <c r="C459" s="88"/>
      <c r="D459" s="88"/>
      <c r="E459" s="1" t="s">
        <v>452</v>
      </c>
      <c r="F459" s="88"/>
      <c r="G459" s="88"/>
      <c r="H459" s="88"/>
      <c r="I459" s="88"/>
      <c r="J459" s="88"/>
      <c r="K459" s="88"/>
      <c r="L459" s="88"/>
      <c r="M459" s="261">
        <v>0</v>
      </c>
      <c r="N459" s="236">
        <v>444</v>
      </c>
      <c r="O459" s="389">
        <v>933</v>
      </c>
      <c r="P459" s="143">
        <v>931</v>
      </c>
      <c r="Q459" s="195">
        <v>2767</v>
      </c>
      <c r="R459" s="211">
        <v>2905</v>
      </c>
      <c r="S459" s="211">
        <v>3050</v>
      </c>
      <c r="T459" s="211">
        <v>3203</v>
      </c>
      <c r="U459" s="211">
        <v>3363</v>
      </c>
    </row>
    <row r="460" spans="1:21" ht="24" customHeight="1">
      <c r="B460" s="1" t="s">
        <v>1278</v>
      </c>
      <c r="C460" s="88"/>
      <c r="D460" s="88"/>
      <c r="E460" s="1" t="s">
        <v>454</v>
      </c>
      <c r="F460" s="88"/>
      <c r="G460" s="88"/>
      <c r="H460" s="88"/>
      <c r="I460" s="88"/>
      <c r="J460" s="88"/>
      <c r="K460" s="88"/>
      <c r="L460" s="88"/>
      <c r="M460" s="261">
        <v>0</v>
      </c>
      <c r="N460" s="236">
        <v>76</v>
      </c>
      <c r="O460" s="389">
        <v>157</v>
      </c>
      <c r="P460" s="143">
        <v>152</v>
      </c>
      <c r="Q460" s="211">
        <v>388</v>
      </c>
      <c r="R460" s="211">
        <v>388</v>
      </c>
      <c r="S460" s="211">
        <v>400</v>
      </c>
      <c r="T460" s="211">
        <v>412</v>
      </c>
      <c r="U460" s="211">
        <v>424</v>
      </c>
    </row>
    <row r="461" spans="1:21" ht="24" customHeight="1">
      <c r="B461" s="1" t="s">
        <v>1292</v>
      </c>
      <c r="C461" s="88"/>
      <c r="D461" s="88"/>
      <c r="E461" s="1" t="s">
        <v>1293</v>
      </c>
      <c r="F461" s="88"/>
      <c r="G461" s="88"/>
      <c r="H461" s="88"/>
      <c r="I461" s="88"/>
      <c r="J461" s="88"/>
      <c r="K461" s="88"/>
      <c r="L461" s="88"/>
      <c r="M461" s="261">
        <v>0</v>
      </c>
      <c r="N461" s="236">
        <v>107048</v>
      </c>
      <c r="O461" s="389">
        <v>0</v>
      </c>
      <c r="P461" s="389">
        <v>0</v>
      </c>
      <c r="Q461" s="211">
        <v>294619</v>
      </c>
      <c r="R461" s="236">
        <v>0</v>
      </c>
      <c r="S461" s="211">
        <v>0</v>
      </c>
      <c r="T461" s="211">
        <v>0</v>
      </c>
      <c r="U461" s="211">
        <v>0</v>
      </c>
    </row>
    <row r="462" spans="1:21" ht="24" customHeight="1">
      <c r="B462" s="1" t="s">
        <v>1338</v>
      </c>
      <c r="C462" s="93"/>
      <c r="D462" s="93"/>
      <c r="E462" s="1" t="s">
        <v>774</v>
      </c>
      <c r="F462" s="93"/>
      <c r="G462" s="93"/>
      <c r="H462" s="93"/>
      <c r="I462" s="93"/>
      <c r="J462" s="93"/>
      <c r="K462" s="93"/>
      <c r="L462" s="93"/>
      <c r="M462" s="261">
        <v>0</v>
      </c>
      <c r="N462" s="211">
        <v>0</v>
      </c>
      <c r="O462" s="142">
        <v>55000</v>
      </c>
      <c r="P462" s="142">
        <v>56000</v>
      </c>
      <c r="Q462" s="211">
        <v>30000</v>
      </c>
      <c r="R462" s="211">
        <v>0</v>
      </c>
      <c r="S462" s="211">
        <v>0</v>
      </c>
      <c r="T462" s="211">
        <v>0</v>
      </c>
      <c r="U462" s="211">
        <v>0</v>
      </c>
    </row>
    <row r="463" spans="1:21" ht="24" customHeight="1">
      <c r="B463" s="1" t="s">
        <v>1286</v>
      </c>
      <c r="C463" s="88"/>
      <c r="D463" s="88"/>
      <c r="E463" s="1" t="s">
        <v>1025</v>
      </c>
      <c r="F463" s="88"/>
      <c r="G463" s="88"/>
      <c r="H463" s="88"/>
      <c r="I463" s="88"/>
      <c r="J463" s="88"/>
      <c r="K463" s="88"/>
      <c r="L463" s="88"/>
      <c r="M463" s="261">
        <v>0</v>
      </c>
      <c r="N463" s="236">
        <v>1191</v>
      </c>
      <c r="O463" s="142">
        <v>1401</v>
      </c>
      <c r="P463" s="142">
        <v>0</v>
      </c>
      <c r="Q463" s="211">
        <v>2223</v>
      </c>
      <c r="R463" s="211">
        <v>0</v>
      </c>
      <c r="S463" s="211">
        <v>1486</v>
      </c>
      <c r="T463" s="211">
        <v>2430</v>
      </c>
      <c r="U463" s="211">
        <v>0</v>
      </c>
    </row>
    <row r="464" spans="1:21" ht="24" customHeight="1">
      <c r="B464" s="1" t="s">
        <v>1281</v>
      </c>
      <c r="C464" s="88"/>
      <c r="D464" s="88"/>
      <c r="E464" s="94" t="s">
        <v>983</v>
      </c>
      <c r="F464" s="88"/>
      <c r="G464" s="88"/>
      <c r="H464" s="88"/>
      <c r="I464" s="88"/>
      <c r="J464" s="88"/>
      <c r="K464" s="88"/>
      <c r="L464" s="88"/>
      <c r="M464" s="261">
        <v>0</v>
      </c>
      <c r="N464" s="236">
        <v>62637</v>
      </c>
      <c r="O464" s="142">
        <v>68362</v>
      </c>
      <c r="P464" s="142">
        <v>68362</v>
      </c>
      <c r="Q464" s="211">
        <v>0</v>
      </c>
      <c r="R464" s="211">
        <v>0</v>
      </c>
      <c r="S464" s="211">
        <v>0</v>
      </c>
      <c r="T464" s="211">
        <v>0</v>
      </c>
      <c r="U464" s="211">
        <v>0</v>
      </c>
    </row>
    <row r="465" spans="2:21" ht="24" customHeight="1">
      <c r="B465" s="1" t="s">
        <v>1459</v>
      </c>
      <c r="C465" s="88"/>
      <c r="D465" s="88"/>
      <c r="E465" s="1" t="s">
        <v>1455</v>
      </c>
      <c r="F465" s="88"/>
      <c r="G465" s="88"/>
      <c r="H465" s="88"/>
      <c r="I465" s="88"/>
      <c r="J465" s="88"/>
      <c r="K465" s="88"/>
      <c r="L465" s="88"/>
      <c r="M465" s="211">
        <v>0</v>
      </c>
      <c r="N465" s="211">
        <v>0</v>
      </c>
      <c r="O465" s="142">
        <v>0</v>
      </c>
      <c r="P465" s="142">
        <v>0</v>
      </c>
      <c r="Q465" s="184">
        <v>0</v>
      </c>
      <c r="R465" s="184">
        <v>0</v>
      </c>
      <c r="S465" s="184">
        <v>0</v>
      </c>
      <c r="T465" s="184">
        <v>4141</v>
      </c>
      <c r="U465" s="184">
        <v>4303</v>
      </c>
    </row>
    <row r="466" spans="2:21" ht="24" customHeight="1">
      <c r="B466" s="1" t="s">
        <v>1355</v>
      </c>
      <c r="C466" s="88"/>
      <c r="D466" s="88"/>
      <c r="E466" s="94" t="s">
        <v>206</v>
      </c>
      <c r="F466" s="88"/>
      <c r="G466" s="88"/>
      <c r="H466" s="88"/>
      <c r="I466" s="88"/>
      <c r="J466" s="88"/>
      <c r="K466" s="88"/>
      <c r="L466" s="88"/>
      <c r="M466" s="261">
        <v>0</v>
      </c>
      <c r="N466" s="236">
        <v>2331</v>
      </c>
      <c r="O466" s="142">
        <v>540</v>
      </c>
      <c r="P466" s="142">
        <v>4010</v>
      </c>
      <c r="Q466" s="211">
        <v>4100</v>
      </c>
      <c r="R466" s="211">
        <v>4100</v>
      </c>
      <c r="S466" s="211">
        <v>4100</v>
      </c>
      <c r="T466" s="211">
        <v>4100</v>
      </c>
      <c r="U466" s="211">
        <v>4100</v>
      </c>
    </row>
    <row r="467" spans="2:21" ht="24" customHeight="1">
      <c r="B467" s="1" t="s">
        <v>1251</v>
      </c>
      <c r="C467" s="88"/>
      <c r="D467" s="88"/>
      <c r="E467" s="1" t="s">
        <v>547</v>
      </c>
      <c r="F467" s="88"/>
      <c r="G467" s="88"/>
      <c r="H467" s="88"/>
      <c r="I467" s="88"/>
      <c r="J467" s="88"/>
      <c r="K467" s="88"/>
      <c r="L467" s="88"/>
      <c r="M467" s="261">
        <v>0</v>
      </c>
      <c r="N467" s="236">
        <v>116890</v>
      </c>
      <c r="O467" s="389">
        <v>150000</v>
      </c>
      <c r="P467" s="389">
        <v>150000</v>
      </c>
      <c r="Q467" s="236">
        <v>190000</v>
      </c>
      <c r="R467" s="236">
        <v>195000</v>
      </c>
      <c r="S467" s="236">
        <v>150000</v>
      </c>
      <c r="T467" s="236">
        <v>150000</v>
      </c>
      <c r="U467" s="236">
        <v>150000</v>
      </c>
    </row>
    <row r="468" spans="2:21" ht="24" customHeight="1">
      <c r="B468" s="1" t="s">
        <v>1444</v>
      </c>
      <c r="C468" s="88"/>
      <c r="D468" s="88"/>
      <c r="E468" s="1" t="s">
        <v>256</v>
      </c>
      <c r="F468" s="88"/>
      <c r="G468" s="88"/>
      <c r="H468" s="88"/>
      <c r="I468" s="88"/>
      <c r="J468" s="88"/>
      <c r="K468" s="88"/>
      <c r="L468" s="88"/>
      <c r="M468" s="261">
        <v>0</v>
      </c>
      <c r="N468" s="236">
        <v>0</v>
      </c>
      <c r="O468" s="389">
        <v>0</v>
      </c>
      <c r="P468" s="389">
        <v>475</v>
      </c>
      <c r="Q468" s="236">
        <v>475</v>
      </c>
      <c r="R468" s="236">
        <v>475</v>
      </c>
      <c r="S468" s="236">
        <v>475</v>
      </c>
      <c r="T468" s="236">
        <v>475</v>
      </c>
      <c r="U468" s="236">
        <v>475</v>
      </c>
    </row>
    <row r="469" spans="2:21" ht="24" customHeight="1">
      <c r="B469" s="1" t="s">
        <v>1335</v>
      </c>
      <c r="C469" s="88"/>
      <c r="D469" s="88"/>
      <c r="E469" s="1" t="s">
        <v>89</v>
      </c>
      <c r="F469" s="88"/>
      <c r="G469" s="88"/>
      <c r="H469" s="88"/>
      <c r="I469" s="88"/>
      <c r="J469" s="88"/>
      <c r="K469" s="88"/>
      <c r="L469" s="88"/>
      <c r="M469" s="261">
        <v>0</v>
      </c>
      <c r="N469" s="236">
        <v>841</v>
      </c>
      <c r="O469" s="389">
        <v>1000</v>
      </c>
      <c r="P469" s="389">
        <v>1747</v>
      </c>
      <c r="Q469" s="236">
        <v>1500</v>
      </c>
      <c r="R469" s="236">
        <v>1500</v>
      </c>
      <c r="S469" s="236">
        <v>1500</v>
      </c>
      <c r="T469" s="236">
        <v>1500</v>
      </c>
      <c r="U469" s="236">
        <v>1500</v>
      </c>
    </row>
    <row r="470" spans="2:21" ht="24" customHeight="1">
      <c r="B470" s="1" t="s">
        <v>1252</v>
      </c>
      <c r="C470" s="88"/>
      <c r="D470" s="88"/>
      <c r="E470" s="1" t="s">
        <v>153</v>
      </c>
      <c r="F470" s="88"/>
      <c r="G470" s="88"/>
      <c r="H470" s="88"/>
      <c r="I470" s="88"/>
      <c r="J470" s="88"/>
      <c r="K470" s="88"/>
      <c r="L470" s="88"/>
      <c r="M470" s="261">
        <v>0</v>
      </c>
      <c r="N470" s="211">
        <v>412</v>
      </c>
      <c r="O470" s="142">
        <v>0</v>
      </c>
      <c r="P470" s="142">
        <v>0</v>
      </c>
      <c r="Q470" s="184">
        <v>0</v>
      </c>
      <c r="R470" s="184">
        <v>0</v>
      </c>
      <c r="S470" s="184">
        <v>0</v>
      </c>
      <c r="T470" s="184">
        <v>0</v>
      </c>
      <c r="U470" s="184">
        <v>0</v>
      </c>
    </row>
    <row r="471" spans="2:21" ht="24" customHeight="1">
      <c r="B471" s="1" t="s">
        <v>1253</v>
      </c>
      <c r="C471" s="88"/>
      <c r="D471" s="88"/>
      <c r="E471" s="1" t="s">
        <v>548</v>
      </c>
      <c r="F471" s="88"/>
      <c r="G471" s="88"/>
      <c r="H471" s="88"/>
      <c r="I471" s="88"/>
      <c r="J471" s="88"/>
      <c r="K471" s="88"/>
      <c r="L471" s="88"/>
      <c r="M471" s="261">
        <v>0</v>
      </c>
      <c r="N471" s="211">
        <v>12736</v>
      </c>
      <c r="O471" s="142">
        <v>25000</v>
      </c>
      <c r="P471" s="142">
        <v>25000</v>
      </c>
      <c r="Q471" s="184">
        <v>50000</v>
      </c>
      <c r="R471" s="184">
        <v>25000</v>
      </c>
      <c r="S471" s="184">
        <v>25000</v>
      </c>
      <c r="T471" s="184">
        <v>25000</v>
      </c>
      <c r="U471" s="184">
        <v>25000</v>
      </c>
    </row>
    <row r="472" spans="2:21" ht="24" customHeight="1">
      <c r="B472" s="1" t="s">
        <v>1254</v>
      </c>
      <c r="C472" s="88"/>
      <c r="D472" s="88"/>
      <c r="E472" s="1" t="s">
        <v>1147</v>
      </c>
      <c r="F472" s="88"/>
      <c r="G472" s="88"/>
      <c r="H472" s="88"/>
      <c r="I472" s="88"/>
      <c r="J472" s="88"/>
      <c r="K472" s="88"/>
      <c r="L472" s="88"/>
      <c r="M472" s="261">
        <v>0</v>
      </c>
      <c r="N472" s="211">
        <v>1078232</v>
      </c>
      <c r="O472" s="142">
        <v>8200000</v>
      </c>
      <c r="P472" s="142">
        <v>7465034</v>
      </c>
      <c r="Q472" s="211">
        <v>0</v>
      </c>
      <c r="R472" s="211">
        <v>0</v>
      </c>
      <c r="S472" s="211">
        <v>0</v>
      </c>
      <c r="T472" s="211">
        <v>0</v>
      </c>
      <c r="U472" s="211">
        <v>0</v>
      </c>
    </row>
    <row r="473" spans="2:21" ht="24" customHeight="1">
      <c r="B473" s="1" t="s">
        <v>1339</v>
      </c>
      <c r="C473" s="88"/>
      <c r="D473" s="88"/>
      <c r="E473" s="1" t="s">
        <v>1428</v>
      </c>
      <c r="F473" s="88"/>
      <c r="G473" s="88"/>
      <c r="H473" s="88"/>
      <c r="I473" s="88"/>
      <c r="J473" s="88"/>
      <c r="K473" s="88"/>
      <c r="L473" s="88"/>
      <c r="M473" s="261">
        <v>0</v>
      </c>
      <c r="N473" s="211">
        <v>0</v>
      </c>
      <c r="O473" s="142">
        <v>1500000</v>
      </c>
      <c r="P473" s="142">
        <v>1400000</v>
      </c>
      <c r="Q473" s="211">
        <v>3010000</v>
      </c>
      <c r="R473" s="211">
        <v>24080000</v>
      </c>
      <c r="S473" s="211">
        <v>3530000</v>
      </c>
      <c r="T473" s="211">
        <v>0</v>
      </c>
      <c r="U473" s="211">
        <v>0</v>
      </c>
    </row>
    <row r="474" spans="2:21" ht="24" customHeight="1">
      <c r="B474" s="6" t="s">
        <v>1334</v>
      </c>
      <c r="C474" s="93"/>
      <c r="D474" s="93"/>
      <c r="E474" s="1"/>
      <c r="F474" s="93"/>
      <c r="G474" s="93"/>
      <c r="H474" s="93"/>
      <c r="I474" s="93"/>
      <c r="J474" s="93"/>
      <c r="K474" s="93"/>
      <c r="L474" s="93"/>
      <c r="M474" s="193"/>
      <c r="N474" s="211"/>
      <c r="O474" s="142"/>
      <c r="P474" s="142"/>
      <c r="Q474" s="184"/>
      <c r="R474" s="184"/>
      <c r="S474" s="184"/>
      <c r="T474" s="184"/>
      <c r="U474" s="184"/>
    </row>
    <row r="475" spans="2:21" ht="24" customHeight="1">
      <c r="B475" s="1" t="s">
        <v>1261</v>
      </c>
      <c r="C475" s="93"/>
      <c r="D475" s="93"/>
      <c r="E475" s="1" t="s">
        <v>787</v>
      </c>
      <c r="F475" s="93"/>
      <c r="G475" s="93"/>
      <c r="H475" s="93"/>
      <c r="I475" s="93"/>
      <c r="J475" s="93"/>
      <c r="K475" s="93"/>
      <c r="L475" s="93"/>
      <c r="M475" s="261">
        <v>0</v>
      </c>
      <c r="N475" s="211">
        <v>0</v>
      </c>
      <c r="O475" s="142">
        <v>320000</v>
      </c>
      <c r="P475" s="142">
        <v>320000</v>
      </c>
      <c r="Q475" s="211">
        <v>330000</v>
      </c>
      <c r="R475" s="211">
        <v>345000</v>
      </c>
      <c r="S475" s="211">
        <v>360000</v>
      </c>
      <c r="T475" s="211">
        <v>375000</v>
      </c>
      <c r="U475" s="211">
        <v>390000</v>
      </c>
    </row>
    <row r="476" spans="2:21" ht="24" customHeight="1">
      <c r="B476" s="1" t="s">
        <v>1262</v>
      </c>
      <c r="C476" s="93"/>
      <c r="D476" s="93"/>
      <c r="E476" s="1" t="s">
        <v>245</v>
      </c>
      <c r="F476" s="93"/>
      <c r="G476" s="93"/>
      <c r="H476" s="93"/>
      <c r="I476" s="93"/>
      <c r="J476" s="93"/>
      <c r="K476" s="93"/>
      <c r="L476" s="93"/>
      <c r="M476" s="261">
        <v>0</v>
      </c>
      <c r="N476" s="211">
        <v>132474</v>
      </c>
      <c r="O476" s="142">
        <v>223900</v>
      </c>
      <c r="P476" s="142">
        <v>223900</v>
      </c>
      <c r="Q476" s="211">
        <v>211100</v>
      </c>
      <c r="R476" s="211">
        <v>197900</v>
      </c>
      <c r="S476" s="211">
        <v>184100</v>
      </c>
      <c r="T476" s="211">
        <v>169700</v>
      </c>
      <c r="U476" s="211">
        <v>154700</v>
      </c>
    </row>
    <row r="477" spans="2:21" ht="24" customHeight="1">
      <c r="B477" s="6" t="s">
        <v>1425</v>
      </c>
      <c r="C477" s="93"/>
      <c r="D477" s="93"/>
      <c r="E477" s="1"/>
      <c r="F477" s="93"/>
      <c r="G477" s="93"/>
      <c r="H477" s="93"/>
      <c r="I477" s="93"/>
      <c r="J477" s="93"/>
      <c r="K477" s="93"/>
      <c r="L477" s="93"/>
      <c r="M477" s="196"/>
      <c r="N477" s="231"/>
      <c r="O477" s="145"/>
      <c r="P477" s="145"/>
      <c r="Q477" s="231"/>
      <c r="R477" s="231"/>
      <c r="S477" s="231"/>
      <c r="T477" s="231"/>
      <c r="U477" s="231"/>
    </row>
    <row r="478" spans="2:21" ht="24" customHeight="1">
      <c r="B478" s="1" t="s">
        <v>1295</v>
      </c>
      <c r="C478" s="93"/>
      <c r="D478" s="93"/>
      <c r="E478" s="1" t="s">
        <v>787</v>
      </c>
      <c r="F478" s="93"/>
      <c r="G478" s="93"/>
      <c r="H478" s="93"/>
      <c r="I478" s="93"/>
      <c r="J478" s="93"/>
      <c r="K478" s="93"/>
      <c r="L478" s="93"/>
      <c r="M478" s="261">
        <v>0</v>
      </c>
      <c r="N478" s="211">
        <v>0</v>
      </c>
      <c r="O478" s="142">
        <v>0</v>
      </c>
      <c r="P478" s="142">
        <v>0</v>
      </c>
      <c r="Q478" s="211">
        <v>0</v>
      </c>
      <c r="R478" s="211">
        <v>705000</v>
      </c>
      <c r="S478" s="211">
        <v>640000</v>
      </c>
      <c r="T478" s="211">
        <v>670000</v>
      </c>
      <c r="U478" s="211">
        <v>705000</v>
      </c>
    </row>
    <row r="479" spans="2:21" ht="24" customHeight="1">
      <c r="B479" s="1" t="s">
        <v>1296</v>
      </c>
      <c r="C479" s="93"/>
      <c r="D479" s="93"/>
      <c r="E479" s="1" t="s">
        <v>245</v>
      </c>
      <c r="F479" s="93"/>
      <c r="G479" s="93"/>
      <c r="H479" s="93"/>
      <c r="I479" s="93"/>
      <c r="J479" s="93"/>
      <c r="K479" s="93"/>
      <c r="L479" s="93"/>
      <c r="M479" s="261">
        <v>0</v>
      </c>
      <c r="N479" s="211">
        <v>0</v>
      </c>
      <c r="O479" s="142">
        <v>0</v>
      </c>
      <c r="P479" s="142">
        <v>0</v>
      </c>
      <c r="Q479" s="211">
        <v>0</v>
      </c>
      <c r="R479" s="211">
        <v>1407980</v>
      </c>
      <c r="S479" s="211">
        <v>1473300</v>
      </c>
      <c r="T479" s="211">
        <v>1441300</v>
      </c>
      <c r="U479" s="211">
        <v>1407800</v>
      </c>
    </row>
    <row r="480" spans="2:21" ht="24" customHeight="1">
      <c r="B480" s="95" t="s">
        <v>1319</v>
      </c>
      <c r="C480" s="95"/>
      <c r="D480" s="95"/>
      <c r="E480" s="95"/>
      <c r="F480" s="95"/>
      <c r="G480" s="95"/>
      <c r="H480" s="95"/>
      <c r="I480" s="95"/>
      <c r="J480" s="95"/>
      <c r="K480" s="95"/>
      <c r="L480" s="95"/>
      <c r="M480" s="192"/>
      <c r="N480" s="192"/>
      <c r="O480" s="146"/>
      <c r="P480" s="146"/>
      <c r="Q480" s="192"/>
      <c r="R480" s="192"/>
      <c r="S480" s="192"/>
      <c r="T480" s="192"/>
      <c r="U480" s="192"/>
    </row>
    <row r="481" spans="1:21" ht="24" customHeight="1">
      <c r="B481" s="1" t="s">
        <v>1322</v>
      </c>
      <c r="C481" s="93"/>
      <c r="D481" s="93"/>
      <c r="E481" s="1" t="s">
        <v>787</v>
      </c>
      <c r="F481" s="93"/>
      <c r="G481" s="93"/>
      <c r="H481" s="93"/>
      <c r="I481" s="93"/>
      <c r="J481" s="93"/>
      <c r="K481" s="93"/>
      <c r="L481" s="93"/>
      <c r="M481" s="261">
        <v>0</v>
      </c>
      <c r="N481" s="211">
        <v>0</v>
      </c>
      <c r="O481" s="142">
        <v>248158</v>
      </c>
      <c r="P481" s="142">
        <v>248158</v>
      </c>
      <c r="Q481" s="184">
        <v>250112</v>
      </c>
      <c r="R481" s="184">
        <v>254020</v>
      </c>
      <c r="S481" s="184">
        <v>257928</v>
      </c>
      <c r="T481" s="184">
        <v>0</v>
      </c>
      <c r="U481" s="184">
        <v>0</v>
      </c>
    </row>
    <row r="482" spans="1:21" ht="24" customHeight="1">
      <c r="B482" s="1" t="s">
        <v>1323</v>
      </c>
      <c r="C482" s="93"/>
      <c r="D482" s="93"/>
      <c r="E482" s="1" t="s">
        <v>835</v>
      </c>
      <c r="F482" s="93"/>
      <c r="G482" s="93"/>
      <c r="H482" s="93"/>
      <c r="I482" s="93"/>
      <c r="J482" s="93"/>
      <c r="K482" s="93"/>
      <c r="L482" s="93"/>
      <c r="M482" s="261">
        <v>0</v>
      </c>
      <c r="N482" s="231">
        <v>0</v>
      </c>
      <c r="O482" s="145">
        <v>11344</v>
      </c>
      <c r="P482" s="145">
        <v>11344</v>
      </c>
      <c r="Q482" s="197">
        <v>8703</v>
      </c>
      <c r="R482" s="197">
        <v>5846</v>
      </c>
      <c r="S482" s="197">
        <v>2946</v>
      </c>
      <c r="T482" s="197">
        <v>0</v>
      </c>
      <c r="U482" s="197">
        <v>0</v>
      </c>
    </row>
    <row r="483" spans="1:21" ht="24" customHeight="1">
      <c r="B483" s="486" t="s">
        <v>1245</v>
      </c>
      <c r="C483" s="486"/>
      <c r="D483" s="486"/>
      <c r="E483" s="486"/>
      <c r="F483" s="486"/>
      <c r="G483" s="486"/>
      <c r="H483" s="486"/>
      <c r="I483" s="486"/>
      <c r="J483" s="486"/>
      <c r="K483" s="486"/>
      <c r="L483" s="486"/>
      <c r="M483" s="296">
        <f t="shared" ref="M483:U483" si="51">SUM(M453:M482)</f>
        <v>0</v>
      </c>
      <c r="N483" s="296">
        <f t="shared" si="51"/>
        <v>1555811</v>
      </c>
      <c r="O483" s="350">
        <f t="shared" si="51"/>
        <v>10871560</v>
      </c>
      <c r="P483" s="350">
        <f t="shared" si="51"/>
        <v>10051586</v>
      </c>
      <c r="Q483" s="296">
        <f t="shared" si="51"/>
        <v>4617909</v>
      </c>
      <c r="R483" s="296">
        <f t="shared" si="51"/>
        <v>27465908</v>
      </c>
      <c r="S483" s="296">
        <f t="shared" si="51"/>
        <v>6884077</v>
      </c>
      <c r="T483" s="296">
        <f t="shared" si="51"/>
        <v>3106454</v>
      </c>
      <c r="U483" s="296">
        <f t="shared" si="51"/>
        <v>3115704</v>
      </c>
    </row>
    <row r="484" spans="1:21" ht="6.9" customHeight="1">
      <c r="B484" s="1"/>
      <c r="C484" s="88"/>
      <c r="D484" s="88"/>
      <c r="E484" s="1"/>
      <c r="F484" s="88"/>
      <c r="G484" s="88"/>
      <c r="H484" s="88"/>
      <c r="I484" s="88"/>
      <c r="J484" s="88"/>
      <c r="K484" s="88"/>
      <c r="L484" s="88"/>
      <c r="M484" s="193"/>
      <c r="N484" s="211"/>
      <c r="O484" s="142"/>
      <c r="P484" s="142"/>
      <c r="Q484" s="211"/>
      <c r="R484" s="211"/>
      <c r="S484" s="211"/>
      <c r="T484" s="211"/>
      <c r="U484" s="211"/>
    </row>
    <row r="485" spans="1:21" ht="24" customHeight="1">
      <c r="B485" s="93" t="s">
        <v>1255</v>
      </c>
      <c r="C485" s="267"/>
      <c r="D485" s="267"/>
      <c r="E485" s="1" t="s">
        <v>301</v>
      </c>
      <c r="F485" s="267"/>
      <c r="G485" s="267"/>
      <c r="H485" s="267"/>
      <c r="I485" s="267"/>
      <c r="J485" s="267"/>
      <c r="K485" s="267"/>
      <c r="L485" s="267"/>
      <c r="M485" s="390">
        <v>0</v>
      </c>
      <c r="N485" s="325">
        <v>21231</v>
      </c>
      <c r="O485" s="336">
        <v>0</v>
      </c>
      <c r="P485" s="336">
        <v>0</v>
      </c>
      <c r="Q485" s="325">
        <v>0</v>
      </c>
      <c r="R485" s="325">
        <v>0</v>
      </c>
      <c r="S485" s="325">
        <v>0</v>
      </c>
      <c r="T485" s="325">
        <v>0</v>
      </c>
      <c r="U485" s="325">
        <v>0</v>
      </c>
    </row>
    <row r="486" spans="1:21" ht="24" customHeight="1">
      <c r="B486" s="93" t="s">
        <v>1257</v>
      </c>
      <c r="C486" s="267"/>
      <c r="D486" s="267"/>
      <c r="E486" s="1" t="s">
        <v>928</v>
      </c>
      <c r="F486" s="267"/>
      <c r="G486" s="267"/>
      <c r="H486" s="267"/>
      <c r="I486" s="267"/>
      <c r="J486" s="267"/>
      <c r="K486" s="267"/>
      <c r="L486" s="267"/>
      <c r="M486" s="391">
        <v>0</v>
      </c>
      <c r="N486" s="392">
        <v>2046503</v>
      </c>
      <c r="O486" s="393">
        <v>0</v>
      </c>
      <c r="P486" s="393">
        <v>0</v>
      </c>
      <c r="Q486" s="392">
        <v>0</v>
      </c>
      <c r="R486" s="392">
        <v>0</v>
      </c>
      <c r="S486" s="392">
        <v>0</v>
      </c>
      <c r="T486" s="392">
        <v>0</v>
      </c>
      <c r="U486" s="392">
        <v>0</v>
      </c>
    </row>
    <row r="487" spans="1:21" ht="15" customHeight="1">
      <c r="B487" s="93"/>
      <c r="C487" s="267"/>
      <c r="D487" s="267"/>
      <c r="E487" s="1"/>
      <c r="F487" s="267"/>
      <c r="G487" s="267"/>
      <c r="H487" s="267"/>
      <c r="I487" s="267"/>
      <c r="J487" s="267"/>
      <c r="K487" s="267"/>
      <c r="L487" s="267"/>
      <c r="M487" s="352"/>
      <c r="N487" s="353"/>
      <c r="O487" s="354"/>
      <c r="P487" s="354"/>
      <c r="Q487" s="353"/>
      <c r="R487" s="353"/>
      <c r="S487" s="353"/>
      <c r="T487" s="353"/>
      <c r="U487" s="353"/>
    </row>
    <row r="488" spans="1:21" ht="24" customHeight="1">
      <c r="B488" s="486" t="s">
        <v>590</v>
      </c>
      <c r="C488" s="486"/>
      <c r="D488" s="486"/>
      <c r="E488" s="486"/>
      <c r="F488" s="486"/>
      <c r="G488" s="486"/>
      <c r="H488" s="486"/>
      <c r="I488" s="486"/>
      <c r="J488" s="486"/>
      <c r="K488" s="486"/>
      <c r="L488" s="486"/>
      <c r="M488" s="298">
        <f t="shared" ref="M488:U488" si="52">SUM(M485:M487)</f>
        <v>0</v>
      </c>
      <c r="N488" s="298">
        <f t="shared" si="52"/>
        <v>2067734</v>
      </c>
      <c r="O488" s="299">
        <f t="shared" si="52"/>
        <v>0</v>
      </c>
      <c r="P488" s="299">
        <f t="shared" si="52"/>
        <v>0</v>
      </c>
      <c r="Q488" s="356">
        <f t="shared" si="52"/>
        <v>0</v>
      </c>
      <c r="R488" s="356">
        <f t="shared" si="52"/>
        <v>0</v>
      </c>
      <c r="S488" s="356">
        <f t="shared" si="52"/>
        <v>0</v>
      </c>
      <c r="T488" s="356">
        <f t="shared" si="52"/>
        <v>0</v>
      </c>
      <c r="U488" s="356">
        <f t="shared" si="52"/>
        <v>0</v>
      </c>
    </row>
    <row r="489" spans="1:21" ht="15" customHeight="1">
      <c r="B489" s="355"/>
      <c r="C489" s="355"/>
      <c r="D489" s="355"/>
      <c r="E489" s="355"/>
      <c r="F489" s="355"/>
      <c r="G489" s="355"/>
      <c r="H489" s="355"/>
      <c r="I489" s="355"/>
      <c r="J489" s="355"/>
      <c r="K489" s="355"/>
      <c r="L489" s="355"/>
      <c r="M489" s="298"/>
      <c r="N489" s="282"/>
      <c r="O489" s="166"/>
      <c r="P489" s="166"/>
      <c r="Q489" s="282"/>
      <c r="R489" s="282"/>
      <c r="S489" s="282"/>
      <c r="T489" s="282"/>
      <c r="U489" s="282"/>
    </row>
    <row r="490" spans="1:21" s="88" customFormat="1" ht="24" customHeight="1">
      <c r="A490" s="407"/>
      <c r="B490" s="486" t="s">
        <v>1246</v>
      </c>
      <c r="C490" s="486"/>
      <c r="D490" s="486"/>
      <c r="E490" s="486"/>
      <c r="F490" s="486"/>
      <c r="G490" s="486"/>
      <c r="H490" s="486"/>
      <c r="I490" s="486"/>
      <c r="J490" s="486"/>
      <c r="K490" s="486"/>
      <c r="L490" s="486"/>
      <c r="M490" s="294">
        <f t="shared" ref="M490:U490" si="53">M483+M488</f>
        <v>0</v>
      </c>
      <c r="N490" s="294">
        <f t="shared" si="53"/>
        <v>3623545</v>
      </c>
      <c r="O490" s="295">
        <f t="shared" si="53"/>
        <v>10871560</v>
      </c>
      <c r="P490" s="295">
        <f t="shared" si="53"/>
        <v>10051586</v>
      </c>
      <c r="Q490" s="294">
        <f t="shared" si="53"/>
        <v>4617909</v>
      </c>
      <c r="R490" s="294">
        <f t="shared" si="53"/>
        <v>27465908</v>
      </c>
      <c r="S490" s="294">
        <f t="shared" si="53"/>
        <v>6884077</v>
      </c>
      <c r="T490" s="294">
        <f t="shared" si="53"/>
        <v>3106454</v>
      </c>
      <c r="U490" s="294">
        <f t="shared" si="53"/>
        <v>3115704</v>
      </c>
    </row>
    <row r="491" spans="1:21" s="88" customFormat="1" ht="15" customHeight="1">
      <c r="A491" s="407"/>
      <c r="B491" s="135"/>
      <c r="C491" s="135"/>
      <c r="D491" s="135"/>
      <c r="E491" s="135"/>
      <c r="F491" s="135"/>
      <c r="G491" s="135"/>
      <c r="H491" s="135"/>
      <c r="I491" s="135"/>
      <c r="J491" s="135"/>
      <c r="K491" s="135"/>
      <c r="L491" s="135"/>
      <c r="M491" s="295"/>
      <c r="N491" s="295"/>
      <c r="O491" s="295"/>
      <c r="P491" s="295"/>
      <c r="Q491" s="295"/>
      <c r="R491" s="295"/>
      <c r="S491" s="295"/>
      <c r="T491" s="295"/>
      <c r="U491" s="295"/>
    </row>
    <row r="492" spans="1:21" s="88" customFormat="1" ht="24" customHeight="1">
      <c r="A492" s="407"/>
      <c r="B492" s="495" t="s">
        <v>1256</v>
      </c>
      <c r="C492" s="495"/>
      <c r="D492" s="495"/>
      <c r="E492" s="495"/>
      <c r="F492" s="495"/>
      <c r="G492" s="495"/>
      <c r="H492" s="495"/>
      <c r="I492" s="495"/>
      <c r="J492" s="495"/>
      <c r="K492" s="495"/>
      <c r="L492" s="495"/>
      <c r="M492" s="295">
        <f t="shared" ref="M492:U492" si="54">M483</f>
        <v>0</v>
      </c>
      <c r="N492" s="295">
        <f t="shared" si="54"/>
        <v>1555811</v>
      </c>
      <c r="O492" s="295">
        <f t="shared" si="54"/>
        <v>10871560</v>
      </c>
      <c r="P492" s="295">
        <f t="shared" si="54"/>
        <v>10051586</v>
      </c>
      <c r="Q492" s="295">
        <f t="shared" si="54"/>
        <v>4617909</v>
      </c>
      <c r="R492" s="295">
        <f t="shared" si="54"/>
        <v>27465908</v>
      </c>
      <c r="S492" s="295">
        <f t="shared" si="54"/>
        <v>6884077</v>
      </c>
      <c r="T492" s="295">
        <f t="shared" si="54"/>
        <v>3106454</v>
      </c>
      <c r="U492" s="295">
        <f t="shared" si="54"/>
        <v>3115704</v>
      </c>
    </row>
    <row r="493" spans="1:21" s="88" customFormat="1" ht="15" customHeight="1">
      <c r="A493" s="407"/>
      <c r="B493" s="135"/>
      <c r="C493" s="135"/>
      <c r="D493" s="135"/>
      <c r="E493" s="135"/>
      <c r="F493" s="135"/>
      <c r="G493" s="135"/>
      <c r="H493" s="135"/>
      <c r="I493" s="135"/>
      <c r="J493" s="135"/>
      <c r="K493" s="135"/>
      <c r="L493" s="135"/>
      <c r="M493" s="314"/>
      <c r="N493" s="314"/>
      <c r="O493" s="314"/>
      <c r="P493" s="314"/>
      <c r="Q493" s="314"/>
      <c r="R493" s="314"/>
      <c r="S493" s="314"/>
      <c r="T493" s="314"/>
      <c r="U493" s="314"/>
    </row>
    <row r="494" spans="1:21" s="88" customFormat="1" ht="24" customHeight="1">
      <c r="A494" s="407"/>
      <c r="B494" s="135"/>
      <c r="C494" s="487" t="s">
        <v>827</v>
      </c>
      <c r="D494" s="487"/>
      <c r="E494" s="487"/>
      <c r="F494" s="487"/>
      <c r="G494" s="487"/>
      <c r="H494" s="487"/>
      <c r="I494" s="487"/>
      <c r="J494" s="487"/>
      <c r="K494" s="487"/>
      <c r="L494" s="487"/>
      <c r="M494" s="314">
        <f t="shared" ref="M494:U494" si="55">M448</f>
        <v>0</v>
      </c>
      <c r="N494" s="314">
        <f t="shared" si="55"/>
        <v>13494391</v>
      </c>
      <c r="O494" s="314">
        <f t="shared" si="55"/>
        <v>776443</v>
      </c>
      <c r="P494" s="314">
        <f t="shared" si="55"/>
        <v>776443</v>
      </c>
      <c r="Q494" s="314">
        <f t="shared" si="55"/>
        <v>32589237</v>
      </c>
      <c r="R494" s="314">
        <f t="shared" si="55"/>
        <v>2112979</v>
      </c>
      <c r="S494" s="314">
        <f t="shared" si="55"/>
        <v>2122494</v>
      </c>
      <c r="T494" s="314">
        <f t="shared" si="55"/>
        <v>2532490</v>
      </c>
      <c r="U494" s="314">
        <f t="shared" si="55"/>
        <v>2794152</v>
      </c>
    </row>
    <row r="495" spans="1:21" s="88" customFormat="1" ht="24" customHeight="1">
      <c r="A495" s="407"/>
      <c r="B495" s="362"/>
      <c r="C495" s="490" t="s">
        <v>1154</v>
      </c>
      <c r="D495" s="490"/>
      <c r="E495" s="490"/>
      <c r="F495" s="490"/>
      <c r="G495" s="490"/>
      <c r="H495" s="490"/>
      <c r="I495" s="490"/>
      <c r="J495" s="490"/>
      <c r="K495" s="490"/>
      <c r="L495" s="490"/>
      <c r="M495" s="361">
        <f t="shared" ref="M495:U495" si="56">-M488</f>
        <v>0</v>
      </c>
      <c r="N495" s="361">
        <f t="shared" si="56"/>
        <v>-2067734</v>
      </c>
      <c r="O495" s="361">
        <f t="shared" si="56"/>
        <v>0</v>
      </c>
      <c r="P495" s="361">
        <f t="shared" si="56"/>
        <v>0</v>
      </c>
      <c r="Q495" s="361">
        <f t="shared" si="56"/>
        <v>0</v>
      </c>
      <c r="R495" s="361">
        <f t="shared" si="56"/>
        <v>0</v>
      </c>
      <c r="S495" s="361">
        <f t="shared" si="56"/>
        <v>0</v>
      </c>
      <c r="T495" s="361">
        <f t="shared" si="56"/>
        <v>0</v>
      </c>
      <c r="U495" s="361">
        <f t="shared" si="56"/>
        <v>0</v>
      </c>
    </row>
    <row r="496" spans="1:21" s="88" customFormat="1" ht="24" customHeight="1">
      <c r="A496" s="407"/>
      <c r="B496" s="135"/>
      <c r="C496" s="491" t="s">
        <v>1258</v>
      </c>
      <c r="D496" s="491"/>
      <c r="E496" s="491"/>
      <c r="F496" s="491"/>
      <c r="G496" s="491"/>
      <c r="H496" s="491"/>
      <c r="I496" s="491"/>
      <c r="J496" s="491"/>
      <c r="K496" s="491"/>
      <c r="L496" s="491"/>
      <c r="M496" s="295">
        <f t="shared" ref="M496:U496" si="57">SUM(M494:M495)</f>
        <v>0</v>
      </c>
      <c r="N496" s="295">
        <f t="shared" si="57"/>
        <v>11426657</v>
      </c>
      <c r="O496" s="295">
        <f t="shared" si="57"/>
        <v>776443</v>
      </c>
      <c r="P496" s="295">
        <f t="shared" si="57"/>
        <v>776443</v>
      </c>
      <c r="Q496" s="295">
        <f t="shared" si="57"/>
        <v>32589237</v>
      </c>
      <c r="R496" s="295">
        <f t="shared" si="57"/>
        <v>2112979</v>
      </c>
      <c r="S496" s="295">
        <f t="shared" si="57"/>
        <v>2122494</v>
      </c>
      <c r="T496" s="295">
        <f t="shared" si="57"/>
        <v>2532490</v>
      </c>
      <c r="U496" s="295">
        <f t="shared" si="57"/>
        <v>2794152</v>
      </c>
    </row>
    <row r="497" spans="1:21" s="88" customFormat="1" ht="15" customHeight="1">
      <c r="A497" s="407"/>
      <c r="B497" s="135"/>
      <c r="C497" s="135"/>
      <c r="D497" s="135"/>
      <c r="E497" s="135"/>
      <c r="F497" s="135"/>
      <c r="G497" s="135"/>
      <c r="H497" s="135"/>
      <c r="I497" s="135"/>
      <c r="J497" s="135"/>
      <c r="K497" s="135"/>
      <c r="L497" s="135"/>
      <c r="M497" s="314"/>
      <c r="N497" s="314"/>
      <c r="O497" s="314"/>
      <c r="P497" s="314"/>
      <c r="Q497" s="314"/>
      <c r="R497" s="314"/>
      <c r="S497" s="314"/>
      <c r="T497" s="314"/>
      <c r="U497" s="314"/>
    </row>
    <row r="498" spans="1:21" s="88" customFormat="1" ht="24" customHeight="1">
      <c r="A498" s="407"/>
      <c r="B498" s="135"/>
      <c r="C498" s="135"/>
      <c r="D498" s="135"/>
      <c r="E498" s="135"/>
      <c r="F498" s="135"/>
      <c r="G498" s="135"/>
      <c r="H498" s="135"/>
      <c r="I498" s="135"/>
      <c r="J498" s="135"/>
      <c r="K498" s="135"/>
      <c r="L498" s="280" t="s">
        <v>416</v>
      </c>
      <c r="M498" s="248">
        <f t="shared" ref="M498:U498" si="58">M440-M492+M496</f>
        <v>0</v>
      </c>
      <c r="N498" s="248">
        <f t="shared" si="58"/>
        <v>10002255</v>
      </c>
      <c r="O498" s="248">
        <f t="shared" si="58"/>
        <v>-9864331</v>
      </c>
      <c r="P498" s="248">
        <f t="shared" si="58"/>
        <v>-8830182</v>
      </c>
      <c r="Q498" s="248">
        <f t="shared" si="58"/>
        <v>28556714</v>
      </c>
      <c r="R498" s="248">
        <f t="shared" si="58"/>
        <v>-25015530</v>
      </c>
      <c r="S498" s="248">
        <f t="shared" si="58"/>
        <v>-4453313</v>
      </c>
      <c r="T498" s="248">
        <f t="shared" si="58"/>
        <v>-259946</v>
      </c>
      <c r="U498" s="248">
        <f t="shared" si="58"/>
        <v>0</v>
      </c>
    </row>
    <row r="499" spans="1:21" s="88" customFormat="1" ht="15" customHeight="1">
      <c r="A499" s="407"/>
      <c r="B499" s="135"/>
      <c r="C499" s="135"/>
      <c r="D499" s="135"/>
      <c r="E499" s="135"/>
      <c r="F499" s="135"/>
      <c r="G499" s="135"/>
      <c r="H499" s="135"/>
      <c r="I499" s="135"/>
      <c r="J499" s="135"/>
      <c r="K499" s="135"/>
      <c r="L499" s="280"/>
      <c r="M499" s="295"/>
      <c r="N499" s="295"/>
      <c r="O499" s="295"/>
      <c r="P499" s="295"/>
      <c r="Q499" s="295"/>
      <c r="R499" s="295"/>
      <c r="S499" s="295"/>
      <c r="T499" s="295"/>
      <c r="U499" s="295"/>
    </row>
    <row r="500" spans="1:21" s="88" customFormat="1" ht="24" customHeight="1">
      <c r="A500" s="407"/>
      <c r="B500" s="135"/>
      <c r="C500" s="135"/>
      <c r="D500" s="135"/>
      <c r="E500" s="135"/>
      <c r="F500" s="135"/>
      <c r="G500" s="135"/>
      <c r="H500" s="135"/>
      <c r="I500" s="135"/>
      <c r="J500" s="135"/>
      <c r="K500" s="135"/>
      <c r="L500" s="309" t="s">
        <v>418</v>
      </c>
      <c r="M500" s="295">
        <v>0</v>
      </c>
      <c r="N500" s="295">
        <v>10002257</v>
      </c>
      <c r="O500" s="295">
        <v>777068</v>
      </c>
      <c r="P500" s="295">
        <f>N500+P498</f>
        <v>1172075</v>
      </c>
      <c r="Q500" s="295">
        <f>P500+Q498</f>
        <v>29728789</v>
      </c>
      <c r="R500" s="295">
        <f>R498+Q500</f>
        <v>4713259</v>
      </c>
      <c r="S500" s="295">
        <f>S498+R500</f>
        <v>259946</v>
      </c>
      <c r="T500" s="295">
        <f>T498+S500</f>
        <v>0</v>
      </c>
      <c r="U500" s="295">
        <f>U498+T500</f>
        <v>0</v>
      </c>
    </row>
    <row r="501" spans="1:21" ht="15" customHeight="1">
      <c r="B501" s="112"/>
      <c r="C501" s="112"/>
      <c r="D501" s="112"/>
      <c r="E501" s="112"/>
      <c r="F501" s="112"/>
      <c r="G501" s="112"/>
      <c r="H501" s="112"/>
      <c r="I501" s="112"/>
      <c r="J501" s="112"/>
      <c r="K501" s="112"/>
      <c r="L501" s="454"/>
      <c r="M501" s="455"/>
      <c r="N501" s="456"/>
      <c r="O501" s="463"/>
      <c r="P501" s="463"/>
      <c r="Q501" s="457"/>
      <c r="R501" s="457"/>
      <c r="S501" s="457"/>
      <c r="T501" s="457"/>
      <c r="U501" s="457"/>
    </row>
    <row r="502" spans="1:21" ht="24" customHeight="1">
      <c r="B502" s="98" t="s">
        <v>1230</v>
      </c>
      <c r="C502" s="88"/>
      <c r="D502" s="88"/>
      <c r="E502" s="88"/>
      <c r="F502" s="88"/>
      <c r="G502" s="88"/>
      <c r="H502" s="88"/>
      <c r="I502" s="88"/>
      <c r="J502" s="88"/>
      <c r="K502" s="88"/>
      <c r="L502" s="96"/>
      <c r="M502" s="216"/>
      <c r="N502" s="216"/>
      <c r="O502" s="158"/>
      <c r="P502" s="158"/>
      <c r="Q502" s="217"/>
      <c r="R502" s="217"/>
      <c r="S502" s="217"/>
      <c r="T502" s="217"/>
      <c r="U502" s="217"/>
    </row>
    <row r="503" spans="1:21" ht="15" customHeight="1">
      <c r="B503" s="88"/>
      <c r="C503" s="88"/>
      <c r="D503" s="88"/>
      <c r="E503" s="88"/>
      <c r="F503" s="88"/>
      <c r="G503" s="88"/>
      <c r="H503" s="88"/>
      <c r="I503" s="88"/>
      <c r="J503" s="88"/>
      <c r="K503" s="88"/>
      <c r="L503" s="96"/>
      <c r="M503" s="216"/>
      <c r="N503" s="216"/>
      <c r="O503" s="158"/>
      <c r="P503" s="158"/>
      <c r="Q503" s="217"/>
      <c r="R503" s="217"/>
      <c r="S503" s="217"/>
      <c r="T503" s="217"/>
      <c r="U503" s="217"/>
    </row>
    <row r="504" spans="1:21" ht="24" customHeight="1">
      <c r="B504" s="1" t="s">
        <v>1132</v>
      </c>
      <c r="C504" s="93"/>
      <c r="D504" s="88"/>
      <c r="E504" s="4" t="s">
        <v>43</v>
      </c>
      <c r="F504" s="93"/>
      <c r="G504" s="88"/>
      <c r="H504" s="88"/>
      <c r="I504" s="88"/>
      <c r="J504" s="88"/>
      <c r="K504" s="88"/>
      <c r="L504" s="88"/>
      <c r="M504" s="325">
        <v>9490</v>
      </c>
      <c r="N504" s="325">
        <v>9590</v>
      </c>
      <c r="O504" s="336">
        <v>0</v>
      </c>
      <c r="P504" s="336">
        <v>28500</v>
      </c>
      <c r="Q504" s="325">
        <v>0</v>
      </c>
      <c r="R504" s="325">
        <v>0</v>
      </c>
      <c r="S504" s="325">
        <v>0</v>
      </c>
      <c r="T504" s="325">
        <v>0</v>
      </c>
      <c r="U504" s="325">
        <v>0</v>
      </c>
    </row>
    <row r="505" spans="1:21" ht="24" customHeight="1">
      <c r="B505" s="1" t="s">
        <v>883</v>
      </c>
      <c r="C505" s="93"/>
      <c r="D505" s="88"/>
      <c r="E505" s="1" t="s">
        <v>721</v>
      </c>
      <c r="F505" s="93"/>
      <c r="G505" s="88"/>
      <c r="H505" s="88"/>
      <c r="I505" s="88"/>
      <c r="J505" s="88"/>
      <c r="K505" s="88"/>
      <c r="L505" s="88"/>
      <c r="M505" s="266">
        <v>69450</v>
      </c>
      <c r="N505" s="266">
        <v>23250</v>
      </c>
      <c r="O505" s="150">
        <v>30000</v>
      </c>
      <c r="P505" s="150">
        <v>30000</v>
      </c>
      <c r="Q505" s="205">
        <v>30000</v>
      </c>
      <c r="R505" s="205">
        <v>30000</v>
      </c>
      <c r="S505" s="205">
        <v>30000</v>
      </c>
      <c r="T505" s="205">
        <v>30000</v>
      </c>
      <c r="U505" s="205">
        <v>30000</v>
      </c>
    </row>
    <row r="506" spans="1:21" ht="24" customHeight="1">
      <c r="B506" s="1" t="s">
        <v>1072</v>
      </c>
      <c r="C506" s="93"/>
      <c r="D506" s="88"/>
      <c r="E506" s="1" t="s">
        <v>1073</v>
      </c>
      <c r="F506" s="93"/>
      <c r="G506" s="88"/>
      <c r="H506" s="88"/>
      <c r="I506" s="88"/>
      <c r="J506" s="88"/>
      <c r="K506" s="88"/>
      <c r="L506" s="88"/>
      <c r="M506" s="266">
        <v>2441</v>
      </c>
      <c r="N506" s="266">
        <v>1411</v>
      </c>
      <c r="O506" s="150">
        <v>1000</v>
      </c>
      <c r="P506" s="150">
        <v>0</v>
      </c>
      <c r="Q506" s="205">
        <v>500</v>
      </c>
      <c r="R506" s="205">
        <v>500</v>
      </c>
      <c r="S506" s="205">
        <v>500</v>
      </c>
      <c r="T506" s="205">
        <v>500</v>
      </c>
      <c r="U506" s="205">
        <v>500</v>
      </c>
    </row>
    <row r="507" spans="1:21" ht="24" customHeight="1">
      <c r="B507" s="88" t="s">
        <v>881</v>
      </c>
      <c r="C507" s="88"/>
      <c r="D507" s="88"/>
      <c r="E507" s="1" t="s">
        <v>247</v>
      </c>
      <c r="F507" s="88"/>
      <c r="G507" s="88"/>
      <c r="H507" s="88"/>
      <c r="I507" s="88"/>
      <c r="J507" s="88"/>
      <c r="K507" s="88"/>
      <c r="L507" s="88"/>
      <c r="M507" s="266">
        <v>22400</v>
      </c>
      <c r="N507" s="266">
        <v>21800</v>
      </c>
      <c r="O507" s="150">
        <v>10000</v>
      </c>
      <c r="P507" s="150">
        <v>23000</v>
      </c>
      <c r="Q507" s="205">
        <v>10000</v>
      </c>
      <c r="R507" s="205">
        <v>10000</v>
      </c>
      <c r="S507" s="205">
        <v>10000</v>
      </c>
      <c r="T507" s="205">
        <v>10000</v>
      </c>
      <c r="U507" s="205">
        <v>10000</v>
      </c>
    </row>
    <row r="508" spans="1:21" ht="24" customHeight="1">
      <c r="B508" s="1" t="s">
        <v>882</v>
      </c>
      <c r="C508" s="93"/>
      <c r="D508" s="88"/>
      <c r="E508" s="1" t="s">
        <v>722</v>
      </c>
      <c r="F508" s="93"/>
      <c r="G508" s="88"/>
      <c r="H508" s="88"/>
      <c r="I508" s="88"/>
      <c r="J508" s="88"/>
      <c r="K508" s="88"/>
      <c r="L508" s="88"/>
      <c r="M508" s="266">
        <v>163150</v>
      </c>
      <c r="N508" s="266">
        <v>55150</v>
      </c>
      <c r="O508" s="150">
        <v>64500</v>
      </c>
      <c r="P508" s="150">
        <v>66000</v>
      </c>
      <c r="Q508" s="205">
        <v>64500</v>
      </c>
      <c r="R508" s="205">
        <v>64500</v>
      </c>
      <c r="S508" s="205">
        <v>64500</v>
      </c>
      <c r="T508" s="205">
        <v>64500</v>
      </c>
      <c r="U508" s="205">
        <v>64500</v>
      </c>
    </row>
    <row r="509" spans="1:21" ht="24" customHeight="1">
      <c r="B509" s="1" t="s">
        <v>884</v>
      </c>
      <c r="C509" s="93"/>
      <c r="D509" s="88"/>
      <c r="E509" s="1" t="s">
        <v>748</v>
      </c>
      <c r="F509" s="93"/>
      <c r="G509" s="88"/>
      <c r="H509" s="88"/>
      <c r="I509" s="88"/>
      <c r="J509" s="88"/>
      <c r="K509" s="88"/>
      <c r="L509" s="88"/>
      <c r="M509" s="266">
        <v>11200</v>
      </c>
      <c r="N509" s="266">
        <v>10900</v>
      </c>
      <c r="O509" s="150">
        <v>5000</v>
      </c>
      <c r="P509" s="150">
        <v>11500</v>
      </c>
      <c r="Q509" s="205">
        <v>5000</v>
      </c>
      <c r="R509" s="205">
        <v>5000</v>
      </c>
      <c r="S509" s="205">
        <v>5000</v>
      </c>
      <c r="T509" s="205">
        <v>5000</v>
      </c>
      <c r="U509" s="205">
        <v>5000</v>
      </c>
    </row>
    <row r="510" spans="1:21" ht="24" customHeight="1">
      <c r="B510" s="1" t="s">
        <v>885</v>
      </c>
      <c r="C510" s="93"/>
      <c r="D510" s="88"/>
      <c r="E510" s="488" t="s">
        <v>241</v>
      </c>
      <c r="F510" s="488"/>
      <c r="G510" s="488"/>
      <c r="H510" s="488"/>
      <c r="I510" s="488"/>
      <c r="J510" s="488"/>
      <c r="K510" s="488"/>
      <c r="L510" s="488"/>
      <c r="M510" s="211">
        <v>3228</v>
      </c>
      <c r="N510" s="211">
        <v>6649</v>
      </c>
      <c r="O510" s="142">
        <v>6000</v>
      </c>
      <c r="P510" s="142">
        <v>8250</v>
      </c>
      <c r="Q510" s="184">
        <v>6500</v>
      </c>
      <c r="R510" s="184">
        <v>6500</v>
      </c>
      <c r="S510" s="184">
        <v>6500</v>
      </c>
      <c r="T510" s="184">
        <v>6500</v>
      </c>
      <c r="U510" s="184">
        <v>6500</v>
      </c>
    </row>
    <row r="511" spans="1:21" ht="24" customHeight="1">
      <c r="B511" s="1" t="s">
        <v>886</v>
      </c>
      <c r="C511" s="93"/>
      <c r="D511" s="88"/>
      <c r="E511" s="488" t="s">
        <v>694</v>
      </c>
      <c r="F511" s="488"/>
      <c r="G511" s="488"/>
      <c r="H511" s="488"/>
      <c r="I511" s="488"/>
      <c r="J511" s="488"/>
      <c r="K511" s="488"/>
      <c r="L511" s="488"/>
      <c r="M511" s="211">
        <v>770</v>
      </c>
      <c r="N511" s="211">
        <v>880</v>
      </c>
      <c r="O511" s="142">
        <v>800</v>
      </c>
      <c r="P511" s="142">
        <v>800</v>
      </c>
      <c r="Q511" s="184">
        <v>800</v>
      </c>
      <c r="R511" s="184">
        <v>800</v>
      </c>
      <c r="S511" s="184">
        <v>800</v>
      </c>
      <c r="T511" s="184">
        <v>800</v>
      </c>
      <c r="U511" s="184">
        <v>800</v>
      </c>
    </row>
    <row r="512" spans="1:21" ht="24" customHeight="1">
      <c r="B512" s="1" t="s">
        <v>1336</v>
      </c>
      <c r="C512" s="88"/>
      <c r="D512" s="88"/>
      <c r="E512" s="1" t="s">
        <v>1337</v>
      </c>
      <c r="F512" s="88"/>
      <c r="G512" s="88"/>
      <c r="H512" s="88"/>
      <c r="I512" s="88"/>
      <c r="J512" s="88"/>
      <c r="K512" s="88"/>
      <c r="L512" s="88"/>
      <c r="M512" s="266">
        <v>0</v>
      </c>
      <c r="N512" s="266">
        <v>0</v>
      </c>
      <c r="O512" s="150">
        <v>55000</v>
      </c>
      <c r="P512" s="150">
        <v>56000</v>
      </c>
      <c r="Q512" s="266">
        <v>30000</v>
      </c>
      <c r="R512" s="205">
        <v>0</v>
      </c>
      <c r="S512" s="205">
        <v>0</v>
      </c>
      <c r="T512" s="205">
        <v>0</v>
      </c>
      <c r="U512" s="205">
        <v>0</v>
      </c>
    </row>
    <row r="513" spans="2:21" ht="24" customHeight="1">
      <c r="B513" s="1" t="s">
        <v>887</v>
      </c>
      <c r="C513" s="88"/>
      <c r="D513" s="88"/>
      <c r="E513" s="1" t="s">
        <v>244</v>
      </c>
      <c r="F513" s="88"/>
      <c r="G513" s="88"/>
      <c r="H513" s="88"/>
      <c r="I513" s="88"/>
      <c r="J513" s="88"/>
      <c r="K513" s="88"/>
      <c r="L513" s="88"/>
      <c r="M513" s="266">
        <v>1877</v>
      </c>
      <c r="N513" s="266">
        <v>0</v>
      </c>
      <c r="O513" s="150">
        <v>2000</v>
      </c>
      <c r="P513" s="150">
        <v>0</v>
      </c>
      <c r="Q513" s="205">
        <v>500</v>
      </c>
      <c r="R513" s="205">
        <v>500</v>
      </c>
      <c r="S513" s="205">
        <v>500</v>
      </c>
      <c r="T513" s="205">
        <v>500</v>
      </c>
      <c r="U513" s="205">
        <v>500</v>
      </c>
    </row>
    <row r="514" spans="2:21" ht="24" customHeight="1">
      <c r="B514" s="1" t="s">
        <v>1017</v>
      </c>
      <c r="C514" s="88"/>
      <c r="D514" s="88"/>
      <c r="E514" s="1" t="s">
        <v>1018</v>
      </c>
      <c r="F514" s="88"/>
      <c r="G514" s="88"/>
      <c r="H514" s="88"/>
      <c r="I514" s="88"/>
      <c r="J514" s="88"/>
      <c r="K514" s="88"/>
      <c r="L514" s="88"/>
      <c r="M514" s="266">
        <v>0</v>
      </c>
      <c r="N514" s="266">
        <v>110395</v>
      </c>
      <c r="O514" s="150">
        <v>0</v>
      </c>
      <c r="P514" s="150">
        <v>0</v>
      </c>
      <c r="Q514" s="266">
        <v>0</v>
      </c>
      <c r="R514" s="205">
        <v>0</v>
      </c>
      <c r="S514" s="205">
        <v>0</v>
      </c>
      <c r="T514" s="205">
        <v>0</v>
      </c>
      <c r="U514" s="205">
        <v>0</v>
      </c>
    </row>
    <row r="515" spans="2:21" ht="24" customHeight="1">
      <c r="B515" s="1" t="s">
        <v>888</v>
      </c>
      <c r="C515" s="88"/>
      <c r="D515" s="88"/>
      <c r="E515" s="1" t="s">
        <v>775</v>
      </c>
      <c r="F515" s="88"/>
      <c r="G515" s="88"/>
      <c r="H515" s="88"/>
      <c r="I515" s="88"/>
      <c r="J515" s="88"/>
      <c r="K515" s="88"/>
      <c r="L515" s="88"/>
      <c r="M515" s="266">
        <v>218334</v>
      </c>
      <c r="N515" s="266">
        <v>91732</v>
      </c>
      <c r="O515" s="150">
        <v>47825</v>
      </c>
      <c r="P515" s="150">
        <v>47825</v>
      </c>
      <c r="Q515" s="266">
        <v>129173</v>
      </c>
      <c r="R515" s="266">
        <v>215350</v>
      </c>
      <c r="S515" s="266">
        <v>224906</v>
      </c>
      <c r="T515" s="266">
        <v>156692</v>
      </c>
      <c r="U515" s="266">
        <v>214697</v>
      </c>
    </row>
    <row r="516" spans="2:21" ht="24" customHeight="1">
      <c r="B516" s="1" t="s">
        <v>889</v>
      </c>
      <c r="C516" s="88"/>
      <c r="D516" s="88"/>
      <c r="E516" s="1" t="s">
        <v>776</v>
      </c>
      <c r="F516" s="88"/>
      <c r="G516" s="88"/>
      <c r="H516" s="88"/>
      <c r="I516" s="88"/>
      <c r="J516" s="88"/>
      <c r="K516" s="88"/>
      <c r="L516" s="88"/>
      <c r="M516" s="266">
        <v>622551</v>
      </c>
      <c r="N516" s="266">
        <v>108000</v>
      </c>
      <c r="O516" s="150">
        <v>549408</v>
      </c>
      <c r="P516" s="150">
        <v>549408</v>
      </c>
      <c r="Q516" s="266">
        <v>1113569</v>
      </c>
      <c r="R516" s="266">
        <v>423646</v>
      </c>
      <c r="S516" s="266">
        <v>558146</v>
      </c>
      <c r="T516" s="266">
        <v>662646</v>
      </c>
      <c r="U516" s="266">
        <v>455146</v>
      </c>
    </row>
    <row r="517" spans="2:21" ht="24" customHeight="1">
      <c r="B517" s="1" t="s">
        <v>1454</v>
      </c>
      <c r="C517" s="88"/>
      <c r="D517" s="88"/>
      <c r="E517" s="1" t="s">
        <v>1455</v>
      </c>
      <c r="F517" s="88"/>
      <c r="G517" s="88"/>
      <c r="H517" s="88"/>
      <c r="I517" s="88"/>
      <c r="J517" s="88"/>
      <c r="K517" s="88"/>
      <c r="L517" s="88"/>
      <c r="M517" s="266">
        <v>0</v>
      </c>
      <c r="N517" s="266">
        <v>0</v>
      </c>
      <c r="O517" s="150">
        <v>0</v>
      </c>
      <c r="P517" s="150">
        <v>0</v>
      </c>
      <c r="Q517" s="266">
        <v>0</v>
      </c>
      <c r="R517" s="266">
        <v>0</v>
      </c>
      <c r="S517" s="266">
        <v>0</v>
      </c>
      <c r="T517" s="266">
        <v>163584</v>
      </c>
      <c r="U517" s="266">
        <v>169979</v>
      </c>
    </row>
    <row r="518" spans="2:21" ht="24" customHeight="1">
      <c r="B518" s="1" t="s">
        <v>890</v>
      </c>
      <c r="C518" s="88"/>
      <c r="D518" s="88"/>
      <c r="E518" s="1" t="s">
        <v>853</v>
      </c>
      <c r="F518" s="88"/>
      <c r="G518" s="88"/>
      <c r="H518" s="88"/>
      <c r="I518" s="88"/>
      <c r="J518" s="88"/>
      <c r="K518" s="88"/>
      <c r="L518" s="88"/>
      <c r="M518" s="266">
        <v>385000</v>
      </c>
      <c r="N518" s="266">
        <v>88866</v>
      </c>
      <c r="O518" s="150">
        <v>154854</v>
      </c>
      <c r="P518" s="150">
        <v>204854</v>
      </c>
      <c r="Q518" s="266">
        <v>276117</v>
      </c>
      <c r="R518" s="266">
        <v>330774</v>
      </c>
      <c r="S518" s="266">
        <v>360774</v>
      </c>
      <c r="T518" s="266">
        <v>302774</v>
      </c>
      <c r="U518" s="266">
        <v>359774</v>
      </c>
    </row>
    <row r="519" spans="2:21" ht="24" customHeight="1">
      <c r="B519" s="1" t="s">
        <v>1034</v>
      </c>
      <c r="C519" s="88"/>
      <c r="D519" s="88"/>
      <c r="E519" s="1" t="s">
        <v>1025</v>
      </c>
      <c r="F519" s="88"/>
      <c r="G519" s="88"/>
      <c r="H519" s="88"/>
      <c r="I519" s="88"/>
      <c r="J519" s="88"/>
      <c r="K519" s="88"/>
      <c r="L519" s="88"/>
      <c r="M519" s="228">
        <v>3642</v>
      </c>
      <c r="N519" s="228">
        <v>24078</v>
      </c>
      <c r="O519" s="167">
        <v>86983</v>
      </c>
      <c r="P519" s="167">
        <v>74898</v>
      </c>
      <c r="Q519" s="228">
        <v>18118</v>
      </c>
      <c r="R519" s="228">
        <v>17804</v>
      </c>
      <c r="S519" s="228">
        <v>88080</v>
      </c>
      <c r="T519" s="228">
        <v>20815</v>
      </c>
      <c r="U519" s="228">
        <v>19457</v>
      </c>
    </row>
    <row r="520" spans="2:21" ht="24" customHeight="1">
      <c r="B520" s="1" t="s">
        <v>891</v>
      </c>
      <c r="C520" s="93"/>
      <c r="D520" s="88"/>
      <c r="E520" s="513" t="s">
        <v>750</v>
      </c>
      <c r="F520" s="513"/>
      <c r="G520" s="513"/>
      <c r="H520" s="513"/>
      <c r="I520" s="513"/>
      <c r="J520" s="513"/>
      <c r="K520" s="513"/>
      <c r="L520" s="513"/>
      <c r="M520" s="211">
        <v>150</v>
      </c>
      <c r="N520" s="211">
        <v>105</v>
      </c>
      <c r="O520" s="142">
        <v>0</v>
      </c>
      <c r="P520" s="142">
        <v>0</v>
      </c>
      <c r="Q520" s="211">
        <v>0</v>
      </c>
      <c r="R520" s="211">
        <v>0</v>
      </c>
      <c r="S520" s="211">
        <v>0</v>
      </c>
      <c r="T520" s="211">
        <v>0</v>
      </c>
      <c r="U520" s="211">
        <v>0</v>
      </c>
    </row>
    <row r="521" spans="2:21" ht="24" customHeight="1">
      <c r="B521" s="1" t="s">
        <v>1407</v>
      </c>
      <c r="C521" s="93"/>
      <c r="D521" s="88"/>
      <c r="E521" s="1" t="s">
        <v>1408</v>
      </c>
      <c r="F521" s="4"/>
      <c r="G521" s="4"/>
      <c r="H521" s="4"/>
      <c r="I521" s="4"/>
      <c r="J521" s="4"/>
      <c r="K521" s="4"/>
      <c r="L521" s="4"/>
      <c r="M521" s="211">
        <v>0</v>
      </c>
      <c r="N521" s="211">
        <v>22860</v>
      </c>
      <c r="O521" s="142">
        <v>0</v>
      </c>
      <c r="P521" s="142">
        <v>0</v>
      </c>
      <c r="Q521" s="211">
        <v>0</v>
      </c>
      <c r="R521" s="211">
        <v>0</v>
      </c>
      <c r="S521" s="211">
        <v>0</v>
      </c>
      <c r="T521" s="211">
        <v>0</v>
      </c>
      <c r="U521" s="211">
        <v>0</v>
      </c>
    </row>
    <row r="522" spans="2:21" ht="24" customHeight="1">
      <c r="B522" s="1" t="s">
        <v>1107</v>
      </c>
      <c r="C522" s="93"/>
      <c r="D522" s="88"/>
      <c r="E522" s="1" t="s">
        <v>1093</v>
      </c>
      <c r="F522" s="4"/>
      <c r="G522" s="4"/>
      <c r="H522" s="4"/>
      <c r="I522" s="4"/>
      <c r="J522" s="4"/>
      <c r="K522" s="4"/>
      <c r="L522" s="4"/>
      <c r="M522" s="211">
        <v>9190</v>
      </c>
      <c r="N522" s="211">
        <v>0</v>
      </c>
      <c r="O522" s="142">
        <v>40000</v>
      </c>
      <c r="P522" s="142">
        <v>102096</v>
      </c>
      <c r="Q522" s="211">
        <v>0</v>
      </c>
      <c r="R522" s="211">
        <v>558920</v>
      </c>
      <c r="S522" s="211">
        <v>50000</v>
      </c>
      <c r="T522" s="211">
        <v>350000</v>
      </c>
      <c r="U522" s="211">
        <v>0</v>
      </c>
    </row>
    <row r="523" spans="2:21" ht="24" customHeight="1">
      <c r="B523" s="1" t="s">
        <v>1130</v>
      </c>
      <c r="C523" s="93"/>
      <c r="D523" s="88"/>
      <c r="E523" s="1" t="s">
        <v>1131</v>
      </c>
      <c r="F523" s="88"/>
      <c r="G523" s="88"/>
      <c r="H523" s="88"/>
      <c r="I523" s="88"/>
      <c r="J523" s="88"/>
      <c r="K523" s="88"/>
      <c r="L523" s="88"/>
      <c r="M523" s="211">
        <v>0</v>
      </c>
      <c r="N523" s="211">
        <v>42</v>
      </c>
      <c r="O523" s="142">
        <v>0</v>
      </c>
      <c r="P523" s="142">
        <v>0</v>
      </c>
      <c r="Q523" s="211">
        <v>0</v>
      </c>
      <c r="R523" s="211">
        <v>0</v>
      </c>
      <c r="S523" s="211">
        <v>0</v>
      </c>
      <c r="T523" s="211">
        <v>0</v>
      </c>
      <c r="U523" s="211">
        <v>0</v>
      </c>
    </row>
    <row r="524" spans="2:21" ht="24" customHeight="1">
      <c r="B524" s="1" t="s">
        <v>892</v>
      </c>
      <c r="C524" s="88"/>
      <c r="D524" s="88"/>
      <c r="E524" s="1" t="s">
        <v>751</v>
      </c>
      <c r="F524" s="88"/>
      <c r="G524" s="88"/>
      <c r="H524" s="88"/>
      <c r="I524" s="88"/>
      <c r="J524" s="88"/>
      <c r="K524" s="88"/>
      <c r="L524" s="88"/>
      <c r="M524" s="211">
        <v>666</v>
      </c>
      <c r="N524" s="211">
        <v>208</v>
      </c>
      <c r="O524" s="142">
        <v>0</v>
      </c>
      <c r="P524" s="142">
        <v>0</v>
      </c>
      <c r="Q524" s="184">
        <v>0</v>
      </c>
      <c r="R524" s="184">
        <v>0</v>
      </c>
      <c r="S524" s="184">
        <v>0</v>
      </c>
      <c r="T524" s="184">
        <v>0</v>
      </c>
      <c r="U524" s="184">
        <v>0</v>
      </c>
    </row>
    <row r="525" spans="2:21" ht="24" customHeight="1">
      <c r="B525" s="1" t="s">
        <v>893</v>
      </c>
      <c r="C525" s="88"/>
      <c r="D525" s="88"/>
      <c r="E525" s="1" t="s">
        <v>749</v>
      </c>
      <c r="F525" s="88"/>
      <c r="G525" s="88"/>
      <c r="H525" s="88"/>
      <c r="I525" s="88"/>
      <c r="J525" s="88"/>
      <c r="K525" s="88"/>
      <c r="L525" s="88"/>
      <c r="M525" s="195">
        <v>665</v>
      </c>
      <c r="N525" s="195">
        <v>0</v>
      </c>
      <c r="O525" s="143">
        <v>500</v>
      </c>
      <c r="P525" s="143">
        <v>1594</v>
      </c>
      <c r="Q525" s="195">
        <v>500</v>
      </c>
      <c r="R525" s="195">
        <v>500</v>
      </c>
      <c r="S525" s="195">
        <v>500</v>
      </c>
      <c r="T525" s="195">
        <v>500</v>
      </c>
      <c r="U525" s="195">
        <v>500</v>
      </c>
    </row>
    <row r="526" spans="2:21" ht="24" customHeight="1">
      <c r="B526" s="1" t="s">
        <v>964</v>
      </c>
      <c r="C526" s="88"/>
      <c r="D526" s="88"/>
      <c r="E526" s="1" t="s">
        <v>965</v>
      </c>
      <c r="F526" s="88"/>
      <c r="G526" s="88"/>
      <c r="H526" s="88"/>
      <c r="I526" s="88"/>
      <c r="J526" s="88"/>
      <c r="K526" s="88"/>
      <c r="L526" s="88"/>
      <c r="M526" s="201">
        <v>589</v>
      </c>
      <c r="N526" s="201">
        <v>73</v>
      </c>
      <c r="O526" s="148">
        <v>0</v>
      </c>
      <c r="P526" s="148">
        <v>0</v>
      </c>
      <c r="Q526" s="201">
        <v>0</v>
      </c>
      <c r="R526" s="201">
        <v>0</v>
      </c>
      <c r="S526" s="201">
        <v>0</v>
      </c>
      <c r="T526" s="201">
        <v>0</v>
      </c>
      <c r="U526" s="201">
        <v>0</v>
      </c>
    </row>
    <row r="527" spans="2:21" ht="24" customHeight="1">
      <c r="B527" s="486" t="s">
        <v>1169</v>
      </c>
      <c r="C527" s="486"/>
      <c r="D527" s="486"/>
      <c r="E527" s="486"/>
      <c r="F527" s="486"/>
      <c r="G527" s="486"/>
      <c r="H527" s="486"/>
      <c r="I527" s="486"/>
      <c r="J527" s="486"/>
      <c r="K527" s="486"/>
      <c r="L527" s="486"/>
      <c r="M527" s="296">
        <f t="shared" ref="M527:U527" si="59">SUM(M504:M526)</f>
        <v>1524793</v>
      </c>
      <c r="N527" s="296">
        <f t="shared" si="59"/>
        <v>575989</v>
      </c>
      <c r="O527" s="293">
        <f t="shared" si="59"/>
        <v>1053870</v>
      </c>
      <c r="P527" s="293">
        <f t="shared" si="59"/>
        <v>1204725</v>
      </c>
      <c r="Q527" s="296">
        <f t="shared" si="59"/>
        <v>1685277</v>
      </c>
      <c r="R527" s="296">
        <f t="shared" si="59"/>
        <v>1664794</v>
      </c>
      <c r="S527" s="296">
        <f t="shared" si="59"/>
        <v>1400206</v>
      </c>
      <c r="T527" s="296">
        <f t="shared" si="59"/>
        <v>1774811</v>
      </c>
      <c r="U527" s="296">
        <f t="shared" si="59"/>
        <v>1337353</v>
      </c>
    </row>
    <row r="528" spans="2:21" ht="6.9" customHeight="1">
      <c r="B528" s="1"/>
      <c r="C528" s="88"/>
      <c r="D528" s="88"/>
      <c r="E528" s="1"/>
      <c r="F528" s="88"/>
      <c r="G528" s="88"/>
      <c r="H528" s="88"/>
      <c r="I528" s="88"/>
      <c r="J528" s="88"/>
      <c r="K528" s="88"/>
      <c r="L528" s="88"/>
      <c r="M528" s="5"/>
      <c r="N528" s="195"/>
      <c r="O528" s="143"/>
      <c r="P528" s="143"/>
      <c r="Q528" s="195"/>
      <c r="R528" s="195"/>
      <c r="S528" s="195"/>
      <c r="T528" s="195"/>
      <c r="U528" s="195"/>
    </row>
    <row r="529" spans="1:21" ht="24" customHeight="1">
      <c r="B529" s="1" t="s">
        <v>894</v>
      </c>
      <c r="C529" s="88"/>
      <c r="D529" s="88"/>
      <c r="E529" s="1" t="s">
        <v>834</v>
      </c>
      <c r="F529" s="88"/>
      <c r="G529" s="88"/>
      <c r="H529" s="88"/>
      <c r="I529" s="88"/>
      <c r="J529" s="88"/>
      <c r="K529" s="88"/>
      <c r="L529" s="88"/>
      <c r="M529" s="211">
        <v>8015</v>
      </c>
      <c r="N529" s="211">
        <v>695</v>
      </c>
      <c r="O529" s="142">
        <v>0</v>
      </c>
      <c r="P529" s="142">
        <v>10156</v>
      </c>
      <c r="Q529" s="211">
        <v>6000</v>
      </c>
      <c r="R529" s="211">
        <v>6000</v>
      </c>
      <c r="S529" s="211">
        <v>9000</v>
      </c>
      <c r="T529" s="211">
        <v>8000</v>
      </c>
      <c r="U529" s="211">
        <v>8000</v>
      </c>
    </row>
    <row r="530" spans="1:21" ht="24" customHeight="1">
      <c r="B530" s="1" t="s">
        <v>895</v>
      </c>
      <c r="C530" s="88"/>
      <c r="D530" s="88"/>
      <c r="E530" s="1" t="s">
        <v>843</v>
      </c>
      <c r="F530" s="88"/>
      <c r="G530" s="88"/>
      <c r="H530" s="88"/>
      <c r="I530" s="88"/>
      <c r="J530" s="88"/>
      <c r="K530" s="88"/>
      <c r="L530" s="88"/>
      <c r="M530" s="211">
        <v>0</v>
      </c>
      <c r="N530" s="211">
        <v>30903</v>
      </c>
      <c r="O530" s="142">
        <v>52000</v>
      </c>
      <c r="P530" s="142">
        <v>40495</v>
      </c>
      <c r="Q530" s="211">
        <v>116000</v>
      </c>
      <c r="R530" s="211">
        <v>92000</v>
      </c>
      <c r="S530" s="211">
        <v>95000</v>
      </c>
      <c r="T530" s="211">
        <v>40000</v>
      </c>
      <c r="U530" s="211">
        <v>75000</v>
      </c>
    </row>
    <row r="531" spans="1:21" ht="24" customHeight="1">
      <c r="B531" s="1" t="s">
        <v>951</v>
      </c>
      <c r="C531" s="88"/>
      <c r="D531" s="88"/>
      <c r="E531" s="1" t="s">
        <v>952</v>
      </c>
      <c r="F531" s="88"/>
      <c r="G531" s="88"/>
      <c r="H531" s="88"/>
      <c r="I531" s="88"/>
      <c r="J531" s="88"/>
      <c r="K531" s="88"/>
      <c r="L531" s="88"/>
      <c r="M531" s="211">
        <v>5912</v>
      </c>
      <c r="N531" s="211">
        <v>4000</v>
      </c>
      <c r="O531" s="142">
        <v>0</v>
      </c>
      <c r="P531" s="142">
        <v>27000</v>
      </c>
      <c r="Q531" s="211">
        <v>4000</v>
      </c>
      <c r="R531" s="211">
        <v>4000</v>
      </c>
      <c r="S531" s="211">
        <v>4000</v>
      </c>
      <c r="T531" s="211">
        <v>4000</v>
      </c>
      <c r="U531" s="211">
        <v>4000</v>
      </c>
    </row>
    <row r="532" spans="1:21" ht="24" customHeight="1">
      <c r="B532" s="1" t="s">
        <v>1356</v>
      </c>
      <c r="C532" s="88"/>
      <c r="D532" s="88"/>
      <c r="E532" s="1" t="s">
        <v>1357</v>
      </c>
      <c r="F532" s="88"/>
      <c r="G532" s="88"/>
      <c r="H532" s="88"/>
      <c r="I532" s="88"/>
      <c r="J532" s="88"/>
      <c r="K532" s="88"/>
      <c r="L532" s="88"/>
      <c r="M532" s="231">
        <v>0</v>
      </c>
      <c r="N532" s="231">
        <v>0</v>
      </c>
      <c r="O532" s="145">
        <v>0</v>
      </c>
      <c r="P532" s="145">
        <v>33843</v>
      </c>
      <c r="Q532" s="197">
        <v>0</v>
      </c>
      <c r="R532" s="197">
        <v>0</v>
      </c>
      <c r="S532" s="197">
        <v>0</v>
      </c>
      <c r="T532" s="197">
        <v>0</v>
      </c>
      <c r="U532" s="197">
        <v>0</v>
      </c>
    </row>
    <row r="533" spans="1:21" ht="24" customHeight="1">
      <c r="B533" s="486" t="s">
        <v>583</v>
      </c>
      <c r="C533" s="486"/>
      <c r="D533" s="486"/>
      <c r="E533" s="486"/>
      <c r="F533" s="486"/>
      <c r="G533" s="486"/>
      <c r="H533" s="486"/>
      <c r="I533" s="486"/>
      <c r="J533" s="486"/>
      <c r="K533" s="486"/>
      <c r="L533" s="486"/>
      <c r="M533" s="296">
        <f t="shared" ref="M533:U533" si="60">SUM(M529:M532)</f>
        <v>13927</v>
      </c>
      <c r="N533" s="296">
        <f t="shared" si="60"/>
        <v>35598</v>
      </c>
      <c r="O533" s="293">
        <f t="shared" si="60"/>
        <v>52000</v>
      </c>
      <c r="P533" s="293">
        <f t="shared" si="60"/>
        <v>111494</v>
      </c>
      <c r="Q533" s="296">
        <f t="shared" si="60"/>
        <v>126000</v>
      </c>
      <c r="R533" s="296">
        <f t="shared" si="60"/>
        <v>102000</v>
      </c>
      <c r="S533" s="296">
        <f t="shared" si="60"/>
        <v>108000</v>
      </c>
      <c r="T533" s="296">
        <f t="shared" si="60"/>
        <v>52000</v>
      </c>
      <c r="U533" s="296">
        <f t="shared" si="60"/>
        <v>87000</v>
      </c>
    </row>
    <row r="534" spans="1:21" ht="15" customHeight="1">
      <c r="B534" s="88"/>
      <c r="C534" s="88"/>
      <c r="D534" s="88"/>
      <c r="E534" s="88"/>
      <c r="F534" s="88"/>
      <c r="G534" s="88"/>
      <c r="H534" s="88"/>
      <c r="I534" s="88"/>
      <c r="J534" s="88"/>
      <c r="K534" s="88"/>
      <c r="L534" s="88"/>
      <c r="M534" s="198"/>
      <c r="N534" s="198"/>
      <c r="O534" s="146"/>
      <c r="P534" s="146"/>
      <c r="Q534" s="192"/>
      <c r="R534" s="192"/>
      <c r="S534" s="192"/>
      <c r="T534" s="192"/>
      <c r="U534" s="192"/>
    </row>
    <row r="535" spans="1:21" s="88" customFormat="1" ht="24" customHeight="1">
      <c r="A535" s="407"/>
      <c r="B535" s="510" t="s">
        <v>1193</v>
      </c>
      <c r="C535" s="510"/>
      <c r="D535" s="510"/>
      <c r="E535" s="510"/>
      <c r="F535" s="510"/>
      <c r="G535" s="510"/>
      <c r="H535" s="510"/>
      <c r="I535" s="510"/>
      <c r="J535" s="510"/>
      <c r="K535" s="510"/>
      <c r="L535" s="510"/>
      <c r="M535" s="294">
        <f t="shared" ref="M535:U535" si="61">M527+M533</f>
        <v>1538720</v>
      </c>
      <c r="N535" s="294">
        <f t="shared" si="61"/>
        <v>611587</v>
      </c>
      <c r="O535" s="295">
        <f t="shared" si="61"/>
        <v>1105870</v>
      </c>
      <c r="P535" s="295">
        <f t="shared" si="61"/>
        <v>1316219</v>
      </c>
      <c r="Q535" s="294">
        <f t="shared" si="61"/>
        <v>1811277</v>
      </c>
      <c r="R535" s="294">
        <f t="shared" si="61"/>
        <v>1766794</v>
      </c>
      <c r="S535" s="294">
        <f t="shared" si="61"/>
        <v>1508206</v>
      </c>
      <c r="T535" s="294">
        <f t="shared" si="61"/>
        <v>1826811</v>
      </c>
      <c r="U535" s="294">
        <f t="shared" si="61"/>
        <v>1424353</v>
      </c>
    </row>
    <row r="536" spans="1:21" ht="15" customHeight="1">
      <c r="B536" s="88"/>
      <c r="C536" s="88"/>
      <c r="D536" s="88"/>
      <c r="E536" s="88"/>
      <c r="F536" s="88"/>
      <c r="G536" s="88"/>
      <c r="H536" s="88"/>
      <c r="I536" s="88"/>
      <c r="J536" s="88"/>
      <c r="K536" s="88"/>
      <c r="L536" s="88"/>
      <c r="M536" s="198"/>
      <c r="N536" s="198"/>
      <c r="O536" s="146"/>
      <c r="P536" s="146"/>
      <c r="Q536" s="192"/>
      <c r="R536" s="192"/>
      <c r="S536" s="192"/>
      <c r="T536" s="192"/>
      <c r="U536" s="192"/>
    </row>
    <row r="537" spans="1:21" ht="24" customHeight="1">
      <c r="B537" s="95" t="s">
        <v>1464</v>
      </c>
      <c r="C537" s="88"/>
      <c r="D537" s="88"/>
      <c r="E537" s="88"/>
      <c r="F537" s="88"/>
      <c r="G537" s="88"/>
      <c r="H537" s="88"/>
      <c r="I537" s="88"/>
      <c r="J537" s="88"/>
      <c r="K537" s="88"/>
      <c r="L537" s="88"/>
      <c r="M537" s="198"/>
      <c r="N537" s="198"/>
      <c r="O537" s="146"/>
      <c r="P537" s="146"/>
      <c r="Q537" s="192"/>
      <c r="R537" s="192"/>
      <c r="S537" s="192"/>
      <c r="T537" s="192"/>
      <c r="U537" s="192"/>
    </row>
    <row r="538" spans="1:21" ht="24" customHeight="1">
      <c r="B538" s="1" t="s">
        <v>1466</v>
      </c>
      <c r="C538" s="93"/>
      <c r="D538" s="93"/>
      <c r="E538" s="1" t="s">
        <v>712</v>
      </c>
      <c r="F538" s="93"/>
      <c r="G538" s="93"/>
      <c r="H538" s="93"/>
      <c r="I538" s="93"/>
      <c r="J538" s="93"/>
      <c r="K538" s="93"/>
      <c r="L538" s="93"/>
      <c r="M538" s="289">
        <v>0</v>
      </c>
      <c r="N538" s="290">
        <v>0</v>
      </c>
      <c r="O538" s="291">
        <v>0</v>
      </c>
      <c r="P538" s="291">
        <v>0</v>
      </c>
      <c r="Q538" s="290">
        <v>0</v>
      </c>
      <c r="R538" s="290">
        <v>0</v>
      </c>
      <c r="S538" s="290">
        <v>0</v>
      </c>
      <c r="T538" s="290">
        <v>110000</v>
      </c>
      <c r="U538" s="290">
        <v>113300</v>
      </c>
    </row>
    <row r="539" spans="1:21" ht="24" customHeight="1">
      <c r="B539" s="1" t="s">
        <v>1467</v>
      </c>
      <c r="C539" s="93"/>
      <c r="D539" s="93"/>
      <c r="E539" s="1" t="s">
        <v>8</v>
      </c>
      <c r="F539" s="93"/>
      <c r="G539" s="93"/>
      <c r="H539" s="93"/>
      <c r="I539" s="93"/>
      <c r="J539" s="93"/>
      <c r="K539" s="93"/>
      <c r="L539" s="93"/>
      <c r="M539" s="261">
        <v>0</v>
      </c>
      <c r="N539" s="236">
        <v>0</v>
      </c>
      <c r="O539" s="389">
        <v>0</v>
      </c>
      <c r="P539" s="389">
        <v>0</v>
      </c>
      <c r="Q539" s="236">
        <v>0</v>
      </c>
      <c r="R539" s="211">
        <v>0</v>
      </c>
      <c r="S539" s="211">
        <v>0</v>
      </c>
      <c r="T539" s="211">
        <v>8915</v>
      </c>
      <c r="U539" s="211">
        <v>8928</v>
      </c>
    </row>
    <row r="540" spans="1:21" ht="24" customHeight="1">
      <c r="B540" s="1" t="s">
        <v>1468</v>
      </c>
      <c r="C540" s="88"/>
      <c r="D540" s="88"/>
      <c r="E540" s="1" t="s">
        <v>9</v>
      </c>
      <c r="F540" s="88"/>
      <c r="G540" s="88"/>
      <c r="H540" s="88"/>
      <c r="I540" s="88"/>
      <c r="J540" s="88"/>
      <c r="K540" s="88"/>
      <c r="L540" s="88"/>
      <c r="M540" s="261">
        <v>0</v>
      </c>
      <c r="N540" s="236">
        <v>0</v>
      </c>
      <c r="O540" s="389">
        <v>0</v>
      </c>
      <c r="P540" s="389">
        <v>0</v>
      </c>
      <c r="Q540" s="236">
        <v>0</v>
      </c>
      <c r="R540" s="195">
        <v>0</v>
      </c>
      <c r="S540" s="195">
        <v>0</v>
      </c>
      <c r="T540" s="195">
        <v>8127</v>
      </c>
      <c r="U540" s="195">
        <v>8371</v>
      </c>
    </row>
    <row r="541" spans="1:21" ht="24" customHeight="1">
      <c r="B541" s="1" t="s">
        <v>1469</v>
      </c>
      <c r="C541" s="88"/>
      <c r="D541" s="88"/>
      <c r="E541" s="1" t="s">
        <v>13</v>
      </c>
      <c r="F541" s="88"/>
      <c r="G541" s="88"/>
      <c r="H541" s="88"/>
      <c r="I541" s="88"/>
      <c r="J541" s="88"/>
      <c r="K541" s="88"/>
      <c r="L541" s="88"/>
      <c r="M541" s="261">
        <v>0</v>
      </c>
      <c r="N541" s="236">
        <v>0</v>
      </c>
      <c r="O541" s="389">
        <v>0</v>
      </c>
      <c r="P541" s="143">
        <v>0</v>
      </c>
      <c r="Q541" s="236">
        <v>0</v>
      </c>
      <c r="R541" s="211">
        <v>0</v>
      </c>
      <c r="S541" s="211">
        <v>0</v>
      </c>
      <c r="T541" s="211">
        <v>34066</v>
      </c>
      <c r="U541" s="211">
        <v>36791</v>
      </c>
    </row>
    <row r="542" spans="1:21" ht="24" customHeight="1">
      <c r="B542" s="1" t="s">
        <v>1470</v>
      </c>
      <c r="C542" s="88"/>
      <c r="D542" s="88"/>
      <c r="E542" s="1" t="s">
        <v>161</v>
      </c>
      <c r="F542" s="88"/>
      <c r="G542" s="88"/>
      <c r="H542" s="88"/>
      <c r="I542" s="88"/>
      <c r="J542" s="88"/>
      <c r="K542" s="88"/>
      <c r="L542" s="88"/>
      <c r="M542" s="261">
        <v>0</v>
      </c>
      <c r="N542" s="236">
        <v>0</v>
      </c>
      <c r="O542" s="389">
        <v>0</v>
      </c>
      <c r="P542" s="143">
        <v>0</v>
      </c>
      <c r="Q542" s="236">
        <v>0</v>
      </c>
      <c r="R542" s="211">
        <v>0</v>
      </c>
      <c r="S542" s="211">
        <v>0</v>
      </c>
      <c r="T542" s="211">
        <v>139</v>
      </c>
      <c r="U542" s="211">
        <v>140</v>
      </c>
    </row>
    <row r="543" spans="1:21" ht="24" customHeight="1">
      <c r="B543" s="1" t="s">
        <v>1471</v>
      </c>
      <c r="C543" s="88"/>
      <c r="D543" s="88"/>
      <c r="E543" s="1" t="s">
        <v>452</v>
      </c>
      <c r="F543" s="88"/>
      <c r="G543" s="88"/>
      <c r="H543" s="88"/>
      <c r="I543" s="88"/>
      <c r="J543" s="88"/>
      <c r="K543" s="88"/>
      <c r="L543" s="88"/>
      <c r="M543" s="261">
        <v>0</v>
      </c>
      <c r="N543" s="236">
        <v>0</v>
      </c>
      <c r="O543" s="389">
        <v>0</v>
      </c>
      <c r="P543" s="143">
        <v>0</v>
      </c>
      <c r="Q543" s="236">
        <v>0</v>
      </c>
      <c r="R543" s="211">
        <v>0</v>
      </c>
      <c r="S543" s="211">
        <v>0</v>
      </c>
      <c r="T543" s="211">
        <v>2072</v>
      </c>
      <c r="U543" s="211">
        <v>2176</v>
      </c>
    </row>
    <row r="544" spans="1:21" ht="24" customHeight="1">
      <c r="B544" s="1" t="s">
        <v>1472</v>
      </c>
      <c r="C544" s="88"/>
      <c r="D544" s="88"/>
      <c r="E544" s="1" t="s">
        <v>454</v>
      </c>
      <c r="F544" s="88"/>
      <c r="G544" s="88"/>
      <c r="H544" s="88"/>
      <c r="I544" s="88"/>
      <c r="J544" s="88"/>
      <c r="K544" s="88"/>
      <c r="L544" s="88"/>
      <c r="M544" s="262">
        <v>0</v>
      </c>
      <c r="N544" s="399">
        <v>0</v>
      </c>
      <c r="O544" s="400">
        <v>0</v>
      </c>
      <c r="P544" s="148">
        <v>0</v>
      </c>
      <c r="Q544" s="399">
        <v>0</v>
      </c>
      <c r="R544" s="231">
        <v>0</v>
      </c>
      <c r="S544" s="231">
        <v>0</v>
      </c>
      <c r="T544" s="231">
        <v>265</v>
      </c>
      <c r="U544" s="231">
        <v>273</v>
      </c>
    </row>
    <row r="545" spans="1:21" s="88" customFormat="1" ht="24" customHeight="1">
      <c r="A545" s="407"/>
      <c r="B545" s="486" t="s">
        <v>1465</v>
      </c>
      <c r="C545" s="486"/>
      <c r="D545" s="486"/>
      <c r="E545" s="486"/>
      <c r="F545" s="486"/>
      <c r="G545" s="486"/>
      <c r="H545" s="486"/>
      <c r="I545" s="486"/>
      <c r="J545" s="486"/>
      <c r="K545" s="486"/>
      <c r="L545" s="486"/>
      <c r="M545" s="294">
        <f t="shared" ref="M545:U545" si="62">SUM(M538:M544)</f>
        <v>0</v>
      </c>
      <c r="N545" s="294">
        <f t="shared" si="62"/>
        <v>0</v>
      </c>
      <c r="O545" s="295">
        <f t="shared" si="62"/>
        <v>0</v>
      </c>
      <c r="P545" s="295">
        <f t="shared" si="62"/>
        <v>0</v>
      </c>
      <c r="Q545" s="294">
        <f t="shared" si="62"/>
        <v>0</v>
      </c>
      <c r="R545" s="294">
        <f t="shared" si="62"/>
        <v>0</v>
      </c>
      <c r="S545" s="294">
        <f t="shared" si="62"/>
        <v>0</v>
      </c>
      <c r="T545" s="294">
        <f t="shared" si="62"/>
        <v>163584</v>
      </c>
      <c r="U545" s="294">
        <f t="shared" si="62"/>
        <v>169979</v>
      </c>
    </row>
    <row r="546" spans="1:21" s="88" customFormat="1" ht="15" customHeight="1">
      <c r="A546" s="407"/>
      <c r="B546" s="458"/>
      <c r="C546" s="112"/>
      <c r="D546" s="112"/>
      <c r="E546" s="127"/>
      <c r="F546" s="127"/>
      <c r="G546" s="127"/>
      <c r="H546" s="127"/>
      <c r="I546" s="127"/>
      <c r="J546" s="127"/>
      <c r="K546" s="127"/>
      <c r="L546" s="127"/>
      <c r="M546" s="406"/>
      <c r="N546" s="406"/>
      <c r="O546" s="464"/>
      <c r="P546" s="464"/>
      <c r="Q546" s="406"/>
      <c r="R546" s="406"/>
      <c r="S546" s="406"/>
      <c r="T546" s="406"/>
      <c r="U546" s="406"/>
    </row>
    <row r="547" spans="1:21" ht="24" customHeight="1">
      <c r="B547" s="95" t="s">
        <v>562</v>
      </c>
      <c r="C547" s="88"/>
      <c r="D547" s="88"/>
      <c r="E547" s="88"/>
      <c r="F547" s="88"/>
      <c r="G547" s="88"/>
      <c r="H547" s="88"/>
      <c r="I547" s="88"/>
      <c r="J547" s="88"/>
      <c r="K547" s="88"/>
      <c r="L547" s="88"/>
      <c r="M547" s="198"/>
      <c r="N547" s="198"/>
      <c r="O547" s="146"/>
      <c r="P547" s="146"/>
      <c r="Q547" s="192"/>
      <c r="R547" s="192"/>
      <c r="S547" s="192"/>
      <c r="T547" s="192"/>
      <c r="U547" s="192"/>
    </row>
    <row r="548" spans="1:21" ht="24" customHeight="1">
      <c r="B548" s="1" t="s">
        <v>1352</v>
      </c>
      <c r="C548" s="93"/>
      <c r="D548" s="93"/>
      <c r="E548" s="1" t="s">
        <v>81</v>
      </c>
      <c r="F548" s="93"/>
      <c r="G548" s="93"/>
      <c r="H548" s="93"/>
      <c r="I548" s="93"/>
      <c r="J548" s="93"/>
      <c r="K548" s="93"/>
      <c r="L548" s="93"/>
      <c r="M548" s="322">
        <v>0</v>
      </c>
      <c r="N548" s="322">
        <v>0</v>
      </c>
      <c r="O548" s="334">
        <v>45000</v>
      </c>
      <c r="P548" s="334">
        <v>38831</v>
      </c>
      <c r="Q548" s="322">
        <v>27000</v>
      </c>
      <c r="R548" s="322">
        <v>27000</v>
      </c>
      <c r="S548" s="322">
        <v>27000</v>
      </c>
      <c r="T548" s="322">
        <v>27000</v>
      </c>
      <c r="U548" s="322">
        <v>50000</v>
      </c>
    </row>
    <row r="549" spans="1:21" ht="24" customHeight="1">
      <c r="B549" s="1" t="s">
        <v>723</v>
      </c>
      <c r="C549" s="93"/>
      <c r="D549" s="93"/>
      <c r="E549" s="1" t="s">
        <v>821</v>
      </c>
      <c r="F549" s="93"/>
      <c r="G549" s="93"/>
      <c r="H549" s="93"/>
      <c r="I549" s="93"/>
      <c r="J549" s="93"/>
      <c r="K549" s="93"/>
      <c r="L549" s="93"/>
      <c r="M549" s="425">
        <v>457</v>
      </c>
      <c r="N549" s="425">
        <v>466</v>
      </c>
      <c r="O549" s="426">
        <v>8750</v>
      </c>
      <c r="P549" s="426">
        <v>7535</v>
      </c>
      <c r="Q549" s="425">
        <v>8750</v>
      </c>
      <c r="R549" s="425">
        <v>8750</v>
      </c>
      <c r="S549" s="425">
        <v>8750</v>
      </c>
      <c r="T549" s="425">
        <v>8750</v>
      </c>
      <c r="U549" s="425">
        <v>8750</v>
      </c>
    </row>
    <row r="550" spans="1:21" ht="24" customHeight="1">
      <c r="B550" s="1" t="s">
        <v>724</v>
      </c>
      <c r="C550" s="267"/>
      <c r="D550" s="267"/>
      <c r="E550" s="1" t="s">
        <v>242</v>
      </c>
      <c r="F550" s="267"/>
      <c r="G550" s="267"/>
      <c r="H550" s="267"/>
      <c r="I550" s="267"/>
      <c r="J550" s="267"/>
      <c r="K550" s="267"/>
      <c r="L550" s="267"/>
      <c r="M550" s="211">
        <v>44320</v>
      </c>
      <c r="N550" s="211">
        <v>0</v>
      </c>
      <c r="O550" s="142">
        <v>20000</v>
      </c>
      <c r="P550" s="142">
        <v>20000</v>
      </c>
      <c r="Q550" s="211">
        <v>0</v>
      </c>
      <c r="R550" s="211">
        <v>75000</v>
      </c>
      <c r="S550" s="211">
        <v>0</v>
      </c>
      <c r="T550" s="211">
        <v>0</v>
      </c>
      <c r="U550" s="211">
        <v>25000</v>
      </c>
    </row>
    <row r="551" spans="1:21" ht="24" customHeight="1">
      <c r="B551" s="1" t="s">
        <v>725</v>
      </c>
      <c r="C551" s="267"/>
      <c r="D551" s="267"/>
      <c r="E551" s="494" t="s">
        <v>243</v>
      </c>
      <c r="F551" s="494"/>
      <c r="G551" s="494"/>
      <c r="H551" s="494"/>
      <c r="I551" s="494"/>
      <c r="J551" s="494"/>
      <c r="K551" s="494"/>
      <c r="L551" s="494"/>
      <c r="M551" s="231">
        <v>113782</v>
      </c>
      <c r="N551" s="231">
        <v>120259</v>
      </c>
      <c r="O551" s="145">
        <v>180000</v>
      </c>
      <c r="P551" s="145">
        <v>179748</v>
      </c>
      <c r="Q551" s="231">
        <v>211000</v>
      </c>
      <c r="R551" s="231">
        <v>148400</v>
      </c>
      <c r="S551" s="231">
        <v>235956</v>
      </c>
      <c r="T551" s="231">
        <v>166742</v>
      </c>
      <c r="U551" s="231">
        <v>176747</v>
      </c>
    </row>
    <row r="552" spans="1:21" s="88" customFormat="1" ht="24" customHeight="1">
      <c r="A552" s="407"/>
      <c r="B552" s="486" t="s">
        <v>737</v>
      </c>
      <c r="C552" s="486"/>
      <c r="D552" s="486"/>
      <c r="E552" s="486"/>
      <c r="F552" s="486"/>
      <c r="G552" s="486"/>
      <c r="H552" s="486"/>
      <c r="I552" s="486"/>
      <c r="J552" s="486"/>
      <c r="K552" s="486"/>
      <c r="L552" s="486"/>
      <c r="M552" s="294">
        <f t="shared" ref="M552:U552" si="63">SUM(M548:M551)</f>
        <v>158559</v>
      </c>
      <c r="N552" s="294">
        <f t="shared" si="63"/>
        <v>120725</v>
      </c>
      <c r="O552" s="295">
        <f t="shared" si="63"/>
        <v>253750</v>
      </c>
      <c r="P552" s="295">
        <f t="shared" si="63"/>
        <v>246114</v>
      </c>
      <c r="Q552" s="294">
        <f t="shared" si="63"/>
        <v>246750</v>
      </c>
      <c r="R552" s="294">
        <f t="shared" si="63"/>
        <v>259150</v>
      </c>
      <c r="S552" s="294">
        <f t="shared" si="63"/>
        <v>271706</v>
      </c>
      <c r="T552" s="294">
        <f t="shared" si="63"/>
        <v>202492</v>
      </c>
      <c r="U552" s="294">
        <f t="shared" si="63"/>
        <v>260497</v>
      </c>
    </row>
    <row r="553" spans="1:21" ht="15" customHeight="1">
      <c r="B553" s="88"/>
      <c r="C553" s="88"/>
      <c r="D553" s="88"/>
      <c r="E553" s="88"/>
      <c r="F553" s="88"/>
      <c r="G553" s="88"/>
      <c r="H553" s="88"/>
      <c r="I553" s="88"/>
      <c r="J553" s="88"/>
      <c r="K553" s="88"/>
      <c r="L553" s="88"/>
      <c r="M553" s="213"/>
      <c r="N553" s="213"/>
      <c r="O553" s="168"/>
      <c r="P553" s="168"/>
      <c r="Q553" s="230"/>
      <c r="R553" s="230"/>
      <c r="S553" s="230"/>
      <c r="T553" s="230"/>
      <c r="U553" s="230"/>
    </row>
    <row r="554" spans="1:21" ht="24" customHeight="1">
      <c r="B554" s="95" t="s">
        <v>1016</v>
      </c>
      <c r="C554" s="88"/>
      <c r="D554" s="88"/>
      <c r="E554" s="88"/>
      <c r="F554" s="88"/>
      <c r="G554" s="88"/>
      <c r="H554" s="88"/>
      <c r="I554" s="88"/>
      <c r="J554" s="88"/>
      <c r="K554" s="88"/>
      <c r="L554" s="88"/>
      <c r="M554" s="213"/>
      <c r="N554" s="213"/>
      <c r="O554" s="168"/>
      <c r="P554" s="168"/>
      <c r="Q554" s="230"/>
      <c r="R554" s="230"/>
      <c r="S554" s="230"/>
      <c r="T554" s="230"/>
      <c r="U554" s="230"/>
    </row>
    <row r="555" spans="1:21" ht="24" customHeight="1">
      <c r="B555" s="1" t="s">
        <v>1041</v>
      </c>
      <c r="C555" s="93"/>
      <c r="D555" s="93"/>
      <c r="E555" s="1" t="s">
        <v>215</v>
      </c>
      <c r="F555" s="93"/>
      <c r="G555" s="93"/>
      <c r="H555" s="93"/>
      <c r="I555" s="93"/>
      <c r="J555" s="93"/>
      <c r="K555" s="93"/>
      <c r="L555" s="93"/>
      <c r="M555" s="315">
        <v>3643</v>
      </c>
      <c r="N555" s="315">
        <v>24088</v>
      </c>
      <c r="O555" s="314">
        <v>86983</v>
      </c>
      <c r="P555" s="314">
        <v>74898</v>
      </c>
      <c r="Q555" s="315">
        <v>18118</v>
      </c>
      <c r="R555" s="315">
        <v>17804</v>
      </c>
      <c r="S555" s="315">
        <v>88080</v>
      </c>
      <c r="T555" s="315">
        <v>20815</v>
      </c>
      <c r="U555" s="315">
        <v>19457</v>
      </c>
    </row>
    <row r="556" spans="1:21" ht="24" customHeight="1">
      <c r="B556" s="1" t="s">
        <v>1042</v>
      </c>
      <c r="C556" s="267"/>
      <c r="D556" s="267"/>
      <c r="E556" s="494" t="s">
        <v>243</v>
      </c>
      <c r="F556" s="494"/>
      <c r="G556" s="494"/>
      <c r="H556" s="494"/>
      <c r="I556" s="494"/>
      <c r="J556" s="494"/>
      <c r="K556" s="494"/>
      <c r="L556" s="494"/>
      <c r="M556" s="231">
        <v>0</v>
      </c>
      <c r="N556" s="231">
        <v>110395</v>
      </c>
      <c r="O556" s="145">
        <v>0</v>
      </c>
      <c r="P556" s="145">
        <v>0</v>
      </c>
      <c r="Q556" s="197">
        <v>0</v>
      </c>
      <c r="R556" s="197">
        <v>0</v>
      </c>
      <c r="S556" s="197">
        <v>0</v>
      </c>
      <c r="T556" s="197">
        <v>0</v>
      </c>
      <c r="U556" s="197">
        <v>0</v>
      </c>
    </row>
    <row r="557" spans="1:21" ht="24" customHeight="1">
      <c r="B557" s="486" t="s">
        <v>1044</v>
      </c>
      <c r="C557" s="486"/>
      <c r="D557" s="486"/>
      <c r="E557" s="486"/>
      <c r="F557" s="486"/>
      <c r="G557" s="486"/>
      <c r="H557" s="486"/>
      <c r="I557" s="486"/>
      <c r="J557" s="486"/>
      <c r="K557" s="486"/>
      <c r="L557" s="486"/>
      <c r="M557" s="294">
        <f>SUM(M555:M556)</f>
        <v>3643</v>
      </c>
      <c r="N557" s="294">
        <f t="shared" ref="N557:U557" si="64">SUM(N555:N556)</f>
        <v>134483</v>
      </c>
      <c r="O557" s="295">
        <f t="shared" si="64"/>
        <v>86983</v>
      </c>
      <c r="P557" s="295">
        <f t="shared" si="64"/>
        <v>74898</v>
      </c>
      <c r="Q557" s="294">
        <f t="shared" si="64"/>
        <v>18118</v>
      </c>
      <c r="R557" s="294">
        <f t="shared" si="64"/>
        <v>17804</v>
      </c>
      <c r="S557" s="294">
        <f t="shared" si="64"/>
        <v>88080</v>
      </c>
      <c r="T557" s="294">
        <f t="shared" si="64"/>
        <v>20815</v>
      </c>
      <c r="U557" s="294">
        <f t="shared" si="64"/>
        <v>19457</v>
      </c>
    </row>
    <row r="558" spans="1:21" ht="15" customHeight="1">
      <c r="B558" s="88"/>
      <c r="C558" s="88"/>
      <c r="D558" s="88"/>
      <c r="E558" s="88"/>
      <c r="F558" s="88"/>
      <c r="G558" s="88"/>
      <c r="H558" s="88"/>
      <c r="I558" s="88"/>
      <c r="J558" s="88"/>
      <c r="K558" s="88"/>
      <c r="L558" s="88"/>
      <c r="M558" s="213"/>
      <c r="N558" s="213"/>
      <c r="O558" s="168"/>
      <c r="P558" s="168"/>
      <c r="Q558" s="230"/>
      <c r="R558" s="230"/>
      <c r="S558" s="230"/>
      <c r="T558" s="230"/>
      <c r="U558" s="230"/>
    </row>
    <row r="559" spans="1:21" ht="24" customHeight="1">
      <c r="B559" s="95" t="s">
        <v>638</v>
      </c>
      <c r="C559" s="88"/>
      <c r="D559" s="88"/>
      <c r="E559" s="88"/>
      <c r="F559" s="88"/>
      <c r="G559" s="88"/>
      <c r="H559" s="88"/>
      <c r="I559" s="88"/>
      <c r="J559" s="88"/>
      <c r="K559" s="88"/>
      <c r="L559" s="88"/>
      <c r="M559" s="213"/>
      <c r="N559" s="213"/>
      <c r="O559" s="168"/>
      <c r="P559" s="168"/>
      <c r="Q559" s="230"/>
      <c r="R559" s="230"/>
      <c r="S559" s="230"/>
      <c r="T559" s="230"/>
      <c r="U559" s="230"/>
    </row>
    <row r="560" spans="1:21" ht="24" customHeight="1">
      <c r="B560" s="1" t="s">
        <v>726</v>
      </c>
      <c r="C560" s="93"/>
      <c r="D560" s="93"/>
      <c r="E560" s="1" t="s">
        <v>49</v>
      </c>
      <c r="F560" s="93"/>
      <c r="G560" s="93"/>
      <c r="H560" s="93"/>
      <c r="I560" s="93"/>
      <c r="J560" s="93"/>
      <c r="K560" s="93"/>
      <c r="L560" s="93"/>
      <c r="M560" s="290">
        <v>469</v>
      </c>
      <c r="N560" s="290">
        <v>67</v>
      </c>
      <c r="O560" s="291">
        <v>750</v>
      </c>
      <c r="P560" s="291">
        <v>250</v>
      </c>
      <c r="Q560" s="300">
        <v>750</v>
      </c>
      <c r="R560" s="300">
        <v>750</v>
      </c>
      <c r="S560" s="300">
        <v>750</v>
      </c>
      <c r="T560" s="300">
        <v>750</v>
      </c>
      <c r="U560" s="300">
        <v>750</v>
      </c>
    </row>
    <row r="561" spans="1:21" ht="24" customHeight="1">
      <c r="B561" s="1" t="s">
        <v>727</v>
      </c>
      <c r="C561" s="93"/>
      <c r="D561" s="93"/>
      <c r="E561" s="1" t="s">
        <v>12</v>
      </c>
      <c r="F561" s="93"/>
      <c r="G561" s="93"/>
      <c r="H561" s="93"/>
      <c r="I561" s="93"/>
      <c r="J561" s="93"/>
      <c r="K561" s="93"/>
      <c r="L561" s="93"/>
      <c r="M561" s="266">
        <v>0</v>
      </c>
      <c r="N561" s="266">
        <v>0</v>
      </c>
      <c r="O561" s="150">
        <v>500</v>
      </c>
      <c r="P561" s="150">
        <v>1594</v>
      </c>
      <c r="Q561" s="205">
        <v>500</v>
      </c>
      <c r="R561" s="205">
        <v>500</v>
      </c>
      <c r="S561" s="205">
        <v>500</v>
      </c>
      <c r="T561" s="205">
        <v>500</v>
      </c>
      <c r="U561" s="205">
        <v>500</v>
      </c>
    </row>
    <row r="562" spans="1:21" ht="24" customHeight="1">
      <c r="B562" s="1" t="s">
        <v>728</v>
      </c>
      <c r="C562" s="267"/>
      <c r="D562" s="267"/>
      <c r="E562" s="1" t="s">
        <v>242</v>
      </c>
      <c r="F562" s="267"/>
      <c r="G562" s="267"/>
      <c r="H562" s="267"/>
      <c r="I562" s="267"/>
      <c r="J562" s="267"/>
      <c r="K562" s="267"/>
      <c r="L562" s="267"/>
      <c r="M562" s="211">
        <v>63986</v>
      </c>
      <c r="N562" s="211">
        <v>92186</v>
      </c>
      <c r="O562" s="142">
        <v>439940</v>
      </c>
      <c r="P562" s="142">
        <v>399952</v>
      </c>
      <c r="Q562" s="211">
        <v>238500</v>
      </c>
      <c r="R562" s="211">
        <v>195500</v>
      </c>
      <c r="S562" s="211">
        <v>8000</v>
      </c>
      <c r="T562" s="211">
        <v>15000</v>
      </c>
      <c r="U562" s="211">
        <v>200000</v>
      </c>
    </row>
    <row r="563" spans="1:21" ht="24" customHeight="1">
      <c r="B563" s="1" t="s">
        <v>729</v>
      </c>
      <c r="C563" s="267"/>
      <c r="D563" s="267"/>
      <c r="E563" s="494" t="s">
        <v>243</v>
      </c>
      <c r="F563" s="494"/>
      <c r="G563" s="494"/>
      <c r="H563" s="494"/>
      <c r="I563" s="494"/>
      <c r="J563" s="494"/>
      <c r="K563" s="494"/>
      <c r="L563" s="494"/>
      <c r="M563" s="211">
        <v>99369</v>
      </c>
      <c r="N563" s="211">
        <v>147102</v>
      </c>
      <c r="O563" s="142">
        <v>786474</v>
      </c>
      <c r="P563" s="142">
        <v>206364</v>
      </c>
      <c r="Q563" s="211">
        <v>1671000</v>
      </c>
      <c r="R563" s="211">
        <v>325000</v>
      </c>
      <c r="S563" s="211">
        <v>650000</v>
      </c>
      <c r="T563" s="211">
        <v>692500</v>
      </c>
      <c r="U563" s="211">
        <v>335000</v>
      </c>
    </row>
    <row r="564" spans="1:21" ht="24" customHeight="1">
      <c r="B564" s="114" t="s">
        <v>1410</v>
      </c>
      <c r="C564" s="267"/>
      <c r="D564" s="267"/>
      <c r="E564" s="1"/>
      <c r="F564" s="267"/>
      <c r="G564" s="267"/>
      <c r="H564" s="267"/>
      <c r="I564" s="267"/>
      <c r="J564" s="267"/>
      <c r="K564" s="267"/>
      <c r="M564" s="211"/>
      <c r="N564" s="211"/>
      <c r="O564" s="142"/>
      <c r="P564" s="142"/>
      <c r="Q564" s="184"/>
      <c r="R564" s="184"/>
      <c r="S564" s="184"/>
      <c r="T564" s="184"/>
      <c r="U564" s="184"/>
    </row>
    <row r="565" spans="1:21" ht="24" customHeight="1">
      <c r="B565" s="1" t="s">
        <v>730</v>
      </c>
      <c r="C565" s="267"/>
      <c r="D565" s="267"/>
      <c r="E565" s="1" t="s">
        <v>787</v>
      </c>
      <c r="F565" s="267"/>
      <c r="G565" s="267"/>
      <c r="H565" s="267"/>
      <c r="I565" s="267"/>
      <c r="J565" s="267"/>
      <c r="K565" s="267"/>
      <c r="L565" s="267"/>
      <c r="M565" s="211">
        <v>51664</v>
      </c>
      <c r="N565" s="211">
        <v>58039</v>
      </c>
      <c r="O565" s="142">
        <v>55514</v>
      </c>
      <c r="P565" s="142">
        <v>55514</v>
      </c>
      <c r="Q565" s="184">
        <v>57544</v>
      </c>
      <c r="R565" s="184">
        <v>59710</v>
      </c>
      <c r="S565" s="211">
        <v>61927</v>
      </c>
      <c r="T565" s="211">
        <v>64225</v>
      </c>
      <c r="U565" s="211">
        <v>66604</v>
      </c>
    </row>
    <row r="566" spans="1:21" ht="24" customHeight="1">
      <c r="B566" s="1" t="s">
        <v>731</v>
      </c>
      <c r="C566" s="267"/>
      <c r="D566" s="267"/>
      <c r="E566" s="1" t="s">
        <v>245</v>
      </c>
      <c r="F566" s="267"/>
      <c r="G566" s="267"/>
      <c r="H566" s="267"/>
      <c r="I566" s="267"/>
      <c r="J566" s="267"/>
      <c r="K566" s="267"/>
      <c r="L566" s="267"/>
      <c r="M566" s="231">
        <v>17732</v>
      </c>
      <c r="N566" s="231">
        <v>11357</v>
      </c>
      <c r="O566" s="145">
        <v>13882</v>
      </c>
      <c r="P566" s="145">
        <v>13882</v>
      </c>
      <c r="Q566" s="197">
        <v>11852</v>
      </c>
      <c r="R566" s="197">
        <v>9686</v>
      </c>
      <c r="S566" s="231">
        <v>7469</v>
      </c>
      <c r="T566" s="231">
        <v>5171</v>
      </c>
      <c r="U566" s="231">
        <v>2792</v>
      </c>
    </row>
    <row r="567" spans="1:21" ht="24" customHeight="1">
      <c r="B567" s="486" t="s">
        <v>738</v>
      </c>
      <c r="C567" s="486"/>
      <c r="D567" s="486"/>
      <c r="E567" s="486"/>
      <c r="F567" s="486"/>
      <c r="G567" s="486"/>
      <c r="H567" s="486"/>
      <c r="I567" s="486"/>
      <c r="J567" s="486"/>
      <c r="K567" s="486"/>
      <c r="L567" s="486"/>
      <c r="M567" s="296">
        <f t="shared" ref="M567:U567" si="65">SUM(M560:M566)</f>
        <v>233220</v>
      </c>
      <c r="N567" s="296">
        <f t="shared" si="65"/>
        <v>308751</v>
      </c>
      <c r="O567" s="293">
        <f t="shared" si="65"/>
        <v>1297060</v>
      </c>
      <c r="P567" s="293">
        <f t="shared" si="65"/>
        <v>677556</v>
      </c>
      <c r="Q567" s="296">
        <f t="shared" si="65"/>
        <v>1980146</v>
      </c>
      <c r="R567" s="296">
        <f t="shared" si="65"/>
        <v>591146</v>
      </c>
      <c r="S567" s="296">
        <f t="shared" si="65"/>
        <v>728646</v>
      </c>
      <c r="T567" s="296">
        <f t="shared" si="65"/>
        <v>778146</v>
      </c>
      <c r="U567" s="296">
        <f t="shared" si="65"/>
        <v>605646</v>
      </c>
    </row>
    <row r="568" spans="1:21" s="88" customFormat="1" ht="15" customHeight="1">
      <c r="A568" s="407"/>
      <c r="L568" s="95"/>
      <c r="M568" s="294"/>
      <c r="N568" s="294"/>
      <c r="O568" s="295"/>
      <c r="P568" s="295"/>
      <c r="Q568" s="294"/>
      <c r="R568" s="294"/>
      <c r="S568" s="294"/>
      <c r="T568" s="294"/>
      <c r="U568" s="294"/>
    </row>
    <row r="569" spans="1:21" s="88" customFormat="1" ht="24" customHeight="1">
      <c r="A569" s="407"/>
      <c r="B569" s="486" t="s">
        <v>1194</v>
      </c>
      <c r="C569" s="486"/>
      <c r="D569" s="486"/>
      <c r="E569" s="486"/>
      <c r="F569" s="486"/>
      <c r="G569" s="486"/>
      <c r="H569" s="486"/>
      <c r="I569" s="486"/>
      <c r="J569" s="486"/>
      <c r="K569" s="486"/>
      <c r="L569" s="486"/>
      <c r="M569" s="294">
        <f t="shared" ref="M569:U569" si="66">M567</f>
        <v>233220</v>
      </c>
      <c r="N569" s="294">
        <f t="shared" si="66"/>
        <v>308751</v>
      </c>
      <c r="O569" s="295">
        <f t="shared" si="66"/>
        <v>1297060</v>
      </c>
      <c r="P569" s="295">
        <f t="shared" si="66"/>
        <v>677556</v>
      </c>
      <c r="Q569" s="294">
        <f t="shared" si="66"/>
        <v>1980146</v>
      </c>
      <c r="R569" s="294">
        <f t="shared" si="66"/>
        <v>591146</v>
      </c>
      <c r="S569" s="294">
        <f t="shared" si="66"/>
        <v>728646</v>
      </c>
      <c r="T569" s="294">
        <f t="shared" si="66"/>
        <v>778146</v>
      </c>
      <c r="U569" s="294">
        <f t="shared" si="66"/>
        <v>605646</v>
      </c>
    </row>
    <row r="570" spans="1:21" ht="15" customHeight="1">
      <c r="B570" s="88"/>
      <c r="C570" s="88"/>
      <c r="D570" s="88"/>
      <c r="E570" s="88"/>
      <c r="F570" s="88"/>
      <c r="G570" s="88"/>
      <c r="H570" s="88"/>
      <c r="I570" s="88"/>
      <c r="J570" s="88"/>
      <c r="K570" s="88"/>
      <c r="L570" s="88"/>
      <c r="M570" s="213"/>
      <c r="N570" s="213"/>
      <c r="O570" s="168"/>
      <c r="P570" s="168"/>
      <c r="Q570" s="230"/>
      <c r="R570" s="230"/>
      <c r="S570" s="230"/>
      <c r="T570" s="230"/>
      <c r="U570" s="230"/>
    </row>
    <row r="571" spans="1:21" ht="24" customHeight="1">
      <c r="B571" s="95" t="s">
        <v>744</v>
      </c>
      <c r="C571" s="88"/>
      <c r="D571" s="88"/>
      <c r="E571" s="88"/>
      <c r="F571" s="88"/>
      <c r="G571" s="88"/>
      <c r="H571" s="88"/>
      <c r="I571" s="88"/>
      <c r="J571" s="88"/>
      <c r="K571" s="88"/>
      <c r="L571" s="88"/>
      <c r="M571" s="213"/>
      <c r="N571" s="213"/>
      <c r="O571" s="168"/>
      <c r="P571" s="168"/>
      <c r="Q571" s="230"/>
      <c r="R571" s="230"/>
      <c r="S571" s="230"/>
      <c r="T571" s="230"/>
      <c r="U571" s="230"/>
    </row>
    <row r="572" spans="1:21" ht="24" customHeight="1">
      <c r="B572" s="1" t="s">
        <v>1071</v>
      </c>
      <c r="C572" s="88"/>
      <c r="D572" s="88"/>
      <c r="E572" s="1" t="s">
        <v>821</v>
      </c>
      <c r="F572" s="93"/>
      <c r="G572" s="93"/>
      <c r="H572" s="93"/>
      <c r="I572" s="93"/>
      <c r="J572" s="93"/>
      <c r="K572" s="93"/>
      <c r="L572" s="93"/>
      <c r="M572" s="326">
        <v>0</v>
      </c>
      <c r="N572" s="326">
        <v>0</v>
      </c>
      <c r="O572" s="338">
        <v>1600</v>
      </c>
      <c r="P572" s="338">
        <v>0</v>
      </c>
      <c r="Q572" s="326">
        <v>1600</v>
      </c>
      <c r="R572" s="326">
        <v>1600</v>
      </c>
      <c r="S572" s="326">
        <v>1600</v>
      </c>
      <c r="T572" s="326">
        <v>1600</v>
      </c>
      <c r="U572" s="326">
        <v>1600</v>
      </c>
    </row>
    <row r="573" spans="1:21" ht="24" customHeight="1">
      <c r="B573" s="1" t="s">
        <v>1092</v>
      </c>
      <c r="C573" s="88"/>
      <c r="D573" s="88"/>
      <c r="E573" s="1" t="s">
        <v>1052</v>
      </c>
      <c r="F573" s="93"/>
      <c r="G573" s="93"/>
      <c r="H573" s="93"/>
      <c r="I573" s="93"/>
      <c r="J573" s="93"/>
      <c r="K573" s="93"/>
      <c r="L573" s="93"/>
      <c r="M573" s="270">
        <v>50131</v>
      </c>
      <c r="N573" s="270">
        <v>90890</v>
      </c>
      <c r="O573" s="153">
        <v>310000</v>
      </c>
      <c r="P573" s="153">
        <v>259568</v>
      </c>
      <c r="Q573" s="270">
        <v>315000</v>
      </c>
      <c r="R573" s="270">
        <v>200000</v>
      </c>
      <c r="S573" s="270">
        <v>200000</v>
      </c>
      <c r="T573" s="270">
        <v>500000</v>
      </c>
      <c r="U573" s="270">
        <v>225000</v>
      </c>
    </row>
    <row r="574" spans="1:21" ht="24" customHeight="1">
      <c r="B574" s="1" t="s">
        <v>1427</v>
      </c>
      <c r="C574" s="88"/>
      <c r="D574" s="88"/>
      <c r="E574" s="1" t="s">
        <v>979</v>
      </c>
      <c r="F574" s="93"/>
      <c r="G574" s="93"/>
      <c r="H574" s="93"/>
      <c r="I574" s="93"/>
      <c r="J574" s="93"/>
      <c r="K574" s="93"/>
      <c r="L574" s="93"/>
      <c r="M574" s="270">
        <v>0</v>
      </c>
      <c r="N574" s="270">
        <v>0</v>
      </c>
      <c r="O574" s="153">
        <v>0</v>
      </c>
      <c r="P574" s="153">
        <v>0</v>
      </c>
      <c r="Q574" s="270">
        <v>0</v>
      </c>
      <c r="R574" s="270">
        <v>808920</v>
      </c>
      <c r="S574" s="270">
        <v>0</v>
      </c>
      <c r="T574" s="270">
        <v>0</v>
      </c>
      <c r="U574" s="270">
        <v>0</v>
      </c>
    </row>
    <row r="575" spans="1:21" ht="24" customHeight="1">
      <c r="B575" s="1" t="s">
        <v>732</v>
      </c>
      <c r="C575" s="267"/>
      <c r="D575" s="267"/>
      <c r="E575" s="1" t="s">
        <v>242</v>
      </c>
      <c r="F575" s="267"/>
      <c r="G575" s="267"/>
      <c r="H575" s="267"/>
      <c r="I575" s="267"/>
      <c r="J575" s="267"/>
      <c r="K575" s="267"/>
      <c r="L575" s="267"/>
      <c r="M575" s="211">
        <v>57758</v>
      </c>
      <c r="N575" s="211">
        <v>48732</v>
      </c>
      <c r="O575" s="153">
        <v>73156</v>
      </c>
      <c r="P575" s="153">
        <v>80026</v>
      </c>
      <c r="Q575" s="270">
        <v>77000</v>
      </c>
      <c r="R575" s="270">
        <v>38000</v>
      </c>
      <c r="S575" s="270">
        <v>181000</v>
      </c>
      <c r="T575" s="270">
        <v>78000</v>
      </c>
      <c r="U575" s="270">
        <v>40000</v>
      </c>
    </row>
    <row r="576" spans="1:21" ht="24" customHeight="1">
      <c r="B576" s="1" t="s">
        <v>844</v>
      </c>
      <c r="C576" s="267"/>
      <c r="D576" s="267"/>
      <c r="E576" s="1" t="s">
        <v>243</v>
      </c>
      <c r="F576" s="267"/>
      <c r="G576" s="267"/>
      <c r="H576" s="267"/>
      <c r="I576" s="267"/>
      <c r="J576" s="267"/>
      <c r="K576" s="267"/>
      <c r="L576" s="267"/>
      <c r="M576" s="211">
        <v>59135</v>
      </c>
      <c r="N576" s="211">
        <v>0</v>
      </c>
      <c r="O576" s="142">
        <v>210500</v>
      </c>
      <c r="P576" s="142">
        <v>199021</v>
      </c>
      <c r="Q576" s="270">
        <v>38000</v>
      </c>
      <c r="R576" s="270">
        <v>78000</v>
      </c>
      <c r="S576" s="270">
        <v>35000</v>
      </c>
      <c r="T576" s="270">
        <v>80000</v>
      </c>
      <c r="U576" s="270">
        <v>100000</v>
      </c>
    </row>
    <row r="577" spans="1:21" ht="24" customHeight="1">
      <c r="B577" s="114" t="s">
        <v>1410</v>
      </c>
      <c r="C577" s="267"/>
      <c r="D577" s="267"/>
      <c r="E577" s="1"/>
      <c r="F577" s="267"/>
      <c r="G577" s="267"/>
      <c r="H577" s="267"/>
      <c r="I577" s="267"/>
      <c r="J577" s="267"/>
      <c r="K577" s="267"/>
      <c r="L577" s="267"/>
      <c r="M577" s="211"/>
      <c r="N577" s="211"/>
      <c r="O577" s="142"/>
      <c r="P577" s="142"/>
      <c r="Q577" s="184"/>
      <c r="R577" s="211"/>
      <c r="S577" s="211"/>
      <c r="T577" s="211"/>
      <c r="U577" s="211"/>
    </row>
    <row r="578" spans="1:21" ht="24" customHeight="1">
      <c r="B578" s="1" t="s">
        <v>733</v>
      </c>
      <c r="C578" s="267"/>
      <c r="D578" s="267"/>
      <c r="E578" s="1" t="s">
        <v>787</v>
      </c>
      <c r="F578" s="267"/>
      <c r="G578" s="267"/>
      <c r="H578" s="267"/>
      <c r="I578" s="267"/>
      <c r="J578" s="267"/>
      <c r="K578" s="267"/>
      <c r="L578" s="267"/>
      <c r="M578" s="211">
        <v>1619</v>
      </c>
      <c r="N578" s="211">
        <v>1818</v>
      </c>
      <c r="O578" s="142">
        <v>1739</v>
      </c>
      <c r="P578" s="142">
        <v>1739</v>
      </c>
      <c r="Q578" s="184">
        <v>1803</v>
      </c>
      <c r="R578" s="184">
        <v>1871</v>
      </c>
      <c r="S578" s="211">
        <v>1940</v>
      </c>
      <c r="T578" s="211">
        <v>2012</v>
      </c>
      <c r="U578" s="211">
        <v>2087</v>
      </c>
    </row>
    <row r="579" spans="1:21" ht="24" customHeight="1">
      <c r="B579" s="1" t="s">
        <v>734</v>
      </c>
      <c r="C579" s="267"/>
      <c r="D579" s="267"/>
      <c r="E579" s="1" t="s">
        <v>245</v>
      </c>
      <c r="F579" s="267"/>
      <c r="G579" s="267"/>
      <c r="H579" s="267"/>
      <c r="I579" s="267"/>
      <c r="J579" s="267"/>
      <c r="K579" s="267"/>
      <c r="L579" s="267"/>
      <c r="M579" s="231">
        <v>556</v>
      </c>
      <c r="N579" s="231">
        <v>356</v>
      </c>
      <c r="O579" s="145">
        <v>435</v>
      </c>
      <c r="P579" s="145">
        <v>435</v>
      </c>
      <c r="Q579" s="197">
        <v>371</v>
      </c>
      <c r="R579" s="197">
        <v>303</v>
      </c>
      <c r="S579" s="231">
        <v>234</v>
      </c>
      <c r="T579" s="231">
        <v>162</v>
      </c>
      <c r="U579" s="231">
        <v>87</v>
      </c>
    </row>
    <row r="580" spans="1:21" ht="24" customHeight="1">
      <c r="B580" s="486" t="s">
        <v>1170</v>
      </c>
      <c r="C580" s="486"/>
      <c r="D580" s="486"/>
      <c r="E580" s="486"/>
      <c r="F580" s="486"/>
      <c r="G580" s="486"/>
      <c r="H580" s="486"/>
      <c r="I580" s="486"/>
      <c r="J580" s="486"/>
      <c r="K580" s="486"/>
      <c r="L580" s="486"/>
      <c r="M580" s="296">
        <f t="shared" ref="M580:U580" si="67">SUM(M572:M579)</f>
        <v>169199</v>
      </c>
      <c r="N580" s="296">
        <f t="shared" si="67"/>
        <v>141796</v>
      </c>
      <c r="O580" s="293">
        <f t="shared" si="67"/>
        <v>597430</v>
      </c>
      <c r="P580" s="293">
        <f t="shared" si="67"/>
        <v>540789</v>
      </c>
      <c r="Q580" s="296">
        <f t="shared" si="67"/>
        <v>433774</v>
      </c>
      <c r="R580" s="296">
        <f t="shared" si="67"/>
        <v>1128694</v>
      </c>
      <c r="S580" s="296">
        <f t="shared" si="67"/>
        <v>419774</v>
      </c>
      <c r="T580" s="296">
        <f t="shared" si="67"/>
        <v>661774</v>
      </c>
      <c r="U580" s="296">
        <f t="shared" si="67"/>
        <v>368774</v>
      </c>
    </row>
    <row r="581" spans="1:21" s="88" customFormat="1" ht="15" customHeight="1">
      <c r="A581" s="407"/>
      <c r="B581" s="358"/>
      <c r="C581" s="358"/>
      <c r="D581" s="358"/>
      <c r="E581" s="358"/>
      <c r="F581" s="358"/>
      <c r="G581" s="358"/>
      <c r="H581" s="358"/>
      <c r="I581" s="358"/>
      <c r="J581" s="358"/>
      <c r="K581" s="358"/>
      <c r="L581" s="358"/>
      <c r="M581" s="294"/>
      <c r="N581" s="294"/>
      <c r="O581" s="295"/>
      <c r="P581" s="295"/>
      <c r="Q581" s="294"/>
      <c r="R581" s="294"/>
      <c r="S581" s="294"/>
      <c r="T581" s="294"/>
      <c r="U581" s="294"/>
    </row>
    <row r="582" spans="1:21" s="88" customFormat="1" ht="24" customHeight="1">
      <c r="A582" s="407"/>
      <c r="B582" s="486" t="s">
        <v>1195</v>
      </c>
      <c r="C582" s="486"/>
      <c r="D582" s="486"/>
      <c r="E582" s="486"/>
      <c r="F582" s="486"/>
      <c r="G582" s="486"/>
      <c r="H582" s="486"/>
      <c r="I582" s="486"/>
      <c r="J582" s="486"/>
      <c r="K582" s="486"/>
      <c r="L582" s="486"/>
      <c r="M582" s="294">
        <f t="shared" ref="M582:U582" si="68">M580</f>
        <v>169199</v>
      </c>
      <c r="N582" s="294">
        <f t="shared" si="68"/>
        <v>141796</v>
      </c>
      <c r="O582" s="295">
        <f t="shared" si="68"/>
        <v>597430</v>
      </c>
      <c r="P582" s="295">
        <f t="shared" si="68"/>
        <v>540789</v>
      </c>
      <c r="Q582" s="294">
        <f t="shared" si="68"/>
        <v>433774</v>
      </c>
      <c r="R582" s="294">
        <f t="shared" si="68"/>
        <v>1128694</v>
      </c>
      <c r="S582" s="294">
        <f t="shared" si="68"/>
        <v>419774</v>
      </c>
      <c r="T582" s="294">
        <f t="shared" si="68"/>
        <v>661774</v>
      </c>
      <c r="U582" s="294">
        <f t="shared" si="68"/>
        <v>368774</v>
      </c>
    </row>
    <row r="583" spans="1:21" s="88" customFormat="1" ht="15" customHeight="1">
      <c r="A583" s="407"/>
      <c r="B583" s="347"/>
      <c r="C583" s="347"/>
      <c r="D583" s="347"/>
      <c r="E583" s="347"/>
      <c r="F583" s="347"/>
      <c r="G583" s="347"/>
      <c r="H583" s="347"/>
      <c r="I583" s="347"/>
      <c r="J583" s="347"/>
      <c r="K583" s="347"/>
      <c r="L583" s="348"/>
      <c r="M583" s="363"/>
      <c r="N583" s="363"/>
      <c r="O583" s="364"/>
      <c r="P583" s="364"/>
      <c r="Q583" s="363"/>
      <c r="R583" s="363"/>
      <c r="S583" s="363"/>
      <c r="T583" s="363"/>
      <c r="U583" s="363"/>
    </row>
    <row r="584" spans="1:21" s="88" customFormat="1" ht="24" customHeight="1">
      <c r="A584" s="407"/>
      <c r="B584" s="491" t="s">
        <v>1171</v>
      </c>
      <c r="C584" s="491"/>
      <c r="D584" s="491"/>
      <c r="E584" s="491"/>
      <c r="F584" s="491"/>
      <c r="G584" s="491"/>
      <c r="H584" s="491"/>
      <c r="I584" s="491"/>
      <c r="J584" s="491"/>
      <c r="K584" s="491"/>
      <c r="L584" s="491"/>
      <c r="M584" s="295">
        <f t="shared" ref="M584:U584" si="69">M552+M557+M567+M580+M545</f>
        <v>564621</v>
      </c>
      <c r="N584" s="295">
        <f t="shared" si="69"/>
        <v>705755</v>
      </c>
      <c r="O584" s="295">
        <f t="shared" si="69"/>
        <v>2235223</v>
      </c>
      <c r="P584" s="295">
        <f t="shared" si="69"/>
        <v>1539357</v>
      </c>
      <c r="Q584" s="295">
        <f t="shared" si="69"/>
        <v>2678788</v>
      </c>
      <c r="R584" s="295">
        <f t="shared" si="69"/>
        <v>1996794</v>
      </c>
      <c r="S584" s="295">
        <f t="shared" si="69"/>
        <v>1508206</v>
      </c>
      <c r="T584" s="295">
        <f t="shared" si="69"/>
        <v>1826811</v>
      </c>
      <c r="U584" s="295">
        <f t="shared" si="69"/>
        <v>1424353</v>
      </c>
    </row>
    <row r="585" spans="1:21" s="88" customFormat="1" ht="15" customHeight="1">
      <c r="A585" s="407"/>
      <c r="B585" s="135"/>
      <c r="C585" s="135"/>
      <c r="D585" s="135"/>
      <c r="E585" s="135"/>
      <c r="F585" s="135"/>
      <c r="G585" s="135"/>
      <c r="H585" s="135"/>
      <c r="I585" s="135"/>
      <c r="J585" s="135"/>
      <c r="K585" s="135"/>
      <c r="L585" s="280"/>
      <c r="M585" s="147"/>
      <c r="N585" s="147"/>
      <c r="O585" s="147"/>
      <c r="P585" s="147"/>
      <c r="Q585" s="147"/>
      <c r="R585" s="147"/>
      <c r="S585" s="147"/>
      <c r="T585" s="147"/>
      <c r="U585" s="147"/>
    </row>
    <row r="586" spans="1:21" s="88" customFormat="1" ht="24" customHeight="1">
      <c r="A586" s="407"/>
      <c r="B586" s="306"/>
      <c r="C586" s="490" t="s">
        <v>827</v>
      </c>
      <c r="D586" s="490"/>
      <c r="E586" s="490"/>
      <c r="F586" s="490"/>
      <c r="G586" s="490"/>
      <c r="H586" s="490"/>
      <c r="I586" s="490"/>
      <c r="J586" s="490"/>
      <c r="K586" s="490"/>
      <c r="L586" s="490"/>
      <c r="M586" s="372">
        <f t="shared" ref="M586:U586" si="70">M533</f>
        <v>13927</v>
      </c>
      <c r="N586" s="372">
        <f t="shared" si="70"/>
        <v>35598</v>
      </c>
      <c r="O586" s="372">
        <f t="shared" si="70"/>
        <v>52000</v>
      </c>
      <c r="P586" s="372">
        <f t="shared" si="70"/>
        <v>111494</v>
      </c>
      <c r="Q586" s="372">
        <f t="shared" si="70"/>
        <v>126000</v>
      </c>
      <c r="R586" s="372">
        <f t="shared" si="70"/>
        <v>102000</v>
      </c>
      <c r="S586" s="372">
        <f t="shared" si="70"/>
        <v>108000</v>
      </c>
      <c r="T586" s="372">
        <f t="shared" si="70"/>
        <v>52000</v>
      </c>
      <c r="U586" s="372">
        <f t="shared" si="70"/>
        <v>87000</v>
      </c>
    </row>
    <row r="587" spans="1:21" s="88" customFormat="1" ht="24" customHeight="1">
      <c r="A587" s="407"/>
      <c r="B587" s="280"/>
      <c r="C587" s="491" t="s">
        <v>1172</v>
      </c>
      <c r="D587" s="491"/>
      <c r="E587" s="491"/>
      <c r="F587" s="491"/>
      <c r="G587" s="491"/>
      <c r="H587" s="491"/>
      <c r="I587" s="491"/>
      <c r="J587" s="491"/>
      <c r="K587" s="491"/>
      <c r="L587" s="491"/>
      <c r="M587" s="295">
        <f>M586</f>
        <v>13927</v>
      </c>
      <c r="N587" s="295">
        <f>N586</f>
        <v>35598</v>
      </c>
      <c r="O587" s="295">
        <f t="shared" ref="O587:P587" si="71">O586</f>
        <v>52000</v>
      </c>
      <c r="P587" s="295">
        <f t="shared" si="71"/>
        <v>111494</v>
      </c>
      <c r="Q587" s="295">
        <f>Q586</f>
        <v>126000</v>
      </c>
      <c r="R587" s="295">
        <f t="shared" ref="R587:U587" si="72">R586</f>
        <v>102000</v>
      </c>
      <c r="S587" s="295">
        <f t="shared" si="72"/>
        <v>108000</v>
      </c>
      <c r="T587" s="295">
        <f t="shared" si="72"/>
        <v>52000</v>
      </c>
      <c r="U587" s="295">
        <f t="shared" si="72"/>
        <v>87000</v>
      </c>
    </row>
    <row r="588" spans="1:21" s="88" customFormat="1" ht="15" customHeight="1">
      <c r="A588" s="407"/>
      <c r="B588" s="135"/>
      <c r="C588" s="135"/>
      <c r="D588" s="135"/>
      <c r="E588" s="135"/>
      <c r="F588" s="135"/>
      <c r="G588" s="135"/>
      <c r="H588" s="135"/>
      <c r="I588" s="135"/>
      <c r="J588" s="135"/>
      <c r="K588" s="135"/>
      <c r="L588" s="280"/>
      <c r="M588" s="147"/>
      <c r="N588" s="147"/>
      <c r="O588" s="147"/>
      <c r="P588" s="147"/>
      <c r="Q588" s="147"/>
      <c r="R588" s="147"/>
      <c r="S588" s="147"/>
      <c r="T588" s="147"/>
      <c r="U588" s="147"/>
    </row>
    <row r="589" spans="1:21" s="88" customFormat="1" ht="24" customHeight="1">
      <c r="A589" s="407"/>
      <c r="B589" s="135"/>
      <c r="C589" s="135"/>
      <c r="D589" s="135"/>
      <c r="E589" s="135"/>
      <c r="F589" s="135"/>
      <c r="G589" s="135"/>
      <c r="H589" s="135"/>
      <c r="I589" s="135"/>
      <c r="J589" s="135"/>
      <c r="K589" s="135"/>
      <c r="L589" s="280" t="s">
        <v>416</v>
      </c>
      <c r="M589" s="248">
        <f t="shared" ref="M589:U589" si="73">M527-M584+M587</f>
        <v>974099</v>
      </c>
      <c r="N589" s="248">
        <f t="shared" si="73"/>
        <v>-94168</v>
      </c>
      <c r="O589" s="248">
        <f t="shared" si="73"/>
        <v>-1129353</v>
      </c>
      <c r="P589" s="248">
        <f t="shared" si="73"/>
        <v>-223138</v>
      </c>
      <c r="Q589" s="248">
        <f t="shared" si="73"/>
        <v>-867511</v>
      </c>
      <c r="R589" s="248">
        <f t="shared" si="73"/>
        <v>-230000</v>
      </c>
      <c r="S589" s="248">
        <f t="shared" si="73"/>
        <v>0</v>
      </c>
      <c r="T589" s="248">
        <f t="shared" si="73"/>
        <v>0</v>
      </c>
      <c r="U589" s="248">
        <f t="shared" si="73"/>
        <v>0</v>
      </c>
    </row>
    <row r="590" spans="1:21" s="88" customFormat="1" ht="15" customHeight="1">
      <c r="A590" s="407"/>
      <c r="B590" s="365"/>
      <c r="C590" s="365"/>
      <c r="D590" s="365"/>
      <c r="E590" s="365"/>
      <c r="F590" s="365"/>
      <c r="G590" s="365"/>
      <c r="H590" s="365"/>
      <c r="I590" s="365"/>
      <c r="J590" s="365"/>
      <c r="K590" s="365"/>
      <c r="L590" s="366"/>
      <c r="M590" s="170"/>
      <c r="N590" s="170"/>
      <c r="O590" s="170"/>
      <c r="P590" s="170"/>
      <c r="Q590" s="170"/>
      <c r="R590" s="170"/>
      <c r="S590" s="170"/>
      <c r="T590" s="170"/>
      <c r="U590" s="170"/>
    </row>
    <row r="591" spans="1:21" s="88" customFormat="1" ht="24" customHeight="1">
      <c r="A591" s="407"/>
      <c r="B591" s="135"/>
      <c r="C591" s="135"/>
      <c r="D591" s="511" t="s">
        <v>768</v>
      </c>
      <c r="E591" s="511"/>
      <c r="F591" s="511"/>
      <c r="G591" s="511"/>
      <c r="H591" s="511"/>
      <c r="I591" s="511"/>
      <c r="J591" s="511"/>
      <c r="K591" s="511"/>
      <c r="L591" s="511"/>
      <c r="M591" s="340">
        <v>227811</v>
      </c>
      <c r="N591" s="340">
        <v>264360</v>
      </c>
      <c r="O591" s="340">
        <v>76494</v>
      </c>
      <c r="P591" s="340">
        <f>N591+(P535-P507-P508-P509-P513-P520-P525-P516-P530-P518-P531-P526-P519-P514-P522-P523-P512-P532)-P552-P517</f>
        <v>143777</v>
      </c>
      <c r="Q591" s="340">
        <f>P591+(Q535-Q507-Q508-Q509-Q513-Q520-Q525-Q516-Q530-Q518-Q531-Q526-Q519-Q514-Q522-Q523-Q512-Q532-Q517)-Q552</f>
        <v>70000</v>
      </c>
      <c r="R591" s="340">
        <f>Q591+(R535-R507-R508-R509-R513-R520-R525-R516-R530-R518-R531-R526-R519-R514-R522-R523-R512-R532-R517)-R552</f>
        <v>70000</v>
      </c>
      <c r="S591" s="340">
        <f>R591+(S535-S507-S508-S509-S513-S520-S525-S516-S530-S518-S531-S526-S519-S514-S522-S523-S512-S532-S517)-S552</f>
        <v>70000</v>
      </c>
      <c r="T591" s="340">
        <f>S591+(T535-T507-T508-T509-T513-T520-T525-T516-T530-T518-T531-T526-T519-T514-T522-T523-T512-T532-T517)-T552</f>
        <v>70000</v>
      </c>
      <c r="U591" s="340">
        <f>T591+(U535-U507-U508-U509-U513-U520-U525-U516-U530-U518-U531-U526-U519-U514-U522-U523-U512-U532-U517)-U552</f>
        <v>70000</v>
      </c>
    </row>
    <row r="592" spans="1:21" s="88" customFormat="1" ht="15" customHeight="1">
      <c r="A592" s="407"/>
      <c r="B592" s="135"/>
      <c r="C592" s="135"/>
      <c r="D592" s="367"/>
      <c r="E592" s="367"/>
      <c r="F592" s="367"/>
      <c r="G592" s="367"/>
      <c r="H592" s="367"/>
      <c r="I592" s="367"/>
      <c r="J592" s="367"/>
      <c r="K592" s="367"/>
      <c r="L592" s="368"/>
      <c r="M592" s="171"/>
      <c r="N592" s="171"/>
      <c r="O592" s="171"/>
      <c r="P592" s="171"/>
      <c r="Q592" s="171"/>
      <c r="R592" s="171"/>
      <c r="S592" s="171"/>
      <c r="T592" s="171"/>
      <c r="U592" s="171"/>
    </row>
    <row r="593" spans="1:21" s="88" customFormat="1" ht="24" customHeight="1">
      <c r="A593" s="407"/>
      <c r="B593" s="135"/>
      <c r="C593" s="135"/>
      <c r="D593" s="511" t="s">
        <v>1473</v>
      </c>
      <c r="E593" s="511"/>
      <c r="F593" s="511"/>
      <c r="G593" s="511"/>
      <c r="H593" s="511"/>
      <c r="I593" s="511"/>
      <c r="J593" s="511"/>
      <c r="K593" s="511"/>
      <c r="L593" s="511"/>
      <c r="M593" s="171">
        <v>0</v>
      </c>
      <c r="N593" s="171">
        <v>0</v>
      </c>
      <c r="O593" s="171">
        <v>0</v>
      </c>
      <c r="P593" s="171">
        <f>P517-P545</f>
        <v>0</v>
      </c>
      <c r="Q593" s="171">
        <f>P593+Q517-Q545</f>
        <v>0</v>
      </c>
      <c r="R593" s="171">
        <f>Q593+R517-R545</f>
        <v>0</v>
      </c>
      <c r="S593" s="171">
        <f>R593+S517-S545</f>
        <v>0</v>
      </c>
      <c r="T593" s="171">
        <f>S593+T517-T545</f>
        <v>0</v>
      </c>
      <c r="U593" s="171">
        <f>T593+U517-U545</f>
        <v>0</v>
      </c>
    </row>
    <row r="594" spans="1:21" s="88" customFormat="1" ht="15" customHeight="1">
      <c r="A594" s="407"/>
      <c r="B594" s="135"/>
      <c r="C594" s="135"/>
      <c r="D594" s="367"/>
      <c r="E594" s="367"/>
      <c r="F594" s="367"/>
      <c r="G594" s="367"/>
      <c r="H594" s="367"/>
      <c r="I594" s="367"/>
      <c r="J594" s="367"/>
      <c r="K594" s="367"/>
      <c r="L594" s="368"/>
      <c r="M594" s="171"/>
      <c r="N594" s="171"/>
      <c r="O594" s="171"/>
      <c r="P594" s="171"/>
      <c r="Q594" s="171"/>
      <c r="R594" s="171"/>
      <c r="S594" s="171"/>
      <c r="T594" s="171"/>
      <c r="U594" s="171"/>
    </row>
    <row r="595" spans="1:21" s="88" customFormat="1" ht="24" customHeight="1">
      <c r="A595" s="407"/>
      <c r="B595" s="135"/>
      <c r="C595" s="135"/>
      <c r="D595" s="511" t="s">
        <v>1019</v>
      </c>
      <c r="E595" s="511"/>
      <c r="F595" s="511"/>
      <c r="G595" s="511"/>
      <c r="H595" s="511"/>
      <c r="I595" s="511"/>
      <c r="J595" s="511"/>
      <c r="K595" s="511"/>
      <c r="L595" s="511"/>
      <c r="M595" s="171">
        <v>941</v>
      </c>
      <c r="N595" s="171">
        <v>973</v>
      </c>
      <c r="O595" s="171">
        <v>0</v>
      </c>
      <c r="P595" s="171">
        <f>N595+(P514+P519+P523)-P557</f>
        <v>973</v>
      </c>
      <c r="Q595" s="171">
        <f>P595+(Q514+Q519+Q523)-Q557</f>
        <v>973</v>
      </c>
      <c r="R595" s="171">
        <f>Q595+(R514+R519+R523)-R557</f>
        <v>973</v>
      </c>
      <c r="S595" s="171">
        <f>R595+(S514+S519+S523)-S557</f>
        <v>973</v>
      </c>
      <c r="T595" s="171">
        <f>S595+(T514+T519+T523)-T557</f>
        <v>973</v>
      </c>
      <c r="U595" s="171">
        <f>T595+(U514+U519+U523)-U557</f>
        <v>973</v>
      </c>
    </row>
    <row r="596" spans="1:21" s="88" customFormat="1" ht="15" customHeight="1">
      <c r="A596" s="407"/>
      <c r="B596" s="135"/>
      <c r="C596" s="135"/>
      <c r="D596" s="367"/>
      <c r="E596" s="367"/>
      <c r="F596" s="367"/>
      <c r="G596" s="367"/>
      <c r="H596" s="367"/>
      <c r="I596" s="367"/>
      <c r="J596" s="367"/>
      <c r="K596" s="367"/>
      <c r="L596" s="368"/>
      <c r="M596" s="171"/>
      <c r="N596" s="171"/>
      <c r="O596" s="171"/>
      <c r="P596" s="171"/>
      <c r="Q596" s="171"/>
      <c r="R596" s="171"/>
      <c r="S596" s="171"/>
      <c r="T596" s="171"/>
      <c r="U596" s="171"/>
    </row>
    <row r="597" spans="1:21" s="88" customFormat="1" ht="24" customHeight="1">
      <c r="A597" s="407"/>
      <c r="B597" s="135"/>
      <c r="C597" s="135"/>
      <c r="D597" s="511" t="s">
        <v>769</v>
      </c>
      <c r="E597" s="511"/>
      <c r="F597" s="511"/>
      <c r="G597" s="511"/>
      <c r="H597" s="511"/>
      <c r="I597" s="511"/>
      <c r="J597" s="511"/>
      <c r="K597" s="511"/>
      <c r="L597" s="511"/>
      <c r="M597" s="171">
        <v>679034</v>
      </c>
      <c r="N597" s="171">
        <v>586136</v>
      </c>
      <c r="O597" s="171">
        <v>30149</v>
      </c>
      <c r="P597" s="171">
        <f>N597+(P535-P505-P509-P510-P511-P520-P529-P524-P515-P518-P531-P526-P519-P514-P506-P522-P523-P504-P532-P521-P517)-P567</f>
        <v>645077</v>
      </c>
      <c r="Q597" s="171">
        <f>P597+(Q535-Q505-Q509-Q510-Q511-Q520-Q529-Q524-Q515-Q518-Q531-Q526-Q519-Q514-Q506-Q522-Q523-Q504-Q532-Q521-Q517)-Q567</f>
        <v>0</v>
      </c>
      <c r="R597" s="171">
        <f>Q597+(R535-R505-R509-R510-R511-R520-R529-R524-R515-R518-R531-R526-R519-R514-R506-R522-R523-R504-R532-R521-R517)-R567</f>
        <v>0</v>
      </c>
      <c r="S597" s="171">
        <f>R597+(S535-S505-S509-S510-S511-S520-S529-S524-S515-S518-S531-S526-S519-S514-S506-S522-S523-S504-S532-S521-S517)-S567</f>
        <v>0</v>
      </c>
      <c r="T597" s="171">
        <f>S597+(T535-T505-T509-T510-T511-T520-T529-T524-T515-T518-T531-T526-T519-T514-T506-T522-T521-T523-T504-T532-T517)-T567</f>
        <v>0</v>
      </c>
      <c r="U597" s="171">
        <f>T597+(U535-U505-U509-U510-U511-U520-U529-U524-U515-U518-U531-U526-U519-U514-U506-U522-U521-U523-U504-U532-U517)-U567</f>
        <v>0</v>
      </c>
    </row>
    <row r="598" spans="1:21" s="88" customFormat="1" ht="15" customHeight="1">
      <c r="A598" s="407"/>
      <c r="B598" s="135"/>
      <c r="C598" s="135"/>
      <c r="D598" s="367"/>
      <c r="E598" s="367"/>
      <c r="F598" s="367"/>
      <c r="G598" s="367"/>
      <c r="H598" s="367"/>
      <c r="I598" s="367"/>
      <c r="J598" s="367"/>
      <c r="K598" s="367"/>
      <c r="L598" s="368"/>
      <c r="M598" s="171"/>
      <c r="N598" s="171"/>
      <c r="O598" s="171"/>
      <c r="P598" s="171"/>
      <c r="Q598" s="171"/>
      <c r="R598" s="171"/>
      <c r="S598" s="171"/>
      <c r="T598" s="171"/>
      <c r="U598" s="171"/>
    </row>
    <row r="599" spans="1:21" s="88" customFormat="1" ht="24" customHeight="1">
      <c r="A599" s="407"/>
      <c r="B599" s="135"/>
      <c r="C599" s="135"/>
      <c r="D599" s="511" t="s">
        <v>770</v>
      </c>
      <c r="E599" s="511"/>
      <c r="F599" s="511"/>
      <c r="G599" s="511"/>
      <c r="H599" s="511"/>
      <c r="I599" s="511"/>
      <c r="J599" s="511"/>
      <c r="K599" s="511"/>
      <c r="L599" s="511"/>
      <c r="M599" s="171">
        <v>578005</v>
      </c>
      <c r="N599" s="171">
        <v>540153</v>
      </c>
      <c r="O599" s="171">
        <v>253000</v>
      </c>
      <c r="P599" s="171">
        <f>N599+(P535-P505-P507-P508-P510-P511-P513-P529-P525-P524-P515-P516-P530-P519-P514-P506-P523-P504-P512-P521-P517)-P580</f>
        <v>378657</v>
      </c>
      <c r="Q599" s="171">
        <f>P599+(Q535-Q505-Q507-Q508-Q510-Q511-Q513-Q529-Q525-Q524-Q515-Q516-Q530-Q519-Q514-Q506-Q523-Q504-Q512-Q521-P517)-Q580</f>
        <v>230000</v>
      </c>
      <c r="R599" s="171">
        <f>Q599+(R535-R505-R507-R508-R510-R511-R513-R529-R525-R524-R515-R516-R530-R519-R514-R506-R523-R504-R512-R521-R517)-R580</f>
        <v>0</v>
      </c>
      <c r="S599" s="171">
        <f>R599+(S535-S505-S507-S508-S510-S511-S513-S529-S525-S524-S515-S516-S530-S519-S514-S506-S523-S504-S512-S521-S517)-S580</f>
        <v>0</v>
      </c>
      <c r="T599" s="171">
        <f>S599+(T535-T505-T507-T508-T510-T511-T513-T529-T525-T524-T515-T516-T530-T519-T514-T506-T523-T504-T512-T521-T517)-T580</f>
        <v>0</v>
      </c>
      <c r="U599" s="171">
        <f>T599+(U535-U505-U507-U508-U510-U511-U513-U529-U525-U524-U515-U516-U530-U519-U514-U506-U523-U504-U512-U521-U517)-U580</f>
        <v>0</v>
      </c>
    </row>
    <row r="600" spans="1:21" s="88" customFormat="1" ht="15" customHeight="1">
      <c r="A600" s="407"/>
      <c r="B600" s="135"/>
      <c r="C600" s="135"/>
      <c r="D600" s="135"/>
      <c r="E600" s="135"/>
      <c r="F600" s="135"/>
      <c r="G600" s="135"/>
      <c r="H600" s="135"/>
      <c r="I600" s="135"/>
      <c r="J600" s="135"/>
      <c r="K600" s="135"/>
      <c r="L600" s="280"/>
      <c r="M600" s="156"/>
      <c r="N600" s="156"/>
      <c r="O600" s="156"/>
      <c r="P600" s="156"/>
      <c r="Q600" s="156"/>
      <c r="R600" s="156"/>
      <c r="S600" s="156"/>
      <c r="T600" s="156"/>
      <c r="U600" s="156"/>
    </row>
    <row r="601" spans="1:21" s="88" customFormat="1" ht="24" customHeight="1">
      <c r="A601" s="407"/>
      <c r="B601" s="135"/>
      <c r="C601" s="135"/>
      <c r="D601" s="135"/>
      <c r="E601" s="135"/>
      <c r="F601" s="135"/>
      <c r="G601" s="135"/>
      <c r="H601" s="135"/>
      <c r="I601" s="135"/>
      <c r="J601" s="135"/>
      <c r="K601" s="135"/>
      <c r="L601" s="309" t="s">
        <v>418</v>
      </c>
      <c r="M601" s="295">
        <v>1485791</v>
      </c>
      <c r="N601" s="295">
        <v>1391622</v>
      </c>
      <c r="O601" s="295">
        <v>359643</v>
      </c>
      <c r="P601" s="295">
        <f>P591+P597+P599+P595+P593</f>
        <v>1168484</v>
      </c>
      <c r="Q601" s="295">
        <f>Q591+Q597+Q599+Q595+Q593</f>
        <v>300973</v>
      </c>
      <c r="R601" s="295">
        <f t="shared" ref="R601:U601" si="74">R591+R597+R599+R595+R593</f>
        <v>70973</v>
      </c>
      <c r="S601" s="295">
        <f t="shared" si="74"/>
        <v>70973</v>
      </c>
      <c r="T601" s="295">
        <f t="shared" si="74"/>
        <v>70973</v>
      </c>
      <c r="U601" s="295">
        <f t="shared" si="74"/>
        <v>70973</v>
      </c>
    </row>
    <row r="602" spans="1:21" ht="15" customHeight="1">
      <c r="B602" s="135"/>
      <c r="C602" s="135"/>
      <c r="D602" s="135"/>
      <c r="E602" s="135"/>
      <c r="F602" s="135"/>
      <c r="G602" s="135"/>
      <c r="H602" s="135"/>
      <c r="I602" s="135"/>
      <c r="J602" s="135"/>
      <c r="K602" s="135"/>
      <c r="L602" s="135"/>
      <c r="M602" s="369"/>
      <c r="N602" s="369"/>
      <c r="O602" s="158"/>
      <c r="P602" s="158"/>
      <c r="Q602" s="158"/>
      <c r="R602" s="158"/>
      <c r="S602" s="158"/>
      <c r="T602" s="158"/>
      <c r="U602" s="158"/>
    </row>
    <row r="603" spans="1:21" ht="15" customHeight="1">
      <c r="B603" s="88"/>
      <c r="C603" s="88"/>
      <c r="D603" s="88"/>
      <c r="E603" s="88"/>
      <c r="F603" s="88"/>
      <c r="G603" s="88"/>
      <c r="H603" s="88"/>
      <c r="I603" s="88"/>
      <c r="J603" s="88"/>
      <c r="K603" s="88"/>
      <c r="L603" s="96"/>
      <c r="M603" s="216"/>
      <c r="N603" s="269"/>
      <c r="O603" s="465"/>
      <c r="P603" s="465"/>
      <c r="Q603" s="446"/>
      <c r="R603" s="233"/>
      <c r="S603" s="233"/>
      <c r="T603" s="233"/>
      <c r="U603" s="233"/>
    </row>
    <row r="604" spans="1:21" ht="24" customHeight="1">
      <c r="B604" s="98" t="s">
        <v>1231</v>
      </c>
      <c r="C604" s="88"/>
      <c r="D604" s="88"/>
      <c r="E604" s="88"/>
      <c r="F604" s="88"/>
      <c r="G604" s="88"/>
      <c r="H604" s="88"/>
      <c r="I604" s="88"/>
      <c r="J604" s="88"/>
      <c r="K604" s="88"/>
      <c r="L604" s="88"/>
      <c r="M604" s="234"/>
      <c r="N604" s="234"/>
      <c r="O604" s="172"/>
      <c r="P604" s="172"/>
      <c r="Q604" s="235"/>
      <c r="R604" s="235"/>
      <c r="S604" s="235"/>
      <c r="T604" s="235"/>
      <c r="U604" s="235"/>
    </row>
    <row r="605" spans="1:21" ht="15" customHeight="1">
      <c r="B605" s="88"/>
      <c r="C605" s="88"/>
      <c r="D605" s="88"/>
      <c r="E605" s="88"/>
      <c r="F605" s="88"/>
      <c r="G605" s="88"/>
      <c r="H605" s="88"/>
      <c r="I605" s="88"/>
      <c r="J605" s="88"/>
      <c r="K605" s="88"/>
      <c r="L605" s="88"/>
      <c r="M605" s="234"/>
      <c r="N605" s="286"/>
      <c r="O605" s="172"/>
      <c r="P605" s="172"/>
      <c r="Q605" s="235"/>
      <c r="R605" s="235"/>
      <c r="S605" s="235"/>
      <c r="T605" s="235"/>
      <c r="U605" s="235"/>
    </row>
    <row r="606" spans="1:21" ht="24" customHeight="1">
      <c r="B606" s="1" t="s">
        <v>252</v>
      </c>
      <c r="C606" s="88"/>
      <c r="D606" s="88"/>
      <c r="E606" s="88" t="s">
        <v>253</v>
      </c>
      <c r="F606" s="88"/>
      <c r="G606" s="88"/>
      <c r="H606" s="88"/>
      <c r="I606" s="88"/>
      <c r="J606" s="88"/>
      <c r="K606" s="88"/>
      <c r="L606" s="88"/>
      <c r="M606" s="321">
        <v>12994</v>
      </c>
      <c r="N606" s="321">
        <v>8950</v>
      </c>
      <c r="O606" s="354">
        <v>8000</v>
      </c>
      <c r="P606" s="354">
        <v>7600</v>
      </c>
      <c r="Q606" s="381">
        <v>0</v>
      </c>
      <c r="R606" s="381">
        <v>0</v>
      </c>
      <c r="S606" s="381">
        <v>0</v>
      </c>
      <c r="T606" s="381">
        <v>0</v>
      </c>
      <c r="U606" s="381">
        <v>0</v>
      </c>
    </row>
    <row r="607" spans="1:21" ht="24" customHeight="1">
      <c r="B607" s="486" t="s">
        <v>1180</v>
      </c>
      <c r="C607" s="486"/>
      <c r="D607" s="486"/>
      <c r="E607" s="486"/>
      <c r="F607" s="486"/>
      <c r="G607" s="486"/>
      <c r="H607" s="486"/>
      <c r="I607" s="486"/>
      <c r="J607" s="486"/>
      <c r="K607" s="486"/>
      <c r="L607" s="486"/>
      <c r="M607" s="296">
        <f t="shared" ref="M607:U607" si="75">SUM(M606)</f>
        <v>12994</v>
      </c>
      <c r="N607" s="296">
        <f t="shared" si="75"/>
        <v>8950</v>
      </c>
      <c r="O607" s="293">
        <f t="shared" si="75"/>
        <v>8000</v>
      </c>
      <c r="P607" s="293">
        <f t="shared" si="75"/>
        <v>7600</v>
      </c>
      <c r="Q607" s="296">
        <f t="shared" si="75"/>
        <v>0</v>
      </c>
      <c r="R607" s="296">
        <f t="shared" si="75"/>
        <v>0</v>
      </c>
      <c r="S607" s="296">
        <f t="shared" si="75"/>
        <v>0</v>
      </c>
      <c r="T607" s="296">
        <f t="shared" si="75"/>
        <v>0</v>
      </c>
      <c r="U607" s="296">
        <f t="shared" si="75"/>
        <v>0</v>
      </c>
    </row>
    <row r="608" spans="1:21" ht="6.9" customHeight="1">
      <c r="B608" s="88"/>
      <c r="C608" s="88"/>
      <c r="D608" s="88"/>
      <c r="E608" s="88"/>
      <c r="F608" s="88"/>
      <c r="G608" s="88"/>
      <c r="H608" s="88"/>
      <c r="I608" s="88"/>
      <c r="J608" s="88"/>
      <c r="K608" s="88"/>
      <c r="L608" s="88"/>
      <c r="M608" s="289"/>
      <c r="N608" s="290"/>
      <c r="O608" s="336"/>
      <c r="P608" s="336"/>
      <c r="Q608" s="337"/>
      <c r="R608" s="337"/>
      <c r="S608" s="337"/>
      <c r="T608" s="337"/>
      <c r="U608" s="337"/>
    </row>
    <row r="609" spans="1:21" ht="24" customHeight="1">
      <c r="B609" s="1" t="s">
        <v>254</v>
      </c>
      <c r="C609" s="93"/>
      <c r="D609" s="93"/>
      <c r="E609" s="1" t="s">
        <v>235</v>
      </c>
      <c r="F609" s="93"/>
      <c r="G609" s="93"/>
      <c r="H609" s="93"/>
      <c r="I609" s="93"/>
      <c r="J609" s="93"/>
      <c r="K609" s="93"/>
      <c r="L609" s="93"/>
      <c r="M609" s="321">
        <v>310231</v>
      </c>
      <c r="N609" s="321">
        <v>320425</v>
      </c>
      <c r="O609" s="333">
        <v>322075</v>
      </c>
      <c r="P609" s="333">
        <v>322198</v>
      </c>
      <c r="Q609" s="357">
        <v>0</v>
      </c>
      <c r="R609" s="357">
        <v>0</v>
      </c>
      <c r="S609" s="357">
        <v>0</v>
      </c>
      <c r="T609" s="357">
        <v>0</v>
      </c>
      <c r="U609" s="357">
        <v>0</v>
      </c>
    </row>
    <row r="610" spans="1:21" ht="24" customHeight="1">
      <c r="B610" s="486" t="s">
        <v>583</v>
      </c>
      <c r="C610" s="486"/>
      <c r="D610" s="486"/>
      <c r="E610" s="486"/>
      <c r="F610" s="486"/>
      <c r="G610" s="486"/>
      <c r="H610" s="486"/>
      <c r="I610" s="486"/>
      <c r="J610" s="486"/>
      <c r="K610" s="486"/>
      <c r="L610" s="486"/>
      <c r="M610" s="296">
        <f t="shared" ref="M610:U610" si="76">SUM(M609)</f>
        <v>310231</v>
      </c>
      <c r="N610" s="296">
        <f t="shared" si="76"/>
        <v>320425</v>
      </c>
      <c r="O610" s="293">
        <f t="shared" si="76"/>
        <v>322075</v>
      </c>
      <c r="P610" s="293">
        <f t="shared" si="76"/>
        <v>322198</v>
      </c>
      <c r="Q610" s="296">
        <f t="shared" si="76"/>
        <v>0</v>
      </c>
      <c r="R610" s="296">
        <f t="shared" si="76"/>
        <v>0</v>
      </c>
      <c r="S610" s="296">
        <f t="shared" si="76"/>
        <v>0</v>
      </c>
      <c r="T610" s="296">
        <f t="shared" si="76"/>
        <v>0</v>
      </c>
      <c r="U610" s="296">
        <f t="shared" si="76"/>
        <v>0</v>
      </c>
    </row>
    <row r="611" spans="1:21" ht="15" customHeight="1">
      <c r="B611" s="88"/>
      <c r="C611" s="103"/>
      <c r="D611" s="103"/>
      <c r="E611" s="103"/>
      <c r="F611" s="88"/>
      <c r="G611" s="267"/>
      <c r="H611" s="267"/>
      <c r="I611" s="267"/>
      <c r="J611" s="267"/>
      <c r="K611" s="267"/>
      <c r="L611" s="267"/>
      <c r="M611" s="198"/>
      <c r="N611" s="198"/>
      <c r="O611" s="146"/>
      <c r="P611" s="146"/>
      <c r="Q611" s="192"/>
      <c r="R611" s="192"/>
      <c r="S611" s="192"/>
      <c r="T611" s="192"/>
      <c r="U611" s="192"/>
    </row>
    <row r="612" spans="1:21" s="88" customFormat="1" ht="24" customHeight="1">
      <c r="A612" s="407"/>
      <c r="B612" s="486" t="s">
        <v>1196</v>
      </c>
      <c r="C612" s="486"/>
      <c r="D612" s="486"/>
      <c r="E612" s="486"/>
      <c r="F612" s="486"/>
      <c r="G612" s="486"/>
      <c r="H612" s="486"/>
      <c r="I612" s="486"/>
      <c r="J612" s="486"/>
      <c r="K612" s="486"/>
      <c r="L612" s="486"/>
      <c r="M612" s="294">
        <f t="shared" ref="M612:U612" si="77">M607+M610</f>
        <v>323225</v>
      </c>
      <c r="N612" s="294">
        <f t="shared" si="77"/>
        <v>329375</v>
      </c>
      <c r="O612" s="295">
        <f t="shared" si="77"/>
        <v>330075</v>
      </c>
      <c r="P612" s="295">
        <f t="shared" si="77"/>
        <v>329798</v>
      </c>
      <c r="Q612" s="294">
        <f t="shared" si="77"/>
        <v>0</v>
      </c>
      <c r="R612" s="294">
        <f t="shared" si="77"/>
        <v>0</v>
      </c>
      <c r="S612" s="294">
        <f t="shared" si="77"/>
        <v>0</v>
      </c>
      <c r="T612" s="294">
        <f t="shared" si="77"/>
        <v>0</v>
      </c>
      <c r="U612" s="294">
        <f t="shared" si="77"/>
        <v>0</v>
      </c>
    </row>
    <row r="613" spans="1:21" ht="15" customHeight="1">
      <c r="B613" s="88"/>
      <c r="C613" s="88"/>
      <c r="D613" s="88"/>
      <c r="E613" s="88"/>
      <c r="F613" s="88"/>
      <c r="G613" s="88"/>
      <c r="H613" s="88"/>
      <c r="I613" s="88"/>
      <c r="J613" s="88"/>
      <c r="K613" s="88"/>
      <c r="L613" s="88"/>
      <c r="M613" s="198"/>
      <c r="N613" s="198"/>
      <c r="O613" s="146"/>
      <c r="P613" s="146"/>
      <c r="Q613" s="192"/>
      <c r="R613" s="192"/>
      <c r="S613" s="192"/>
      <c r="T613" s="192"/>
      <c r="U613" s="192"/>
    </row>
    <row r="614" spans="1:21" ht="24" customHeight="1">
      <c r="B614" s="1" t="s">
        <v>255</v>
      </c>
      <c r="C614" s="93"/>
      <c r="D614" s="93"/>
      <c r="E614" s="1" t="s">
        <v>256</v>
      </c>
      <c r="F614" s="93"/>
      <c r="G614" s="93"/>
      <c r="H614" s="93"/>
      <c r="I614" s="93"/>
      <c r="J614" s="93"/>
      <c r="K614" s="93"/>
      <c r="L614" s="93"/>
      <c r="M614" s="290">
        <v>475</v>
      </c>
      <c r="N614" s="290">
        <v>475</v>
      </c>
      <c r="O614" s="291">
        <v>475</v>
      </c>
      <c r="P614" s="291">
        <v>198</v>
      </c>
      <c r="Q614" s="300">
        <v>0</v>
      </c>
      <c r="R614" s="300">
        <v>0</v>
      </c>
      <c r="S614" s="300">
        <v>0</v>
      </c>
      <c r="T614" s="300">
        <v>0</v>
      </c>
      <c r="U614" s="300">
        <v>0</v>
      </c>
    </row>
    <row r="615" spans="1:21" ht="24" customHeight="1">
      <c r="B615" s="6" t="s">
        <v>1411</v>
      </c>
      <c r="C615" s="93"/>
      <c r="D615" s="93"/>
      <c r="E615" s="1"/>
      <c r="F615" s="93"/>
      <c r="G615" s="93"/>
      <c r="H615" s="93"/>
      <c r="I615" s="93"/>
      <c r="J615" s="93"/>
      <c r="K615" s="93"/>
      <c r="L615" s="93"/>
      <c r="M615" s="211"/>
      <c r="N615" s="211"/>
      <c r="O615" s="142"/>
      <c r="P615" s="142"/>
      <c r="Q615" s="184"/>
      <c r="R615" s="184"/>
      <c r="S615" s="184"/>
      <c r="T615" s="184"/>
      <c r="U615" s="184"/>
    </row>
    <row r="616" spans="1:21" ht="24" customHeight="1">
      <c r="B616" s="1" t="s">
        <v>899</v>
      </c>
      <c r="C616" s="93"/>
      <c r="D616" s="93"/>
      <c r="E616" s="1" t="s">
        <v>787</v>
      </c>
      <c r="F616" s="93"/>
      <c r="G616" s="93"/>
      <c r="H616" s="93"/>
      <c r="I616" s="93"/>
      <c r="J616" s="93"/>
      <c r="K616" s="93"/>
      <c r="L616" s="93"/>
      <c r="M616" s="211">
        <v>295000</v>
      </c>
      <c r="N616" s="211">
        <v>310000</v>
      </c>
      <c r="O616" s="142">
        <v>320000</v>
      </c>
      <c r="P616" s="142">
        <v>320000</v>
      </c>
      <c r="Q616" s="184">
        <v>0</v>
      </c>
      <c r="R616" s="237">
        <v>0</v>
      </c>
      <c r="S616" s="237">
        <v>0</v>
      </c>
      <c r="T616" s="237">
        <v>0</v>
      </c>
      <c r="U616" s="237">
        <v>0</v>
      </c>
    </row>
    <row r="617" spans="1:21" ht="24" customHeight="1">
      <c r="B617" s="1" t="s">
        <v>900</v>
      </c>
      <c r="C617" s="93"/>
      <c r="D617" s="93"/>
      <c r="E617" s="1" t="s">
        <v>245</v>
      </c>
      <c r="F617" s="93"/>
      <c r="G617" s="93"/>
      <c r="H617" s="93"/>
      <c r="I617" s="93"/>
      <c r="J617" s="93"/>
      <c r="K617" s="93"/>
      <c r="L617" s="93"/>
      <c r="M617" s="231">
        <v>27750</v>
      </c>
      <c r="N617" s="231">
        <v>18900</v>
      </c>
      <c r="O617" s="145">
        <v>9600</v>
      </c>
      <c r="P617" s="145">
        <v>9600</v>
      </c>
      <c r="Q617" s="197">
        <v>0</v>
      </c>
      <c r="R617" s="197">
        <v>0</v>
      </c>
      <c r="S617" s="197">
        <v>0</v>
      </c>
      <c r="T617" s="197">
        <v>0</v>
      </c>
      <c r="U617" s="197">
        <v>0</v>
      </c>
    </row>
    <row r="618" spans="1:21" ht="15" customHeight="1">
      <c r="B618" s="1"/>
      <c r="C618" s="93"/>
      <c r="D618" s="93"/>
      <c r="E618" s="1"/>
      <c r="F618" s="93"/>
      <c r="G618" s="93"/>
      <c r="H618" s="93"/>
      <c r="I618" s="93"/>
      <c r="J618" s="93"/>
      <c r="K618" s="93"/>
      <c r="L618" s="93"/>
      <c r="M618" s="193"/>
      <c r="N618" s="193"/>
      <c r="O618" s="142"/>
      <c r="P618" s="142"/>
      <c r="Q618" s="184"/>
      <c r="R618" s="184"/>
      <c r="S618" s="184"/>
      <c r="T618" s="184"/>
      <c r="U618" s="184"/>
    </row>
    <row r="619" spans="1:21" s="88" customFormat="1" ht="24" customHeight="1">
      <c r="A619" s="407"/>
      <c r="B619" s="486" t="s">
        <v>1181</v>
      </c>
      <c r="C619" s="486"/>
      <c r="D619" s="486"/>
      <c r="E619" s="486"/>
      <c r="F619" s="486"/>
      <c r="G619" s="486"/>
      <c r="H619" s="486"/>
      <c r="I619" s="486"/>
      <c r="J619" s="486"/>
      <c r="K619" s="486"/>
      <c r="L619" s="486"/>
      <c r="M619" s="294">
        <f t="shared" ref="M619:U619" si="78">SUM(M614:M617)</f>
        <v>323225</v>
      </c>
      <c r="N619" s="294">
        <f t="shared" si="78"/>
        <v>329375</v>
      </c>
      <c r="O619" s="295">
        <f t="shared" si="78"/>
        <v>330075</v>
      </c>
      <c r="P619" s="295">
        <f t="shared" si="78"/>
        <v>329798</v>
      </c>
      <c r="Q619" s="294">
        <f t="shared" si="78"/>
        <v>0</v>
      </c>
      <c r="R619" s="294">
        <f t="shared" si="78"/>
        <v>0</v>
      </c>
      <c r="S619" s="294">
        <f t="shared" si="78"/>
        <v>0</v>
      </c>
      <c r="T619" s="294">
        <f t="shared" si="78"/>
        <v>0</v>
      </c>
      <c r="U619" s="294">
        <f t="shared" si="78"/>
        <v>0</v>
      </c>
    </row>
    <row r="620" spans="1:21" s="88" customFormat="1" ht="15" customHeight="1">
      <c r="A620" s="407"/>
      <c r="M620" s="324"/>
      <c r="N620" s="324"/>
      <c r="O620" s="314"/>
      <c r="P620" s="314"/>
      <c r="Q620" s="324"/>
      <c r="R620" s="324"/>
      <c r="S620" s="324"/>
      <c r="T620" s="324"/>
      <c r="U620" s="324"/>
    </row>
    <row r="621" spans="1:21" s="88" customFormat="1" ht="24" customHeight="1">
      <c r="A621" s="407"/>
      <c r="L621" s="95" t="s">
        <v>416</v>
      </c>
      <c r="M621" s="212">
        <f t="shared" ref="M621:U621" si="79">M612-M619</f>
        <v>0</v>
      </c>
      <c r="N621" s="212">
        <f t="shared" si="79"/>
        <v>0</v>
      </c>
      <c r="O621" s="248">
        <f t="shared" si="79"/>
        <v>0</v>
      </c>
      <c r="P621" s="248">
        <f t="shared" si="79"/>
        <v>0</v>
      </c>
      <c r="Q621" s="212">
        <f t="shared" si="79"/>
        <v>0</v>
      </c>
      <c r="R621" s="212">
        <f t="shared" si="79"/>
        <v>0</v>
      </c>
      <c r="S621" s="212">
        <f t="shared" si="79"/>
        <v>0</v>
      </c>
      <c r="T621" s="212">
        <f t="shared" si="79"/>
        <v>0</v>
      </c>
      <c r="U621" s="212">
        <f t="shared" si="79"/>
        <v>0</v>
      </c>
    </row>
    <row r="622" spans="1:21" s="88" customFormat="1" ht="15" customHeight="1">
      <c r="A622" s="407"/>
      <c r="M622" s="294"/>
      <c r="N622" s="294"/>
      <c r="O622" s="295"/>
      <c r="P622" s="295"/>
      <c r="Q622" s="294"/>
      <c r="R622" s="294"/>
      <c r="S622" s="294"/>
      <c r="T622" s="294"/>
      <c r="U622" s="294"/>
    </row>
    <row r="623" spans="1:21" s="88" customFormat="1" ht="24" customHeight="1">
      <c r="A623" s="407"/>
      <c r="L623" s="96" t="s">
        <v>418</v>
      </c>
      <c r="M623" s="294">
        <v>0</v>
      </c>
      <c r="N623" s="294">
        <v>0</v>
      </c>
      <c r="O623" s="295">
        <v>0</v>
      </c>
      <c r="P623" s="295">
        <f>N623+P621</f>
        <v>0</v>
      </c>
      <c r="Q623" s="294">
        <f>P623+Q621</f>
        <v>0</v>
      </c>
      <c r="R623" s="294">
        <f>Q623+R621</f>
        <v>0</v>
      </c>
      <c r="S623" s="294">
        <f>R623+S621</f>
        <v>0</v>
      </c>
      <c r="T623" s="294">
        <f>S623+T621</f>
        <v>0</v>
      </c>
      <c r="U623" s="294">
        <f>T623+U621</f>
        <v>0</v>
      </c>
    </row>
    <row r="624" spans="1:21" ht="15" customHeight="1">
      <c r="B624" s="88"/>
      <c r="C624" s="88"/>
      <c r="D624" s="88"/>
      <c r="E624" s="88"/>
      <c r="F624" s="88"/>
      <c r="G624" s="88"/>
      <c r="H624" s="88"/>
      <c r="I624" s="88"/>
      <c r="J624" s="88"/>
      <c r="K624" s="88"/>
      <c r="L624" s="88"/>
      <c r="M624" s="234"/>
      <c r="N624" s="234"/>
      <c r="O624" s="172"/>
      <c r="P624" s="172"/>
      <c r="Q624" s="447"/>
      <c r="R624" s="447"/>
      <c r="S624" s="447"/>
      <c r="T624" s="235"/>
      <c r="U624" s="235"/>
    </row>
    <row r="625" spans="2:21" ht="24" customHeight="1">
      <c r="B625" s="98" t="s">
        <v>1485</v>
      </c>
      <c r="C625" s="88"/>
      <c r="D625" s="88"/>
      <c r="E625" s="88"/>
      <c r="F625" s="88"/>
      <c r="G625" s="88"/>
      <c r="H625" s="88"/>
      <c r="I625" s="88"/>
      <c r="J625" s="88"/>
      <c r="K625" s="88"/>
      <c r="L625" s="88"/>
      <c r="M625" s="234"/>
      <c r="N625" s="234"/>
      <c r="O625" s="172"/>
      <c r="P625" s="172"/>
      <c r="Q625" s="447"/>
      <c r="R625" s="447"/>
      <c r="S625" s="447"/>
      <c r="T625" s="235"/>
      <c r="U625" s="235"/>
    </row>
    <row r="626" spans="2:21" ht="24" customHeight="1">
      <c r="B626" s="1" t="s">
        <v>1486</v>
      </c>
      <c r="C626" s="93"/>
      <c r="D626" s="93"/>
      <c r="E626" s="1" t="s">
        <v>1487</v>
      </c>
      <c r="F626" s="93"/>
      <c r="G626" s="93"/>
      <c r="H626" s="93"/>
      <c r="I626" s="93"/>
      <c r="J626" s="93"/>
      <c r="K626" s="93"/>
      <c r="L626" s="93"/>
      <c r="M626" s="325">
        <v>0</v>
      </c>
      <c r="N626" s="325">
        <v>0</v>
      </c>
      <c r="O626" s="336">
        <v>0</v>
      </c>
      <c r="P626" s="336">
        <v>0</v>
      </c>
      <c r="Q626" s="325">
        <v>350000</v>
      </c>
      <c r="R626" s="422">
        <v>714000</v>
      </c>
      <c r="S626" s="422">
        <v>728280</v>
      </c>
      <c r="T626" s="422">
        <v>742846</v>
      </c>
      <c r="U626" s="422">
        <v>757703</v>
      </c>
    </row>
    <row r="627" spans="2:21" ht="24" customHeight="1">
      <c r="B627" s="1" t="s">
        <v>1343</v>
      </c>
      <c r="C627" s="93"/>
      <c r="D627" s="93"/>
      <c r="E627" s="1" t="s">
        <v>1344</v>
      </c>
      <c r="F627" s="93"/>
      <c r="G627" s="93"/>
      <c r="H627" s="93"/>
      <c r="I627" s="93"/>
      <c r="J627" s="93"/>
      <c r="K627" s="93"/>
      <c r="L627" s="93"/>
      <c r="M627" s="422">
        <v>0</v>
      </c>
      <c r="N627" s="422">
        <v>0</v>
      </c>
      <c r="O627" s="459">
        <v>100000</v>
      </c>
      <c r="P627" s="459">
        <v>100000</v>
      </c>
      <c r="Q627" s="422">
        <v>0</v>
      </c>
      <c r="R627" s="422">
        <v>0</v>
      </c>
      <c r="S627" s="423">
        <v>0</v>
      </c>
      <c r="T627" s="423">
        <v>0</v>
      </c>
      <c r="U627" s="423">
        <v>0</v>
      </c>
    </row>
    <row r="628" spans="2:21" ht="24" customHeight="1">
      <c r="B628" s="1" t="s">
        <v>257</v>
      </c>
      <c r="C628" s="93"/>
      <c r="D628" s="93"/>
      <c r="E628" s="1" t="s">
        <v>258</v>
      </c>
      <c r="F628" s="93"/>
      <c r="G628" s="93"/>
      <c r="H628" s="93"/>
      <c r="I628" s="93"/>
      <c r="J628" s="93"/>
      <c r="K628" s="93"/>
      <c r="L628" s="93"/>
      <c r="M628" s="211">
        <v>3300613</v>
      </c>
      <c r="N628" s="211">
        <v>3447225</v>
      </c>
      <c r="O628" s="142">
        <v>3886543</v>
      </c>
      <c r="P628" s="142">
        <v>3850000</v>
      </c>
      <c r="Q628" s="211">
        <v>3965500</v>
      </c>
      <c r="R628" s="211">
        <v>4758600</v>
      </c>
      <c r="S628" s="211">
        <v>5948250</v>
      </c>
      <c r="T628" s="211">
        <v>7435313</v>
      </c>
      <c r="U628" s="211">
        <v>9294141</v>
      </c>
    </row>
    <row r="629" spans="2:21" ht="24" customHeight="1">
      <c r="B629" s="1" t="s">
        <v>259</v>
      </c>
      <c r="C629" s="88"/>
      <c r="D629" s="88"/>
      <c r="E629" s="1" t="s">
        <v>260</v>
      </c>
      <c r="F629" s="88"/>
      <c r="G629" s="88"/>
      <c r="H629" s="88"/>
      <c r="I629" s="88"/>
      <c r="J629" s="88"/>
      <c r="K629" s="88"/>
      <c r="L629" s="88"/>
      <c r="M629" s="211">
        <v>7900</v>
      </c>
      <c r="N629" s="211">
        <v>6050</v>
      </c>
      <c r="O629" s="142">
        <v>5000</v>
      </c>
      <c r="P629" s="142">
        <v>0</v>
      </c>
      <c r="Q629" s="211">
        <v>5000</v>
      </c>
      <c r="R629" s="211">
        <v>5000</v>
      </c>
      <c r="S629" s="211">
        <v>5000</v>
      </c>
      <c r="T629" s="211">
        <v>5000</v>
      </c>
      <c r="U629" s="211">
        <v>5000</v>
      </c>
    </row>
    <row r="630" spans="2:21" ht="24" customHeight="1">
      <c r="B630" s="1" t="s">
        <v>782</v>
      </c>
      <c r="C630" s="88"/>
      <c r="D630" s="88"/>
      <c r="E630" s="1" t="s">
        <v>754</v>
      </c>
      <c r="F630" s="93"/>
      <c r="G630" s="93"/>
      <c r="H630" s="93"/>
      <c r="I630" s="93"/>
      <c r="J630" s="93"/>
      <c r="K630" s="93"/>
      <c r="L630" s="93"/>
      <c r="M630" s="211">
        <v>755</v>
      </c>
      <c r="N630" s="211">
        <v>140331</v>
      </c>
      <c r="O630" s="142">
        <v>135000</v>
      </c>
      <c r="P630" s="142">
        <v>164000</v>
      </c>
      <c r="Q630" s="194">
        <v>168920</v>
      </c>
      <c r="R630" s="194">
        <v>172298</v>
      </c>
      <c r="S630" s="194">
        <v>175744</v>
      </c>
      <c r="T630" s="194">
        <v>179259</v>
      </c>
      <c r="U630" s="194">
        <v>182844</v>
      </c>
    </row>
    <row r="631" spans="2:21" ht="24" customHeight="1">
      <c r="B631" s="1" t="s">
        <v>261</v>
      </c>
      <c r="C631" s="93"/>
      <c r="D631" s="93"/>
      <c r="E631" s="1" t="s">
        <v>262</v>
      </c>
      <c r="F631" s="93"/>
      <c r="G631" s="93"/>
      <c r="H631" s="93"/>
      <c r="I631" s="93"/>
      <c r="J631" s="93"/>
      <c r="K631" s="93"/>
      <c r="L631" s="93"/>
      <c r="M631" s="211">
        <v>241930</v>
      </c>
      <c r="N631" s="211">
        <v>209245</v>
      </c>
      <c r="O631" s="150">
        <v>200000</v>
      </c>
      <c r="P631" s="150">
        <v>180000</v>
      </c>
      <c r="Q631" s="266">
        <v>100000</v>
      </c>
      <c r="R631" s="266">
        <v>100000</v>
      </c>
      <c r="S631" s="266">
        <v>100000</v>
      </c>
      <c r="T631" s="266">
        <v>100000</v>
      </c>
      <c r="U631" s="266">
        <v>100000</v>
      </c>
    </row>
    <row r="632" spans="2:21" ht="24" customHeight="1">
      <c r="B632" s="1" t="s">
        <v>263</v>
      </c>
      <c r="C632" s="88"/>
      <c r="D632" s="88"/>
      <c r="E632" s="1" t="s">
        <v>264</v>
      </c>
      <c r="F632" s="88"/>
      <c r="G632" s="88"/>
      <c r="H632" s="88"/>
      <c r="I632" s="88"/>
      <c r="J632" s="88"/>
      <c r="K632" s="88"/>
      <c r="L632" s="88"/>
      <c r="M632" s="194">
        <v>822094</v>
      </c>
      <c r="N632" s="194">
        <v>858759</v>
      </c>
      <c r="O632" s="144">
        <v>867000</v>
      </c>
      <c r="P632" s="144">
        <v>893000</v>
      </c>
      <c r="Q632" s="194">
        <v>919790</v>
      </c>
      <c r="R632" s="194">
        <v>938186</v>
      </c>
      <c r="S632" s="194">
        <v>956950</v>
      </c>
      <c r="T632" s="194">
        <v>976089</v>
      </c>
      <c r="U632" s="194">
        <v>995611</v>
      </c>
    </row>
    <row r="633" spans="2:21" ht="24" customHeight="1">
      <c r="B633" s="1" t="s">
        <v>265</v>
      </c>
      <c r="C633" s="93"/>
      <c r="D633" s="93"/>
      <c r="E633" s="4" t="s">
        <v>266</v>
      </c>
      <c r="F633" s="93"/>
      <c r="G633" s="93"/>
      <c r="H633" s="93"/>
      <c r="I633" s="93"/>
      <c r="J633" s="93"/>
      <c r="K633" s="93"/>
      <c r="L633" s="93"/>
      <c r="M633" s="211">
        <v>689353</v>
      </c>
      <c r="N633" s="211">
        <v>283084</v>
      </c>
      <c r="O633" s="150">
        <v>300000</v>
      </c>
      <c r="P633" s="150">
        <v>500000</v>
      </c>
      <c r="Q633" s="266">
        <v>300000</v>
      </c>
      <c r="R633" s="205">
        <v>230000</v>
      </c>
      <c r="S633" s="205">
        <v>230000</v>
      </c>
      <c r="T633" s="205">
        <v>230000</v>
      </c>
      <c r="U633" s="205">
        <v>230000</v>
      </c>
    </row>
    <row r="634" spans="2:21" ht="24" customHeight="1">
      <c r="B634" s="1" t="s">
        <v>267</v>
      </c>
      <c r="C634" s="93"/>
      <c r="D634" s="93"/>
      <c r="E634" s="488" t="s">
        <v>6</v>
      </c>
      <c r="F634" s="488"/>
      <c r="G634" s="488"/>
      <c r="H634" s="488"/>
      <c r="I634" s="488"/>
      <c r="J634" s="488"/>
      <c r="K634" s="488"/>
      <c r="L634" s="488"/>
      <c r="M634" s="211">
        <v>1302</v>
      </c>
      <c r="N634" s="211">
        <v>2030</v>
      </c>
      <c r="O634" s="142">
        <v>2000</v>
      </c>
      <c r="P634" s="142">
        <v>30000</v>
      </c>
      <c r="Q634" s="211">
        <v>35000</v>
      </c>
      <c r="R634" s="211">
        <v>55000</v>
      </c>
      <c r="S634" s="211">
        <v>10000</v>
      </c>
      <c r="T634" s="211">
        <v>15000</v>
      </c>
      <c r="U634" s="211">
        <v>10000</v>
      </c>
    </row>
    <row r="635" spans="2:21" ht="24" customHeight="1">
      <c r="B635" s="1" t="s">
        <v>1402</v>
      </c>
      <c r="C635" s="93"/>
      <c r="D635" s="93"/>
      <c r="E635" s="4" t="s">
        <v>1403</v>
      </c>
      <c r="F635" s="93"/>
      <c r="G635" s="93"/>
      <c r="H635" s="93"/>
      <c r="I635" s="93"/>
      <c r="J635" s="93"/>
      <c r="K635" s="93"/>
      <c r="L635" s="93"/>
      <c r="M635" s="211">
        <v>0</v>
      </c>
      <c r="N635" s="211">
        <v>-29663</v>
      </c>
      <c r="O635" s="142">
        <v>0</v>
      </c>
      <c r="P635" s="142">
        <v>0</v>
      </c>
      <c r="Q635" s="211">
        <v>0</v>
      </c>
      <c r="R635" s="211">
        <v>0</v>
      </c>
      <c r="S635" s="211">
        <v>0</v>
      </c>
      <c r="T635" s="211">
        <v>0</v>
      </c>
      <c r="U635" s="211">
        <v>0</v>
      </c>
    </row>
    <row r="636" spans="2:21" ht="24" customHeight="1">
      <c r="B636" s="1" t="s">
        <v>507</v>
      </c>
      <c r="C636" s="93"/>
      <c r="D636" s="93"/>
      <c r="E636" s="1" t="s">
        <v>61</v>
      </c>
      <c r="F636" s="93"/>
      <c r="G636" s="93"/>
      <c r="H636" s="93"/>
      <c r="I636" s="93"/>
      <c r="J636" s="93"/>
      <c r="K636" s="93"/>
      <c r="L636" s="93"/>
      <c r="M636" s="195">
        <v>2524</v>
      </c>
      <c r="N636" s="195">
        <v>2920</v>
      </c>
      <c r="O636" s="143">
        <v>0</v>
      </c>
      <c r="P636" s="143">
        <v>2021</v>
      </c>
      <c r="Q636" s="211">
        <v>48500</v>
      </c>
      <c r="R636" s="211">
        <v>503500</v>
      </c>
      <c r="S636" s="195">
        <v>0</v>
      </c>
      <c r="T636" s="195">
        <v>0</v>
      </c>
      <c r="U636" s="195">
        <v>0</v>
      </c>
    </row>
    <row r="637" spans="2:21" ht="24" customHeight="1">
      <c r="B637" s="1" t="s">
        <v>691</v>
      </c>
      <c r="C637" s="88"/>
      <c r="D637" s="88"/>
      <c r="E637" s="1" t="s">
        <v>692</v>
      </c>
      <c r="F637" s="88"/>
      <c r="G637" s="88"/>
      <c r="H637" s="267"/>
      <c r="I637" s="267"/>
      <c r="J637" s="267"/>
      <c r="K637" s="267"/>
      <c r="L637" s="267"/>
      <c r="M637" s="266">
        <v>100010</v>
      </c>
      <c r="N637" s="266">
        <v>102305</v>
      </c>
      <c r="O637" s="150">
        <v>105351</v>
      </c>
      <c r="P637" s="150">
        <v>105351</v>
      </c>
      <c r="Q637" s="266">
        <v>108134</v>
      </c>
      <c r="R637" s="266">
        <v>110996</v>
      </c>
      <c r="S637" s="266">
        <v>113937</v>
      </c>
      <c r="T637" s="266">
        <v>116399</v>
      </c>
      <c r="U637" s="266">
        <v>118934</v>
      </c>
    </row>
    <row r="638" spans="2:21" ht="24" customHeight="1">
      <c r="B638" s="1" t="s">
        <v>268</v>
      </c>
      <c r="C638" s="88"/>
      <c r="D638" s="88"/>
      <c r="E638" s="1" t="s">
        <v>7</v>
      </c>
      <c r="F638" s="88"/>
      <c r="G638" s="88"/>
      <c r="H638" s="88"/>
      <c r="I638" s="88"/>
      <c r="J638" s="88"/>
      <c r="K638" s="88"/>
      <c r="L638" s="88"/>
      <c r="M638" s="231">
        <v>459</v>
      </c>
      <c r="N638" s="231">
        <v>3645</v>
      </c>
      <c r="O638" s="145">
        <v>250</v>
      </c>
      <c r="P638" s="145">
        <v>2000</v>
      </c>
      <c r="Q638" s="231">
        <v>1000</v>
      </c>
      <c r="R638" s="231">
        <v>1000</v>
      </c>
      <c r="S638" s="231">
        <v>1000</v>
      </c>
      <c r="T638" s="231">
        <v>1000</v>
      </c>
      <c r="U638" s="231">
        <v>1000</v>
      </c>
    </row>
    <row r="639" spans="2:21" ht="24" customHeight="1">
      <c r="B639" s="486" t="s">
        <v>1173</v>
      </c>
      <c r="C639" s="486"/>
      <c r="D639" s="486"/>
      <c r="E639" s="486"/>
      <c r="F639" s="486"/>
      <c r="G639" s="486"/>
      <c r="H639" s="486"/>
      <c r="I639" s="486"/>
      <c r="J639" s="486"/>
      <c r="K639" s="486"/>
      <c r="L639" s="486"/>
      <c r="M639" s="296">
        <f>SUM(M626:M638)</f>
        <v>5166940</v>
      </c>
      <c r="N639" s="296">
        <f>SUM(N626:N638)</f>
        <v>5025931</v>
      </c>
      <c r="O639" s="293">
        <f t="shared" ref="O639:P639" si="80">SUM(O626:O638)</f>
        <v>5601144</v>
      </c>
      <c r="P639" s="293">
        <f t="shared" si="80"/>
        <v>5826372</v>
      </c>
      <c r="Q639" s="296">
        <f>SUM(Q626:Q638)</f>
        <v>6001844</v>
      </c>
      <c r="R639" s="296">
        <f t="shared" ref="R639:U639" si="81">SUM(R626:R638)</f>
        <v>7588580</v>
      </c>
      <c r="S639" s="296">
        <f>SUM(S626:S638)</f>
        <v>8269161</v>
      </c>
      <c r="T639" s="296">
        <f t="shared" si="81"/>
        <v>9800906</v>
      </c>
      <c r="U639" s="296">
        <f t="shared" si="81"/>
        <v>11695233</v>
      </c>
    </row>
    <row r="640" spans="2:21" ht="6.9" customHeight="1">
      <c r="B640" s="1"/>
      <c r="C640" s="88"/>
      <c r="D640" s="88"/>
      <c r="E640" s="1"/>
      <c r="F640" s="88"/>
      <c r="G640" s="88"/>
      <c r="H640" s="88"/>
      <c r="I640" s="88"/>
      <c r="J640" s="88"/>
      <c r="K640" s="88"/>
      <c r="L640" s="88"/>
      <c r="M640" s="193"/>
      <c r="N640" s="211"/>
      <c r="O640" s="142"/>
      <c r="P640" s="142"/>
      <c r="Q640" s="211"/>
      <c r="R640" s="211"/>
      <c r="S640" s="211"/>
      <c r="T640" s="211"/>
      <c r="U640" s="211"/>
    </row>
    <row r="641" spans="1:21" ht="24" customHeight="1">
      <c r="B641" s="1" t="s">
        <v>1415</v>
      </c>
      <c r="C641" s="93"/>
      <c r="D641" s="93"/>
      <c r="E641" s="1" t="s">
        <v>1146</v>
      </c>
      <c r="F641" s="88"/>
      <c r="G641" s="88"/>
      <c r="H641" s="88"/>
      <c r="I641" s="88"/>
      <c r="J641" s="88"/>
      <c r="K641" s="88"/>
      <c r="L641" s="88"/>
      <c r="M641" s="211">
        <v>0</v>
      </c>
      <c r="N641" s="211">
        <v>0</v>
      </c>
      <c r="O641" s="142">
        <v>0</v>
      </c>
      <c r="P641" s="142">
        <v>0</v>
      </c>
      <c r="Q641" s="211">
        <v>9265000</v>
      </c>
      <c r="R641" s="211">
        <v>0</v>
      </c>
      <c r="S641" s="211">
        <v>0</v>
      </c>
      <c r="T641" s="211">
        <v>0</v>
      </c>
      <c r="U641" s="211">
        <v>0</v>
      </c>
    </row>
    <row r="642" spans="1:21" ht="24" customHeight="1">
      <c r="B642" s="1" t="s">
        <v>1435</v>
      </c>
      <c r="C642" s="93"/>
      <c r="D642" s="93"/>
      <c r="E642" s="1" t="s">
        <v>1314</v>
      </c>
      <c r="F642" s="88"/>
      <c r="G642" s="88"/>
      <c r="H642" s="88"/>
      <c r="I642" s="88"/>
      <c r="J642" s="88"/>
      <c r="K642" s="88"/>
      <c r="L642" s="88"/>
      <c r="M642" s="211">
        <v>0</v>
      </c>
      <c r="N642" s="211">
        <v>0</v>
      </c>
      <c r="O642" s="142">
        <v>0</v>
      </c>
      <c r="P642" s="142">
        <v>0</v>
      </c>
      <c r="Q642" s="211">
        <v>818705</v>
      </c>
      <c r="R642" s="211">
        <v>0</v>
      </c>
      <c r="S642" s="211">
        <v>0</v>
      </c>
      <c r="T642" s="211">
        <v>0</v>
      </c>
      <c r="U642" s="211">
        <v>0</v>
      </c>
    </row>
    <row r="643" spans="1:21" ht="24" customHeight="1">
      <c r="B643" s="1" t="s">
        <v>1484</v>
      </c>
      <c r="C643" s="93"/>
      <c r="D643" s="93"/>
      <c r="E643" s="1" t="s">
        <v>1483</v>
      </c>
      <c r="F643" s="88"/>
      <c r="G643" s="88"/>
      <c r="H643" s="88"/>
      <c r="I643" s="88"/>
      <c r="J643" s="88"/>
      <c r="K643" s="88"/>
      <c r="L643" s="88"/>
      <c r="M643" s="211">
        <v>0</v>
      </c>
      <c r="N643" s="211">
        <v>0</v>
      </c>
      <c r="O643" s="142">
        <v>0</v>
      </c>
      <c r="P643" s="142">
        <v>0</v>
      </c>
      <c r="Q643" s="211">
        <v>0</v>
      </c>
      <c r="R643" s="211">
        <v>11097000</v>
      </c>
      <c r="S643" s="211">
        <v>0</v>
      </c>
      <c r="T643" s="211">
        <v>11486500</v>
      </c>
      <c r="U643" s="211">
        <v>2747500</v>
      </c>
    </row>
    <row r="644" spans="1:21" ht="24" customHeight="1">
      <c r="B644" s="1" t="s">
        <v>1432</v>
      </c>
      <c r="C644" s="93"/>
      <c r="D644" s="93"/>
      <c r="E644" s="1" t="s">
        <v>1426</v>
      </c>
      <c r="F644" s="88"/>
      <c r="G644" s="88"/>
      <c r="H644" s="88"/>
      <c r="I644" s="88"/>
      <c r="J644" s="88"/>
      <c r="K644" s="88"/>
      <c r="L644" s="88"/>
      <c r="M644" s="211">
        <v>0</v>
      </c>
      <c r="N644" s="211">
        <v>0</v>
      </c>
      <c r="O644" s="142">
        <v>0</v>
      </c>
      <c r="P644" s="142">
        <v>0</v>
      </c>
      <c r="Q644" s="211">
        <v>0</v>
      </c>
      <c r="R644" s="211">
        <v>113459000</v>
      </c>
      <c r="S644" s="211">
        <v>3420500</v>
      </c>
      <c r="T644" s="211">
        <v>825000</v>
      </c>
      <c r="U644" s="211">
        <v>0</v>
      </c>
    </row>
    <row r="645" spans="1:21" ht="24" customHeight="1">
      <c r="B645" s="1" t="s">
        <v>1418</v>
      </c>
      <c r="C645" s="93"/>
      <c r="D645" s="93"/>
      <c r="E645" s="1" t="s">
        <v>1419</v>
      </c>
      <c r="F645" s="88"/>
      <c r="G645" s="88"/>
      <c r="H645" s="88"/>
      <c r="I645" s="88"/>
      <c r="J645" s="88"/>
      <c r="K645" s="88"/>
      <c r="L645" s="88"/>
      <c r="M645" s="211">
        <v>0</v>
      </c>
      <c r="N645" s="211">
        <v>0</v>
      </c>
      <c r="O645" s="142">
        <v>0</v>
      </c>
      <c r="P645" s="142">
        <v>0</v>
      </c>
      <c r="Q645" s="211">
        <v>0</v>
      </c>
      <c r="R645" s="211">
        <v>0</v>
      </c>
      <c r="S645" s="211">
        <v>18000</v>
      </c>
      <c r="T645" s="211">
        <v>0</v>
      </c>
      <c r="U645" s="211">
        <v>60000</v>
      </c>
    </row>
    <row r="646" spans="1:21" ht="24" customHeight="1">
      <c r="B646" s="1" t="s">
        <v>978</v>
      </c>
      <c r="C646" s="93"/>
      <c r="D646" s="93"/>
      <c r="E646" s="1" t="s">
        <v>931</v>
      </c>
      <c r="F646" s="88"/>
      <c r="G646" s="88"/>
      <c r="H646" s="88"/>
      <c r="I646" s="88"/>
      <c r="J646" s="88"/>
      <c r="K646" s="88"/>
      <c r="L646" s="88"/>
      <c r="M646" s="211">
        <v>103895</v>
      </c>
      <c r="N646" s="211">
        <v>104558</v>
      </c>
      <c r="O646" s="142">
        <v>104209</v>
      </c>
      <c r="P646" s="142">
        <v>104209</v>
      </c>
      <c r="Q646" s="184">
        <v>104627</v>
      </c>
      <c r="R646" s="184">
        <v>104034</v>
      </c>
      <c r="S646" s="184">
        <v>55366</v>
      </c>
      <c r="T646" s="184">
        <v>54738</v>
      </c>
      <c r="U646" s="184">
        <v>54948</v>
      </c>
    </row>
    <row r="647" spans="1:21" ht="24" customHeight="1">
      <c r="B647" s="1" t="s">
        <v>269</v>
      </c>
      <c r="C647" s="93"/>
      <c r="D647" s="93"/>
      <c r="E647" s="1" t="s">
        <v>195</v>
      </c>
      <c r="F647" s="93"/>
      <c r="G647" s="93"/>
      <c r="H647" s="93"/>
      <c r="I647" s="93"/>
      <c r="J647" s="93"/>
      <c r="K647" s="93"/>
      <c r="L647" s="93"/>
      <c r="M647" s="231">
        <v>75125</v>
      </c>
      <c r="N647" s="231">
        <v>75675</v>
      </c>
      <c r="O647" s="145">
        <v>73650</v>
      </c>
      <c r="P647" s="145">
        <v>73650</v>
      </c>
      <c r="Q647" s="197">
        <v>74125</v>
      </c>
      <c r="R647" s="197">
        <v>69525</v>
      </c>
      <c r="S647" s="197">
        <v>0</v>
      </c>
      <c r="T647" s="197">
        <v>0</v>
      </c>
      <c r="U647" s="197">
        <v>0</v>
      </c>
    </row>
    <row r="648" spans="1:21" ht="24" customHeight="1">
      <c r="B648" s="486" t="s">
        <v>583</v>
      </c>
      <c r="C648" s="486"/>
      <c r="D648" s="486"/>
      <c r="E648" s="486"/>
      <c r="F648" s="486"/>
      <c r="G648" s="486"/>
      <c r="H648" s="486"/>
      <c r="I648" s="486"/>
      <c r="J648" s="486"/>
      <c r="K648" s="486"/>
      <c r="L648" s="486"/>
      <c r="M648" s="296">
        <f>SUM(M641:M647)</f>
        <v>179020</v>
      </c>
      <c r="N648" s="296">
        <f>SUM(N641:N647)</f>
        <v>180233</v>
      </c>
      <c r="O648" s="293">
        <f t="shared" ref="O648:P648" si="82">SUM(O641:O647)</f>
        <v>177859</v>
      </c>
      <c r="P648" s="293">
        <f t="shared" si="82"/>
        <v>177859</v>
      </c>
      <c r="Q648" s="296">
        <f>SUM(Q641:Q647)</f>
        <v>10262457</v>
      </c>
      <c r="R648" s="296">
        <f t="shared" ref="R648:U648" si="83">SUM(R641:R647)</f>
        <v>124729559</v>
      </c>
      <c r="S648" s="296">
        <f t="shared" si="83"/>
        <v>3493866</v>
      </c>
      <c r="T648" s="296">
        <f t="shared" si="83"/>
        <v>12366238</v>
      </c>
      <c r="U648" s="296">
        <f t="shared" si="83"/>
        <v>2862448</v>
      </c>
    </row>
    <row r="649" spans="1:21" ht="15" customHeight="1">
      <c r="B649" s="88"/>
      <c r="C649" s="88"/>
      <c r="D649" s="88"/>
      <c r="E649" s="88"/>
      <c r="F649" s="88"/>
      <c r="G649" s="88"/>
      <c r="H649" s="88"/>
      <c r="I649" s="88"/>
      <c r="J649" s="88"/>
      <c r="K649" s="88"/>
      <c r="L649" s="88"/>
      <c r="M649" s="198"/>
      <c r="N649" s="198"/>
      <c r="O649" s="146"/>
      <c r="P649" s="146"/>
      <c r="Q649" s="192"/>
      <c r="R649" s="192"/>
      <c r="S649" s="192"/>
      <c r="T649" s="192"/>
      <c r="U649" s="192"/>
    </row>
    <row r="650" spans="1:21" s="88" customFormat="1" ht="24" customHeight="1">
      <c r="A650" s="407"/>
      <c r="B650" s="486" t="s">
        <v>1197</v>
      </c>
      <c r="C650" s="486"/>
      <c r="D650" s="486"/>
      <c r="E650" s="486"/>
      <c r="F650" s="486"/>
      <c r="G650" s="486"/>
      <c r="H650" s="486"/>
      <c r="I650" s="486"/>
      <c r="J650" s="486"/>
      <c r="K650" s="486"/>
      <c r="L650" s="486"/>
      <c r="M650" s="294">
        <f t="shared" ref="M650:U650" si="84">M639+M648</f>
        <v>5345960</v>
      </c>
      <c r="N650" s="294">
        <f t="shared" si="84"/>
        <v>5206164</v>
      </c>
      <c r="O650" s="295">
        <f t="shared" si="84"/>
        <v>5779003</v>
      </c>
      <c r="P650" s="295">
        <f t="shared" si="84"/>
        <v>6004231</v>
      </c>
      <c r="Q650" s="294">
        <f t="shared" si="84"/>
        <v>16264301</v>
      </c>
      <c r="R650" s="294">
        <f t="shared" si="84"/>
        <v>132318139</v>
      </c>
      <c r="S650" s="294">
        <f t="shared" si="84"/>
        <v>11763027</v>
      </c>
      <c r="T650" s="294">
        <f t="shared" si="84"/>
        <v>22167144</v>
      </c>
      <c r="U650" s="294">
        <f t="shared" si="84"/>
        <v>14557681</v>
      </c>
    </row>
    <row r="651" spans="1:21" ht="15" customHeight="1">
      <c r="B651" s="88"/>
      <c r="C651" s="88"/>
      <c r="D651" s="88"/>
      <c r="E651" s="88"/>
      <c r="F651" s="88"/>
      <c r="G651" s="88"/>
      <c r="H651" s="88"/>
      <c r="I651" s="88"/>
      <c r="J651" s="88"/>
      <c r="K651" s="88"/>
      <c r="L651" s="88"/>
      <c r="M651" s="288"/>
      <c r="N651" s="288"/>
      <c r="O651" s="146"/>
      <c r="P651" s="146"/>
      <c r="Q651" s="192"/>
      <c r="R651" s="192"/>
      <c r="S651" s="192"/>
      <c r="T651" s="192"/>
      <c r="U651" s="192"/>
    </row>
    <row r="652" spans="1:21" ht="24" customHeight="1">
      <c r="B652" s="95" t="s">
        <v>1233</v>
      </c>
      <c r="C652" s="88"/>
      <c r="D652" s="88"/>
      <c r="E652" s="88"/>
      <c r="F652" s="88"/>
      <c r="G652" s="88"/>
      <c r="H652" s="88"/>
      <c r="I652" s="88"/>
      <c r="J652" s="88"/>
      <c r="K652" s="88"/>
      <c r="L652" s="88"/>
      <c r="M652" s="198"/>
      <c r="N652" s="198"/>
      <c r="O652" s="146"/>
      <c r="P652" s="146"/>
      <c r="Q652" s="192"/>
      <c r="R652" s="192"/>
      <c r="S652" s="192"/>
      <c r="T652" s="192"/>
      <c r="U652" s="192"/>
    </row>
    <row r="653" spans="1:21" ht="24" customHeight="1">
      <c r="B653" s="1" t="s">
        <v>270</v>
      </c>
      <c r="C653" s="93"/>
      <c r="D653" s="93"/>
      <c r="E653" s="1" t="s">
        <v>712</v>
      </c>
      <c r="F653" s="93"/>
      <c r="G653" s="93"/>
      <c r="H653" s="93"/>
      <c r="I653" s="93"/>
      <c r="J653" s="93"/>
      <c r="K653" s="93"/>
      <c r="L653" s="93"/>
      <c r="M653" s="290">
        <v>442918</v>
      </c>
      <c r="N653" s="290">
        <v>475333</v>
      </c>
      <c r="O653" s="291">
        <v>510785</v>
      </c>
      <c r="P653" s="291">
        <v>510785</v>
      </c>
      <c r="Q653" s="290">
        <v>576000</v>
      </c>
      <c r="R653" s="290">
        <v>593280</v>
      </c>
      <c r="S653" s="290">
        <v>611078</v>
      </c>
      <c r="T653" s="290">
        <v>629410</v>
      </c>
      <c r="U653" s="290">
        <v>648292</v>
      </c>
    </row>
    <row r="654" spans="1:21" ht="24" customHeight="1">
      <c r="B654" s="1" t="s">
        <v>873</v>
      </c>
      <c r="C654" s="93"/>
      <c r="D654" s="93"/>
      <c r="E654" s="1" t="s">
        <v>66</v>
      </c>
      <c r="F654" s="93"/>
      <c r="G654" s="93"/>
      <c r="H654" s="93"/>
      <c r="I654" s="93"/>
      <c r="J654" s="93"/>
      <c r="K654" s="93"/>
      <c r="L654" s="93"/>
      <c r="M654" s="195">
        <v>0</v>
      </c>
      <c r="N654" s="195">
        <v>3488</v>
      </c>
      <c r="O654" s="143">
        <v>30000</v>
      </c>
      <c r="P654" s="143">
        <v>0</v>
      </c>
      <c r="Q654" s="195">
        <v>15000</v>
      </c>
      <c r="R654" s="195">
        <v>15000</v>
      </c>
      <c r="S654" s="195">
        <v>15000</v>
      </c>
      <c r="T654" s="195">
        <v>15000</v>
      </c>
      <c r="U654" s="195">
        <v>15000</v>
      </c>
    </row>
    <row r="655" spans="1:21" ht="24" customHeight="1">
      <c r="B655" s="1" t="s">
        <v>271</v>
      </c>
      <c r="C655" s="93"/>
      <c r="D655" s="93"/>
      <c r="E655" s="1" t="s">
        <v>14</v>
      </c>
      <c r="F655" s="93"/>
      <c r="G655" s="93"/>
      <c r="H655" s="93"/>
      <c r="I655" s="93"/>
      <c r="J655" s="93"/>
      <c r="K655" s="93"/>
      <c r="L655" s="93"/>
      <c r="M655" s="211">
        <v>10986</v>
      </c>
      <c r="N655" s="211">
        <v>9715</v>
      </c>
      <c r="O655" s="142">
        <v>22000</v>
      </c>
      <c r="P655" s="142">
        <v>11000</v>
      </c>
      <c r="Q655" s="211">
        <v>22000</v>
      </c>
      <c r="R655" s="211">
        <v>22000</v>
      </c>
      <c r="S655" s="211">
        <v>12000</v>
      </c>
      <c r="T655" s="211">
        <v>12000</v>
      </c>
      <c r="U655" s="211">
        <v>12000</v>
      </c>
    </row>
    <row r="656" spans="1:21" ht="24" customHeight="1">
      <c r="B656" s="1" t="s">
        <v>272</v>
      </c>
      <c r="C656" s="93"/>
      <c r="D656" s="93"/>
      <c r="E656" s="1" t="s">
        <v>8</v>
      </c>
      <c r="F656" s="93"/>
      <c r="G656" s="93"/>
      <c r="H656" s="93"/>
      <c r="I656" s="93"/>
      <c r="J656" s="93"/>
      <c r="K656" s="93"/>
      <c r="L656" s="93"/>
      <c r="M656" s="195">
        <v>50683</v>
      </c>
      <c r="N656" s="195">
        <v>49803</v>
      </c>
      <c r="O656" s="143">
        <v>48025</v>
      </c>
      <c r="P656" s="143">
        <v>43500</v>
      </c>
      <c r="Q656" s="195">
        <v>40209</v>
      </c>
      <c r="R656" s="211">
        <v>44362</v>
      </c>
      <c r="S656" s="211">
        <v>46295</v>
      </c>
      <c r="T656" s="211">
        <v>49068</v>
      </c>
      <c r="U656" s="211">
        <v>52031</v>
      </c>
    </row>
    <row r="657" spans="2:21" ht="24" customHeight="1">
      <c r="B657" s="1" t="s">
        <v>273</v>
      </c>
      <c r="C657" s="88"/>
      <c r="D657" s="88"/>
      <c r="E657" s="1" t="s">
        <v>9</v>
      </c>
      <c r="F657" s="88"/>
      <c r="G657" s="88"/>
      <c r="H657" s="88"/>
      <c r="I657" s="88"/>
      <c r="J657" s="88"/>
      <c r="K657" s="88"/>
      <c r="L657" s="88"/>
      <c r="M657" s="195">
        <v>33514</v>
      </c>
      <c r="N657" s="195">
        <v>35808</v>
      </c>
      <c r="O657" s="143">
        <v>41534</v>
      </c>
      <c r="P657" s="143">
        <v>39500</v>
      </c>
      <c r="Q657" s="195">
        <v>45058</v>
      </c>
      <c r="R657" s="195">
        <v>46410</v>
      </c>
      <c r="S657" s="195">
        <v>47802</v>
      </c>
      <c r="T657" s="195">
        <v>49236</v>
      </c>
      <c r="U657" s="195">
        <v>50713</v>
      </c>
    </row>
    <row r="658" spans="2:21" ht="24" customHeight="1">
      <c r="B658" s="1" t="s">
        <v>443</v>
      </c>
      <c r="C658" s="88"/>
      <c r="D658" s="88"/>
      <c r="E658" s="1" t="s">
        <v>13</v>
      </c>
      <c r="F658" s="88"/>
      <c r="G658" s="88"/>
      <c r="H658" s="88"/>
      <c r="I658" s="88"/>
      <c r="J658" s="88"/>
      <c r="K658" s="88"/>
      <c r="L658" s="88"/>
      <c r="M658" s="195">
        <v>111960</v>
      </c>
      <c r="N658" s="195">
        <v>107445</v>
      </c>
      <c r="O658" s="143">
        <v>135391</v>
      </c>
      <c r="P658" s="143">
        <v>148855</v>
      </c>
      <c r="Q658" s="195">
        <v>174548</v>
      </c>
      <c r="R658" s="195">
        <v>188512</v>
      </c>
      <c r="S658" s="195">
        <v>203593</v>
      </c>
      <c r="T658" s="195">
        <v>219880</v>
      </c>
      <c r="U658" s="195">
        <v>237470</v>
      </c>
    </row>
    <row r="659" spans="2:21" ht="24" customHeight="1">
      <c r="B659" s="1" t="s">
        <v>444</v>
      </c>
      <c r="C659" s="88"/>
      <c r="D659" s="88"/>
      <c r="E659" s="1" t="s">
        <v>161</v>
      </c>
      <c r="F659" s="88"/>
      <c r="G659" s="88"/>
      <c r="H659" s="88"/>
      <c r="I659" s="88"/>
      <c r="J659" s="88"/>
      <c r="K659" s="88"/>
      <c r="L659" s="88"/>
      <c r="M659" s="195">
        <v>540</v>
      </c>
      <c r="N659" s="195">
        <v>781</v>
      </c>
      <c r="O659" s="143">
        <v>851</v>
      </c>
      <c r="P659" s="143">
        <v>722</v>
      </c>
      <c r="Q659" s="195">
        <v>909</v>
      </c>
      <c r="R659" s="211">
        <v>909</v>
      </c>
      <c r="S659" s="211">
        <v>918</v>
      </c>
      <c r="T659" s="211">
        <v>927</v>
      </c>
      <c r="U659" s="211">
        <v>936</v>
      </c>
    </row>
    <row r="660" spans="2:21" ht="24" customHeight="1">
      <c r="B660" s="1" t="s">
        <v>445</v>
      </c>
      <c r="C660" s="88"/>
      <c r="D660" s="88"/>
      <c r="E660" s="1" t="s">
        <v>452</v>
      </c>
      <c r="F660" s="88"/>
      <c r="G660" s="88"/>
      <c r="H660" s="88"/>
      <c r="I660" s="88"/>
      <c r="J660" s="88"/>
      <c r="K660" s="88"/>
      <c r="L660" s="88"/>
      <c r="M660" s="195">
        <v>7127</v>
      </c>
      <c r="N660" s="195">
        <v>8579</v>
      </c>
      <c r="O660" s="143">
        <v>9286</v>
      </c>
      <c r="P660" s="143">
        <v>11677</v>
      </c>
      <c r="Q660" s="195">
        <v>12759</v>
      </c>
      <c r="R660" s="211">
        <v>13397</v>
      </c>
      <c r="S660" s="211">
        <v>14067</v>
      </c>
      <c r="T660" s="211">
        <v>14770</v>
      </c>
      <c r="U660" s="211">
        <v>15509</v>
      </c>
    </row>
    <row r="661" spans="2:21" ht="24" customHeight="1">
      <c r="B661" s="1" t="s">
        <v>459</v>
      </c>
      <c r="C661" s="88"/>
      <c r="D661" s="88"/>
      <c r="E661" s="1" t="s">
        <v>454</v>
      </c>
      <c r="F661" s="88"/>
      <c r="G661" s="88"/>
      <c r="H661" s="88"/>
      <c r="I661" s="88"/>
      <c r="J661" s="88"/>
      <c r="K661" s="88"/>
      <c r="L661" s="88"/>
      <c r="M661" s="195">
        <v>1188</v>
      </c>
      <c r="N661" s="195">
        <v>1275</v>
      </c>
      <c r="O661" s="142">
        <v>1474</v>
      </c>
      <c r="P661" s="143">
        <v>1410</v>
      </c>
      <c r="Q661" s="211">
        <v>1705</v>
      </c>
      <c r="R661" s="211">
        <v>1705</v>
      </c>
      <c r="S661" s="211">
        <v>1756</v>
      </c>
      <c r="T661" s="211">
        <v>1809</v>
      </c>
      <c r="U661" s="211">
        <v>1863</v>
      </c>
    </row>
    <row r="662" spans="2:21" ht="24" customHeight="1">
      <c r="B662" s="1" t="s">
        <v>426</v>
      </c>
      <c r="C662" s="88"/>
      <c r="D662" s="88"/>
      <c r="E662" s="1" t="s">
        <v>160</v>
      </c>
      <c r="F662" s="88"/>
      <c r="G662" s="88"/>
      <c r="H662" s="88"/>
      <c r="I662" s="88"/>
      <c r="J662" s="88"/>
      <c r="K662" s="88"/>
      <c r="L662" s="88"/>
      <c r="M662" s="211">
        <v>1054</v>
      </c>
      <c r="N662" s="211">
        <v>1479</v>
      </c>
      <c r="O662" s="142">
        <v>2000</v>
      </c>
      <c r="P662" s="142">
        <v>1453</v>
      </c>
      <c r="Q662" s="211">
        <v>2000</v>
      </c>
      <c r="R662" s="211">
        <v>2000</v>
      </c>
      <c r="S662" s="211">
        <v>2000</v>
      </c>
      <c r="T662" s="211">
        <v>2000</v>
      </c>
      <c r="U662" s="211">
        <v>2000</v>
      </c>
    </row>
    <row r="663" spans="2:21" ht="24" customHeight="1">
      <c r="B663" s="1" t="s">
        <v>424</v>
      </c>
      <c r="C663" s="88"/>
      <c r="D663" s="88"/>
      <c r="E663" s="1" t="s">
        <v>211</v>
      </c>
      <c r="F663" s="88"/>
      <c r="G663" s="88"/>
      <c r="H663" s="88"/>
      <c r="I663" s="88"/>
      <c r="J663" s="88"/>
      <c r="K663" s="88"/>
      <c r="L663" s="88"/>
      <c r="M663" s="211">
        <v>29267</v>
      </c>
      <c r="N663" s="211">
        <v>29294</v>
      </c>
      <c r="O663" s="142">
        <v>32105</v>
      </c>
      <c r="P663" s="142">
        <v>35128</v>
      </c>
      <c r="Q663" s="211">
        <v>38641</v>
      </c>
      <c r="R663" s="211">
        <v>40959</v>
      </c>
      <c r="S663" s="211">
        <v>43417</v>
      </c>
      <c r="T663" s="211">
        <v>46022</v>
      </c>
      <c r="U663" s="211">
        <v>48783</v>
      </c>
    </row>
    <row r="664" spans="2:21" ht="24" customHeight="1">
      <c r="B664" s="1" t="s">
        <v>994</v>
      </c>
      <c r="C664" s="88"/>
      <c r="D664" s="88"/>
      <c r="E664" s="88" t="s">
        <v>995</v>
      </c>
      <c r="F664" s="88"/>
      <c r="G664" s="88"/>
      <c r="H664" s="88"/>
      <c r="I664" s="88"/>
      <c r="J664" s="88"/>
      <c r="K664" s="88"/>
      <c r="L664" s="88"/>
      <c r="M664" s="211">
        <v>124225</v>
      </c>
      <c r="N664" s="211">
        <v>126596</v>
      </c>
      <c r="O664" s="142">
        <v>133075</v>
      </c>
      <c r="P664" s="142">
        <v>133075</v>
      </c>
      <c r="Q664" s="211">
        <v>138174</v>
      </c>
      <c r="R664" s="211">
        <v>142319</v>
      </c>
      <c r="S664" s="211">
        <v>146589</v>
      </c>
      <c r="T664" s="211">
        <v>150987</v>
      </c>
      <c r="U664" s="211">
        <v>155517</v>
      </c>
    </row>
    <row r="665" spans="2:21" ht="24" customHeight="1">
      <c r="B665" s="1" t="s">
        <v>1436</v>
      </c>
      <c r="C665" s="88"/>
      <c r="D665" s="88"/>
      <c r="E665" s="88" t="s">
        <v>1293</v>
      </c>
      <c r="F665" s="88"/>
      <c r="G665" s="88"/>
      <c r="H665" s="88"/>
      <c r="I665" s="88"/>
      <c r="J665" s="88"/>
      <c r="K665" s="88"/>
      <c r="L665" s="88"/>
      <c r="M665" s="211">
        <v>0</v>
      </c>
      <c r="N665" s="211">
        <v>0</v>
      </c>
      <c r="O665" s="142">
        <v>0</v>
      </c>
      <c r="P665" s="142">
        <v>0</v>
      </c>
      <c r="Q665" s="211">
        <v>528705</v>
      </c>
      <c r="R665" s="211">
        <v>0</v>
      </c>
      <c r="S665" s="211">
        <v>0</v>
      </c>
      <c r="T665" s="211">
        <v>0</v>
      </c>
      <c r="U665" s="211">
        <v>0</v>
      </c>
    </row>
    <row r="666" spans="2:21" ht="24" customHeight="1">
      <c r="B666" s="1" t="s">
        <v>1366</v>
      </c>
      <c r="C666" s="102"/>
      <c r="D666" s="102"/>
      <c r="E666" s="1" t="s">
        <v>1365</v>
      </c>
      <c r="F666" s="104"/>
      <c r="G666" s="102"/>
      <c r="H666" s="102"/>
      <c r="I666" s="102"/>
      <c r="J666" s="102"/>
      <c r="K666" s="102"/>
      <c r="L666" s="102"/>
      <c r="M666" s="211">
        <v>0</v>
      </c>
      <c r="N666" s="211">
        <v>0</v>
      </c>
      <c r="O666" s="142">
        <v>350000</v>
      </c>
      <c r="P666" s="142">
        <v>0</v>
      </c>
      <c r="Q666" s="211">
        <v>900000</v>
      </c>
      <c r="R666" s="211">
        <v>450000</v>
      </c>
      <c r="S666" s="211">
        <v>450000</v>
      </c>
      <c r="T666" s="211">
        <v>400000</v>
      </c>
      <c r="U666" s="211">
        <v>0</v>
      </c>
    </row>
    <row r="667" spans="2:21" ht="24" customHeight="1">
      <c r="B667" s="1" t="s">
        <v>274</v>
      </c>
      <c r="C667" s="93"/>
      <c r="D667" s="93"/>
      <c r="E667" s="1" t="s">
        <v>86</v>
      </c>
      <c r="F667" s="93"/>
      <c r="G667" s="93"/>
      <c r="H667" s="93"/>
      <c r="I667" s="93"/>
      <c r="J667" s="93"/>
      <c r="K667" s="93"/>
      <c r="L667" s="93"/>
      <c r="M667" s="211">
        <v>713</v>
      </c>
      <c r="N667" s="211">
        <v>2079</v>
      </c>
      <c r="O667" s="142">
        <v>9200</v>
      </c>
      <c r="P667" s="142">
        <v>3000</v>
      </c>
      <c r="Q667" s="211">
        <v>9200</v>
      </c>
      <c r="R667" s="211">
        <v>9200</v>
      </c>
      <c r="S667" s="211">
        <v>9200</v>
      </c>
      <c r="T667" s="211">
        <v>9200</v>
      </c>
      <c r="U667" s="211">
        <v>9200</v>
      </c>
    </row>
    <row r="668" spans="2:21" ht="24" customHeight="1">
      <c r="B668" s="1" t="s">
        <v>275</v>
      </c>
      <c r="C668" s="88"/>
      <c r="D668" s="88"/>
      <c r="E668" s="1" t="s">
        <v>817</v>
      </c>
      <c r="F668" s="88"/>
      <c r="G668" s="88"/>
      <c r="H668" s="93"/>
      <c r="I668" s="93"/>
      <c r="J668" s="93"/>
      <c r="K668" s="93"/>
      <c r="L668" s="93"/>
      <c r="M668" s="211">
        <v>158</v>
      </c>
      <c r="N668" s="211">
        <v>34</v>
      </c>
      <c r="O668" s="142">
        <v>4000</v>
      </c>
      <c r="P668" s="142">
        <v>1250</v>
      </c>
      <c r="Q668" s="211">
        <v>4000</v>
      </c>
      <c r="R668" s="211">
        <v>4000</v>
      </c>
      <c r="S668" s="211">
        <v>4000</v>
      </c>
      <c r="T668" s="211">
        <v>4000</v>
      </c>
      <c r="U668" s="211">
        <v>4000</v>
      </c>
    </row>
    <row r="669" spans="2:21" ht="24" customHeight="1">
      <c r="B669" s="1" t="s">
        <v>1030</v>
      </c>
      <c r="C669" s="88"/>
      <c r="D669" s="88"/>
      <c r="E669" s="1" t="s">
        <v>1025</v>
      </c>
      <c r="F669" s="88"/>
      <c r="G669" s="88"/>
      <c r="H669" s="88"/>
      <c r="I669" s="88"/>
      <c r="J669" s="88"/>
      <c r="K669" s="88"/>
      <c r="L669" s="88"/>
      <c r="M669" s="195">
        <v>0</v>
      </c>
      <c r="N669" s="195">
        <v>453</v>
      </c>
      <c r="O669" s="143">
        <v>10967</v>
      </c>
      <c r="P669" s="143">
        <v>8147</v>
      </c>
      <c r="Q669" s="195">
        <v>1112</v>
      </c>
      <c r="R669" s="195">
        <v>0</v>
      </c>
      <c r="S669" s="195">
        <v>11635</v>
      </c>
      <c r="T669" s="195">
        <v>1215</v>
      </c>
      <c r="U669" s="195">
        <v>0</v>
      </c>
    </row>
    <row r="670" spans="2:21" ht="24" customHeight="1">
      <c r="B670" s="1" t="s">
        <v>276</v>
      </c>
      <c r="C670" s="88"/>
      <c r="D670" s="88"/>
      <c r="E670" s="1" t="s">
        <v>85</v>
      </c>
      <c r="F670" s="88"/>
      <c r="G670" s="88"/>
      <c r="H670" s="93"/>
      <c r="I670" s="93"/>
      <c r="J670" s="93"/>
      <c r="K670" s="93"/>
      <c r="L670" s="93"/>
      <c r="M670" s="211">
        <v>304</v>
      </c>
      <c r="N670" s="211">
        <v>0</v>
      </c>
      <c r="O670" s="142">
        <v>500</v>
      </c>
      <c r="P670" s="142">
        <v>500</v>
      </c>
      <c r="Q670" s="211">
        <v>500</v>
      </c>
      <c r="R670" s="211">
        <v>500</v>
      </c>
      <c r="S670" s="211">
        <v>500</v>
      </c>
      <c r="T670" s="211">
        <v>500</v>
      </c>
      <c r="U670" s="211">
        <v>500</v>
      </c>
    </row>
    <row r="671" spans="2:21" ht="24" customHeight="1">
      <c r="B671" s="1" t="s">
        <v>277</v>
      </c>
      <c r="C671" s="88"/>
      <c r="D671" s="88"/>
      <c r="E671" s="1" t="s">
        <v>278</v>
      </c>
      <c r="F671" s="88"/>
      <c r="G671" s="88"/>
      <c r="H671" s="93"/>
      <c r="I671" s="93"/>
      <c r="J671" s="93"/>
      <c r="K671" s="93"/>
      <c r="L671" s="93"/>
      <c r="M671" s="211">
        <v>7888</v>
      </c>
      <c r="N671" s="211">
        <v>8167</v>
      </c>
      <c r="O671" s="142">
        <v>8000</v>
      </c>
      <c r="P671" s="142">
        <v>8500</v>
      </c>
      <c r="Q671" s="211">
        <v>8500</v>
      </c>
      <c r="R671" s="211">
        <v>8500</v>
      </c>
      <c r="S671" s="211">
        <v>10000</v>
      </c>
      <c r="T671" s="211">
        <v>8500</v>
      </c>
      <c r="U671" s="211">
        <v>8500</v>
      </c>
    </row>
    <row r="672" spans="2:21" ht="24" customHeight="1">
      <c r="B672" s="1" t="s">
        <v>279</v>
      </c>
      <c r="C672" s="88"/>
      <c r="D672" s="88"/>
      <c r="E672" s="1" t="s">
        <v>818</v>
      </c>
      <c r="F672" s="88"/>
      <c r="G672" s="88"/>
      <c r="H672" s="93"/>
      <c r="I672" s="93"/>
      <c r="J672" s="93"/>
      <c r="K672" s="93"/>
      <c r="L672" s="93"/>
      <c r="M672" s="211">
        <v>2595</v>
      </c>
      <c r="N672" s="211">
        <v>3690</v>
      </c>
      <c r="O672" s="142">
        <v>3250</v>
      </c>
      <c r="P672" s="142">
        <v>3250</v>
      </c>
      <c r="Q672" s="211">
        <v>3250</v>
      </c>
      <c r="R672" s="211">
        <v>3250</v>
      </c>
      <c r="S672" s="211">
        <v>3250</v>
      </c>
      <c r="T672" s="211">
        <v>3250</v>
      </c>
      <c r="U672" s="211">
        <v>3250</v>
      </c>
    </row>
    <row r="673" spans="2:21" ht="24" customHeight="1">
      <c r="B673" s="1" t="s">
        <v>1460</v>
      </c>
      <c r="C673" s="88"/>
      <c r="D673" s="88"/>
      <c r="E673" s="1" t="s">
        <v>1455</v>
      </c>
      <c r="F673" s="88"/>
      <c r="G673" s="88"/>
      <c r="H673" s="88"/>
      <c r="I673" s="88"/>
      <c r="J673" s="88"/>
      <c r="K673" s="88"/>
      <c r="L673" s="88"/>
      <c r="M673" s="211">
        <v>0</v>
      </c>
      <c r="N673" s="211">
        <v>0</v>
      </c>
      <c r="O673" s="142">
        <v>0</v>
      </c>
      <c r="P673" s="142">
        <v>0</v>
      </c>
      <c r="Q673" s="184">
        <v>0</v>
      </c>
      <c r="R673" s="184">
        <v>0</v>
      </c>
      <c r="S673" s="184">
        <v>0</v>
      </c>
      <c r="T673" s="184">
        <v>16565</v>
      </c>
      <c r="U673" s="184">
        <v>17213</v>
      </c>
    </row>
    <row r="674" spans="2:21" ht="24" customHeight="1">
      <c r="B674" s="1" t="s">
        <v>280</v>
      </c>
      <c r="C674" s="88"/>
      <c r="D674" s="88"/>
      <c r="E674" s="1" t="s">
        <v>206</v>
      </c>
      <c r="F674" s="88"/>
      <c r="G674" s="93"/>
      <c r="H674" s="88"/>
      <c r="I674" s="88"/>
      <c r="J674" s="88"/>
      <c r="K674" s="88"/>
      <c r="L674" s="88"/>
      <c r="M674" s="211">
        <v>40601</v>
      </c>
      <c r="N674" s="211">
        <v>47954</v>
      </c>
      <c r="O674" s="142">
        <v>40000</v>
      </c>
      <c r="P674" s="142">
        <v>50000</v>
      </c>
      <c r="Q674" s="211">
        <v>50000</v>
      </c>
      <c r="R674" s="211">
        <v>50000</v>
      </c>
      <c r="S674" s="211">
        <v>50000</v>
      </c>
      <c r="T674" s="211">
        <v>50000</v>
      </c>
      <c r="U674" s="211">
        <v>50000</v>
      </c>
    </row>
    <row r="675" spans="2:21" ht="24" customHeight="1">
      <c r="B675" s="1" t="s">
        <v>549</v>
      </c>
      <c r="C675" s="88"/>
      <c r="D675" s="88"/>
      <c r="E675" s="1" t="s">
        <v>550</v>
      </c>
      <c r="F675" s="88"/>
      <c r="G675" s="93"/>
      <c r="H675" s="88"/>
      <c r="I675" s="88"/>
      <c r="J675" s="88"/>
      <c r="K675" s="88"/>
      <c r="L675" s="88"/>
      <c r="M675" s="211">
        <v>228211</v>
      </c>
      <c r="N675" s="211">
        <v>305648</v>
      </c>
      <c r="O675" s="142">
        <v>225000</v>
      </c>
      <c r="P675" s="142">
        <v>325000</v>
      </c>
      <c r="Q675" s="211">
        <v>360000</v>
      </c>
      <c r="R675" s="211">
        <v>260000</v>
      </c>
      <c r="S675" s="211">
        <v>260000</v>
      </c>
      <c r="T675" s="211">
        <v>260000</v>
      </c>
      <c r="U675" s="211">
        <v>260000</v>
      </c>
    </row>
    <row r="676" spans="2:21" ht="24" customHeight="1">
      <c r="B676" s="1" t="s">
        <v>538</v>
      </c>
      <c r="C676" s="88"/>
      <c r="D676" s="88"/>
      <c r="E676" s="1" t="s">
        <v>49</v>
      </c>
      <c r="F676" s="88"/>
      <c r="G676" s="93"/>
      <c r="H676" s="88"/>
      <c r="I676" s="88"/>
      <c r="J676" s="88"/>
      <c r="K676" s="88"/>
      <c r="L676" s="88"/>
      <c r="M676" s="211">
        <v>1129</v>
      </c>
      <c r="N676" s="211">
        <v>1541</v>
      </c>
      <c r="O676" s="142">
        <v>3000</v>
      </c>
      <c r="P676" s="142">
        <v>2000</v>
      </c>
      <c r="Q676" s="211">
        <v>2500</v>
      </c>
      <c r="R676" s="211">
        <v>2500</v>
      </c>
      <c r="S676" s="211">
        <v>2500</v>
      </c>
      <c r="T676" s="211">
        <v>2500</v>
      </c>
      <c r="U676" s="211">
        <v>2500</v>
      </c>
    </row>
    <row r="677" spans="2:21" ht="24" customHeight="1">
      <c r="B677" s="1" t="s">
        <v>281</v>
      </c>
      <c r="C677" s="93"/>
      <c r="D677" s="93"/>
      <c r="E677" s="1" t="s">
        <v>84</v>
      </c>
      <c r="F677" s="93"/>
      <c r="G677" s="93"/>
      <c r="H677" s="88"/>
      <c r="I677" s="88"/>
      <c r="J677" s="88"/>
      <c r="K677" s="88"/>
      <c r="L677" s="88"/>
      <c r="M677" s="211">
        <v>19944</v>
      </c>
      <c r="N677" s="211">
        <v>18075</v>
      </c>
      <c r="O677" s="142">
        <v>20000</v>
      </c>
      <c r="P677" s="142">
        <v>25000</v>
      </c>
      <c r="Q677" s="211">
        <v>25000</v>
      </c>
      <c r="R677" s="211">
        <v>25000</v>
      </c>
      <c r="S677" s="211">
        <v>25000</v>
      </c>
      <c r="T677" s="211">
        <v>25000</v>
      </c>
      <c r="U677" s="211">
        <v>25000</v>
      </c>
    </row>
    <row r="678" spans="2:21" ht="24" customHeight="1">
      <c r="B678" s="1" t="s">
        <v>1283</v>
      </c>
      <c r="C678" s="267"/>
      <c r="D678" s="267"/>
      <c r="E678" s="94" t="s">
        <v>1279</v>
      </c>
      <c r="F678" s="267"/>
      <c r="G678" s="267"/>
      <c r="H678" s="267"/>
      <c r="I678" s="267"/>
      <c r="J678" s="267"/>
      <c r="K678" s="267"/>
      <c r="L678" s="267"/>
      <c r="M678" s="211">
        <v>0</v>
      </c>
      <c r="N678" s="211">
        <v>10843</v>
      </c>
      <c r="O678" s="142">
        <v>19316</v>
      </c>
      <c r="P678" s="142">
        <v>20768</v>
      </c>
      <c r="Q678" s="211">
        <v>27290</v>
      </c>
      <c r="R678" s="211">
        <v>24969</v>
      </c>
      <c r="S678" s="211">
        <v>26033</v>
      </c>
      <c r="T678" s="211">
        <v>27084</v>
      </c>
      <c r="U678" s="211">
        <v>27543</v>
      </c>
    </row>
    <row r="679" spans="2:21" ht="24" customHeight="1">
      <c r="B679" s="1" t="s">
        <v>282</v>
      </c>
      <c r="C679" s="88"/>
      <c r="D679" s="88"/>
      <c r="E679" s="1" t="s">
        <v>819</v>
      </c>
      <c r="F679" s="88"/>
      <c r="G679" s="88"/>
      <c r="H679" s="88"/>
      <c r="I679" s="88"/>
      <c r="J679" s="88"/>
      <c r="K679" s="88"/>
      <c r="L679" s="88"/>
      <c r="M679" s="211">
        <v>1336</v>
      </c>
      <c r="N679" s="211">
        <v>3821</v>
      </c>
      <c r="O679" s="142">
        <v>2500</v>
      </c>
      <c r="P679" s="142">
        <v>2500</v>
      </c>
      <c r="Q679" s="211">
        <v>2500</v>
      </c>
      <c r="R679" s="211">
        <v>2500</v>
      </c>
      <c r="S679" s="211">
        <v>2500</v>
      </c>
      <c r="T679" s="211">
        <v>2500</v>
      </c>
      <c r="U679" s="211">
        <v>2500</v>
      </c>
    </row>
    <row r="680" spans="2:21" ht="24" customHeight="1">
      <c r="B680" s="1" t="s">
        <v>283</v>
      </c>
      <c r="C680" s="88"/>
      <c r="D680" s="88"/>
      <c r="E680" s="1" t="s">
        <v>10</v>
      </c>
      <c r="F680" s="88"/>
      <c r="G680" s="88"/>
      <c r="H680" s="93"/>
      <c r="I680" s="93"/>
      <c r="J680" s="93"/>
      <c r="K680" s="93"/>
      <c r="L680" s="93"/>
      <c r="M680" s="211">
        <v>92584</v>
      </c>
      <c r="N680" s="211">
        <v>134702</v>
      </c>
      <c r="O680" s="142">
        <v>178500</v>
      </c>
      <c r="P680" s="142">
        <v>116000</v>
      </c>
      <c r="Q680" s="211">
        <v>160000</v>
      </c>
      <c r="R680" s="211">
        <v>148750</v>
      </c>
      <c r="S680" s="211">
        <v>97500</v>
      </c>
      <c r="T680" s="211">
        <v>92500</v>
      </c>
      <c r="U680" s="211">
        <v>97500</v>
      </c>
    </row>
    <row r="681" spans="2:21" ht="24" customHeight="1">
      <c r="B681" s="1" t="s">
        <v>913</v>
      </c>
      <c r="C681" s="88"/>
      <c r="D681" s="88"/>
      <c r="E681" s="1" t="s">
        <v>226</v>
      </c>
      <c r="F681" s="88"/>
      <c r="G681" s="88"/>
      <c r="H681" s="93"/>
      <c r="I681" s="93"/>
      <c r="J681" s="93"/>
      <c r="K681" s="93"/>
      <c r="L681" s="93"/>
      <c r="M681" s="211">
        <v>66487</v>
      </c>
      <c r="N681" s="211">
        <v>131407</v>
      </c>
      <c r="O681" s="142">
        <v>35000</v>
      </c>
      <c r="P681" s="142">
        <v>7420</v>
      </c>
      <c r="Q681" s="211">
        <v>137500</v>
      </c>
      <c r="R681" s="211">
        <v>89000</v>
      </c>
      <c r="S681" s="211">
        <v>93000</v>
      </c>
      <c r="T681" s="211">
        <v>97000</v>
      </c>
      <c r="U681" s="211">
        <v>101000</v>
      </c>
    </row>
    <row r="682" spans="2:21" ht="24" customHeight="1">
      <c r="B682" s="1" t="s">
        <v>284</v>
      </c>
      <c r="C682" s="93"/>
      <c r="D682" s="93"/>
      <c r="E682" s="1" t="s">
        <v>17</v>
      </c>
      <c r="F682" s="93"/>
      <c r="G682" s="93"/>
      <c r="H682" s="93"/>
      <c r="I682" s="93"/>
      <c r="J682" s="93"/>
      <c r="K682" s="93"/>
      <c r="L682" s="93"/>
      <c r="M682" s="211">
        <v>290225</v>
      </c>
      <c r="N682" s="211">
        <v>329524</v>
      </c>
      <c r="O682" s="142">
        <v>318526</v>
      </c>
      <c r="P682" s="142">
        <v>318526</v>
      </c>
      <c r="Q682" s="211">
        <v>337638</v>
      </c>
      <c r="R682" s="211">
        <v>357896</v>
      </c>
      <c r="S682" s="211">
        <v>379370</v>
      </c>
      <c r="T682" s="184">
        <v>402132</v>
      </c>
      <c r="U682" s="184">
        <v>426260</v>
      </c>
    </row>
    <row r="683" spans="2:21" ht="24" customHeight="1">
      <c r="B683" s="1" t="s">
        <v>285</v>
      </c>
      <c r="C683" s="88"/>
      <c r="D683" s="88"/>
      <c r="E683" s="1" t="s">
        <v>286</v>
      </c>
      <c r="F683" s="88"/>
      <c r="G683" s="88"/>
      <c r="H683" s="88"/>
      <c r="I683" s="88"/>
      <c r="J683" s="88"/>
      <c r="K683" s="88"/>
      <c r="L683" s="88"/>
      <c r="M683" s="270">
        <v>1097</v>
      </c>
      <c r="N683" s="270">
        <v>4002</v>
      </c>
      <c r="O683" s="153">
        <v>4500</v>
      </c>
      <c r="P683" s="153">
        <v>4500</v>
      </c>
      <c r="Q683" s="208">
        <v>4500</v>
      </c>
      <c r="R683" s="208">
        <v>4500</v>
      </c>
      <c r="S683" s="208">
        <v>4500</v>
      </c>
      <c r="T683" s="208">
        <v>4500</v>
      </c>
      <c r="U683" s="208">
        <v>4500</v>
      </c>
    </row>
    <row r="684" spans="2:21" ht="24" customHeight="1">
      <c r="B684" s="1" t="s">
        <v>287</v>
      </c>
      <c r="C684" s="93"/>
      <c r="D684" s="93"/>
      <c r="E684" s="1" t="s">
        <v>81</v>
      </c>
      <c r="F684" s="93"/>
      <c r="G684" s="93"/>
      <c r="H684" s="88"/>
      <c r="I684" s="88"/>
      <c r="J684" s="88"/>
      <c r="K684" s="88"/>
      <c r="L684" s="88"/>
      <c r="M684" s="270">
        <v>2125</v>
      </c>
      <c r="N684" s="270">
        <v>3459</v>
      </c>
      <c r="O684" s="143">
        <v>2000</v>
      </c>
      <c r="P684" s="143">
        <v>2000</v>
      </c>
      <c r="Q684" s="195">
        <v>2500</v>
      </c>
      <c r="R684" s="195">
        <v>2500</v>
      </c>
      <c r="S684" s="195">
        <v>2500</v>
      </c>
      <c r="T684" s="195">
        <v>2500</v>
      </c>
      <c r="U684" s="195">
        <v>2500</v>
      </c>
    </row>
    <row r="685" spans="2:21" ht="24" customHeight="1">
      <c r="B685" s="1" t="s">
        <v>972</v>
      </c>
      <c r="C685" s="88"/>
      <c r="D685" s="88"/>
      <c r="E685" s="1" t="s">
        <v>82</v>
      </c>
      <c r="F685" s="88"/>
      <c r="G685" s="88"/>
      <c r="H685" s="88"/>
      <c r="I685" s="88"/>
      <c r="J685" s="88"/>
      <c r="K685" s="88"/>
      <c r="L685" s="88"/>
      <c r="M685" s="195">
        <v>1290</v>
      </c>
      <c r="N685" s="195">
        <v>1270</v>
      </c>
      <c r="O685" s="143">
        <v>1395</v>
      </c>
      <c r="P685" s="143">
        <v>1395</v>
      </c>
      <c r="Q685" s="195">
        <v>1465</v>
      </c>
      <c r="R685" s="195">
        <v>1509</v>
      </c>
      <c r="S685" s="195">
        <v>1554</v>
      </c>
      <c r="T685" s="195">
        <v>1601</v>
      </c>
      <c r="U685" s="195">
        <v>1649</v>
      </c>
    </row>
    <row r="686" spans="2:21" ht="24" customHeight="1">
      <c r="B686" s="1" t="s">
        <v>759</v>
      </c>
      <c r="C686" s="93"/>
      <c r="D686" s="93"/>
      <c r="E686" s="1" t="s">
        <v>756</v>
      </c>
      <c r="F686" s="93"/>
      <c r="G686" s="93"/>
      <c r="H686" s="93"/>
      <c r="I686" s="93"/>
      <c r="J686" s="93"/>
      <c r="K686" s="93"/>
      <c r="L686" s="93"/>
      <c r="M686" s="272">
        <v>5092</v>
      </c>
      <c r="N686" s="272">
        <v>12141</v>
      </c>
      <c r="O686" s="154">
        <v>12000</v>
      </c>
      <c r="P686" s="154">
        <v>12000</v>
      </c>
      <c r="Q686" s="183">
        <v>12000</v>
      </c>
      <c r="R686" s="183">
        <v>12000</v>
      </c>
      <c r="S686" s="183">
        <v>12000</v>
      </c>
      <c r="T686" s="272">
        <v>6000</v>
      </c>
      <c r="U686" s="272">
        <v>6000</v>
      </c>
    </row>
    <row r="687" spans="2:21" ht="24" customHeight="1">
      <c r="B687" s="1" t="s">
        <v>836</v>
      </c>
      <c r="C687" s="93"/>
      <c r="D687" s="93"/>
      <c r="E687" s="1" t="s">
        <v>821</v>
      </c>
      <c r="F687" s="93"/>
      <c r="G687" s="93"/>
      <c r="H687" s="93"/>
      <c r="I687" s="93"/>
      <c r="J687" s="93"/>
      <c r="K687" s="93"/>
      <c r="L687" s="93"/>
      <c r="M687" s="272">
        <v>6559</v>
      </c>
      <c r="N687" s="272">
        <v>12709</v>
      </c>
      <c r="O687" s="154">
        <v>32000</v>
      </c>
      <c r="P687" s="154">
        <v>10000</v>
      </c>
      <c r="Q687" s="272">
        <v>10000</v>
      </c>
      <c r="R687" s="272">
        <v>10000</v>
      </c>
      <c r="S687" s="272">
        <v>10000</v>
      </c>
      <c r="T687" s="272">
        <v>10000</v>
      </c>
      <c r="U687" s="272">
        <v>10000</v>
      </c>
    </row>
    <row r="688" spans="2:21" ht="24" customHeight="1">
      <c r="B688" s="1" t="s">
        <v>535</v>
      </c>
      <c r="C688" s="93"/>
      <c r="D688" s="93"/>
      <c r="E688" s="1" t="s">
        <v>256</v>
      </c>
      <c r="F688" s="93"/>
      <c r="G688" s="93"/>
      <c r="H688" s="93"/>
      <c r="I688" s="93"/>
      <c r="J688" s="93"/>
      <c r="K688" s="93"/>
      <c r="L688" s="93"/>
      <c r="M688" s="272">
        <v>1299</v>
      </c>
      <c r="N688" s="272">
        <v>1299</v>
      </c>
      <c r="O688" s="154">
        <v>1300</v>
      </c>
      <c r="P688" s="154">
        <v>943</v>
      </c>
      <c r="Q688" s="183">
        <v>900</v>
      </c>
      <c r="R688" s="183">
        <v>15900</v>
      </c>
      <c r="S688" s="272">
        <v>15400</v>
      </c>
      <c r="T688" s="272">
        <v>15400</v>
      </c>
      <c r="U688" s="272">
        <v>15400</v>
      </c>
    </row>
    <row r="689" spans="2:21" ht="24" customHeight="1">
      <c r="B689" s="1" t="s">
        <v>288</v>
      </c>
      <c r="C689" s="93"/>
      <c r="D689" s="93"/>
      <c r="E689" s="1" t="s">
        <v>18</v>
      </c>
      <c r="F689" s="93"/>
      <c r="G689" s="93"/>
      <c r="H689" s="93"/>
      <c r="I689" s="93"/>
      <c r="J689" s="93"/>
      <c r="K689" s="93"/>
      <c r="L689" s="93"/>
      <c r="M689" s="272">
        <v>2394</v>
      </c>
      <c r="N689" s="272">
        <v>1571</v>
      </c>
      <c r="O689" s="154">
        <v>7500</v>
      </c>
      <c r="P689" s="154">
        <v>5000</v>
      </c>
      <c r="Q689" s="183">
        <v>5000</v>
      </c>
      <c r="R689" s="183">
        <v>5000</v>
      </c>
      <c r="S689" s="183">
        <v>5000</v>
      </c>
      <c r="T689" s="183">
        <v>5000</v>
      </c>
      <c r="U689" s="183">
        <v>5000</v>
      </c>
    </row>
    <row r="690" spans="2:21" ht="24" customHeight="1">
      <c r="B690" s="1" t="s">
        <v>289</v>
      </c>
      <c r="C690" s="93"/>
      <c r="D690" s="93"/>
      <c r="E690" s="1" t="s">
        <v>89</v>
      </c>
      <c r="F690" s="93"/>
      <c r="G690" s="93"/>
      <c r="H690" s="93"/>
      <c r="I690" s="93"/>
      <c r="J690" s="93"/>
      <c r="K690" s="93"/>
      <c r="L690" s="93"/>
      <c r="M690" s="211">
        <v>4743</v>
      </c>
      <c r="N690" s="211">
        <v>4484</v>
      </c>
      <c r="O690" s="142">
        <v>9000</v>
      </c>
      <c r="P690" s="142">
        <v>9000</v>
      </c>
      <c r="Q690" s="184">
        <v>9000</v>
      </c>
      <c r="R690" s="184">
        <v>9000</v>
      </c>
      <c r="S690" s="184">
        <v>9000</v>
      </c>
      <c r="T690" s="184">
        <v>9000</v>
      </c>
      <c r="U690" s="184">
        <v>9000</v>
      </c>
    </row>
    <row r="691" spans="2:21" ht="24" customHeight="1">
      <c r="B691" s="1" t="s">
        <v>290</v>
      </c>
      <c r="C691" s="93"/>
      <c r="D691" s="93"/>
      <c r="E691" s="1" t="s">
        <v>12</v>
      </c>
      <c r="F691" s="93"/>
      <c r="G691" s="93"/>
      <c r="H691" s="93"/>
      <c r="I691" s="93"/>
      <c r="J691" s="93"/>
      <c r="K691" s="93"/>
      <c r="L691" s="93"/>
      <c r="M691" s="211">
        <v>9230</v>
      </c>
      <c r="N691" s="211">
        <v>9651</v>
      </c>
      <c r="O691" s="142">
        <v>11000</v>
      </c>
      <c r="P691" s="142">
        <v>11000</v>
      </c>
      <c r="Q691" s="211">
        <v>17000</v>
      </c>
      <c r="R691" s="184">
        <v>16000</v>
      </c>
      <c r="S691" s="184">
        <v>16000</v>
      </c>
      <c r="T691" s="184">
        <v>16000</v>
      </c>
      <c r="U691" s="184">
        <v>16000</v>
      </c>
    </row>
    <row r="692" spans="2:21" ht="24" customHeight="1">
      <c r="B692" s="1" t="s">
        <v>760</v>
      </c>
      <c r="C692" s="93"/>
      <c r="D692" s="93"/>
      <c r="E692" s="1" t="s">
        <v>758</v>
      </c>
      <c r="F692" s="93"/>
      <c r="G692" s="93"/>
      <c r="H692" s="93"/>
      <c r="I692" s="93"/>
      <c r="J692" s="93"/>
      <c r="K692" s="93"/>
      <c r="L692" s="93"/>
      <c r="M692" s="211">
        <v>1306</v>
      </c>
      <c r="N692" s="211">
        <v>3287</v>
      </c>
      <c r="O692" s="142">
        <v>2500</v>
      </c>
      <c r="P692" s="142">
        <v>2500</v>
      </c>
      <c r="Q692" s="184">
        <v>2500</v>
      </c>
      <c r="R692" s="184">
        <v>2500</v>
      </c>
      <c r="S692" s="184">
        <v>2500</v>
      </c>
      <c r="T692" s="184">
        <v>2500</v>
      </c>
      <c r="U692" s="184">
        <v>2500</v>
      </c>
    </row>
    <row r="693" spans="2:21" ht="24" customHeight="1">
      <c r="B693" s="1" t="s">
        <v>291</v>
      </c>
      <c r="C693" s="93"/>
      <c r="D693" s="93"/>
      <c r="E693" s="1" t="s">
        <v>16</v>
      </c>
      <c r="F693" s="93"/>
      <c r="G693" s="93"/>
      <c r="H693" s="93"/>
      <c r="I693" s="93"/>
      <c r="J693" s="93"/>
      <c r="K693" s="93"/>
      <c r="L693" s="93"/>
      <c r="M693" s="211">
        <v>4255</v>
      </c>
      <c r="N693" s="211">
        <v>4326</v>
      </c>
      <c r="O693" s="142">
        <v>4000</v>
      </c>
      <c r="P693" s="142">
        <v>4000</v>
      </c>
      <c r="Q693" s="211">
        <v>4000</v>
      </c>
      <c r="R693" s="184">
        <v>4000</v>
      </c>
      <c r="S693" s="184">
        <v>4000</v>
      </c>
      <c r="T693" s="184">
        <v>4000</v>
      </c>
      <c r="U693" s="184">
        <v>4000</v>
      </c>
    </row>
    <row r="694" spans="2:21" ht="24" customHeight="1">
      <c r="B694" s="1" t="s">
        <v>292</v>
      </c>
      <c r="C694" s="93"/>
      <c r="D694" s="93"/>
      <c r="E694" s="1" t="s">
        <v>293</v>
      </c>
      <c r="F694" s="93"/>
      <c r="G694" s="93"/>
      <c r="H694" s="93"/>
      <c r="I694" s="93"/>
      <c r="J694" s="93"/>
      <c r="K694" s="93"/>
      <c r="L694" s="93"/>
      <c r="M694" s="211">
        <v>176801</v>
      </c>
      <c r="N694" s="211">
        <v>167223</v>
      </c>
      <c r="O694" s="142">
        <v>205520</v>
      </c>
      <c r="P694" s="142">
        <v>190000</v>
      </c>
      <c r="Q694" s="211">
        <v>199500</v>
      </c>
      <c r="R694" s="211">
        <v>209475</v>
      </c>
      <c r="S694" s="211">
        <v>219949</v>
      </c>
      <c r="T694" s="211">
        <v>230946</v>
      </c>
      <c r="U694" s="211">
        <v>242493</v>
      </c>
    </row>
    <row r="695" spans="2:21" ht="24" customHeight="1">
      <c r="B695" s="1" t="s">
        <v>294</v>
      </c>
      <c r="C695" s="93"/>
      <c r="D695" s="93"/>
      <c r="E695" s="1" t="s">
        <v>820</v>
      </c>
      <c r="F695" s="93"/>
      <c r="G695" s="93"/>
      <c r="H695" s="93"/>
      <c r="I695" s="93"/>
      <c r="J695" s="93"/>
      <c r="K695" s="93"/>
      <c r="L695" s="93"/>
      <c r="M695" s="211">
        <v>16099</v>
      </c>
      <c r="N695" s="211">
        <v>28090</v>
      </c>
      <c r="O695" s="142">
        <v>27500</v>
      </c>
      <c r="P695" s="142">
        <v>27500</v>
      </c>
      <c r="Q695" s="211">
        <v>27500</v>
      </c>
      <c r="R695" s="184">
        <v>27500</v>
      </c>
      <c r="S695" s="184">
        <v>27500</v>
      </c>
      <c r="T695" s="184">
        <v>27500</v>
      </c>
      <c r="U695" s="184">
        <v>27500</v>
      </c>
    </row>
    <row r="696" spans="2:21" ht="24" customHeight="1">
      <c r="B696" s="1" t="s">
        <v>295</v>
      </c>
      <c r="C696" s="88"/>
      <c r="D696" s="88"/>
      <c r="E696" s="1" t="s">
        <v>822</v>
      </c>
      <c r="F696" s="88"/>
      <c r="G696" s="88"/>
      <c r="H696" s="88"/>
      <c r="I696" s="88"/>
      <c r="J696" s="88"/>
      <c r="K696" s="88"/>
      <c r="L696" s="88"/>
      <c r="M696" s="211">
        <v>185090</v>
      </c>
      <c r="N696" s="211">
        <v>235749</v>
      </c>
      <c r="O696" s="142">
        <v>185000</v>
      </c>
      <c r="P696" s="142">
        <v>185000</v>
      </c>
      <c r="Q696" s="211">
        <v>175000</v>
      </c>
      <c r="R696" s="211">
        <v>150000</v>
      </c>
      <c r="S696" s="211">
        <v>150000</v>
      </c>
      <c r="T696" s="211">
        <v>150000</v>
      </c>
      <c r="U696" s="211">
        <v>150000</v>
      </c>
    </row>
    <row r="697" spans="2:21" ht="24" customHeight="1">
      <c r="B697" s="1" t="s">
        <v>840</v>
      </c>
      <c r="C697" s="88"/>
      <c r="D697" s="88"/>
      <c r="E697" s="1" t="s">
        <v>841</v>
      </c>
      <c r="F697" s="88"/>
      <c r="G697" s="88"/>
      <c r="H697" s="88"/>
      <c r="I697" s="88"/>
      <c r="J697" s="88"/>
      <c r="K697" s="88"/>
      <c r="L697" s="88"/>
      <c r="M697" s="211">
        <v>1668</v>
      </c>
      <c r="N697" s="211">
        <v>1196</v>
      </c>
      <c r="O697" s="153">
        <v>3000</v>
      </c>
      <c r="P697" s="153">
        <v>3000</v>
      </c>
      <c r="Q697" s="270">
        <v>3000</v>
      </c>
      <c r="R697" s="270">
        <v>3000</v>
      </c>
      <c r="S697" s="270">
        <v>3000</v>
      </c>
      <c r="T697" s="270">
        <v>3000</v>
      </c>
      <c r="U697" s="270">
        <v>3000</v>
      </c>
    </row>
    <row r="698" spans="2:21" ht="24" customHeight="1">
      <c r="B698" s="1" t="s">
        <v>296</v>
      </c>
      <c r="C698" s="93"/>
      <c r="D698" s="93"/>
      <c r="E698" s="1" t="s">
        <v>128</v>
      </c>
      <c r="F698" s="93"/>
      <c r="G698" s="93"/>
      <c r="H698" s="93"/>
      <c r="I698" s="93"/>
      <c r="J698" s="93"/>
      <c r="K698" s="93"/>
      <c r="L698" s="93"/>
      <c r="M698" s="211">
        <v>14942</v>
      </c>
      <c r="N698" s="211">
        <v>25999</v>
      </c>
      <c r="O698" s="142">
        <v>22898</v>
      </c>
      <c r="P698" s="142">
        <v>30000</v>
      </c>
      <c r="Q698" s="211">
        <v>32100</v>
      </c>
      <c r="R698" s="184">
        <v>34347</v>
      </c>
      <c r="S698" s="184">
        <v>36751</v>
      </c>
      <c r="T698" s="184">
        <v>39324</v>
      </c>
      <c r="U698" s="184">
        <v>42077</v>
      </c>
    </row>
    <row r="699" spans="2:21" ht="24" customHeight="1">
      <c r="B699" s="1" t="s">
        <v>1010</v>
      </c>
      <c r="C699" s="93"/>
      <c r="D699" s="93"/>
      <c r="E699" s="1" t="s">
        <v>1364</v>
      </c>
      <c r="F699" s="93"/>
      <c r="G699" s="93"/>
      <c r="H699" s="93"/>
      <c r="I699" s="93"/>
      <c r="J699" s="93"/>
      <c r="K699" s="93"/>
      <c r="L699" s="93"/>
      <c r="M699" s="211">
        <v>0</v>
      </c>
      <c r="N699" s="211">
        <v>0</v>
      </c>
      <c r="O699" s="142">
        <v>534000</v>
      </c>
      <c r="P699" s="142">
        <v>181290</v>
      </c>
      <c r="Q699" s="211">
        <v>1870000</v>
      </c>
      <c r="R699" s="211">
        <v>112266000</v>
      </c>
      <c r="S699" s="211">
        <v>4791000</v>
      </c>
      <c r="T699" s="211">
        <v>7150000</v>
      </c>
      <c r="U699" s="211">
        <v>4727200</v>
      </c>
    </row>
    <row r="700" spans="2:21" ht="24" customHeight="1">
      <c r="B700" s="1" t="s">
        <v>1078</v>
      </c>
      <c r="C700" s="93"/>
      <c r="D700" s="93"/>
      <c r="E700" s="1" t="s">
        <v>1342</v>
      </c>
      <c r="F700" s="93"/>
      <c r="G700" s="93"/>
      <c r="H700" s="93"/>
      <c r="I700" s="93"/>
      <c r="J700" s="93"/>
      <c r="K700" s="93"/>
      <c r="L700" s="93"/>
      <c r="M700" s="211">
        <v>0</v>
      </c>
      <c r="N700" s="211">
        <v>21619</v>
      </c>
      <c r="O700" s="142">
        <v>681000</v>
      </c>
      <c r="P700" s="142">
        <v>212708</v>
      </c>
      <c r="Q700" s="211">
        <v>550000</v>
      </c>
      <c r="R700" s="211">
        <v>945000</v>
      </c>
      <c r="S700" s="211">
        <v>0</v>
      </c>
      <c r="T700" s="211">
        <v>0</v>
      </c>
      <c r="U700" s="211">
        <v>0</v>
      </c>
    </row>
    <row r="701" spans="2:21" ht="24" customHeight="1">
      <c r="B701" s="1" t="s">
        <v>914</v>
      </c>
      <c r="C701" s="93"/>
      <c r="D701" s="93"/>
      <c r="E701" s="94" t="s">
        <v>915</v>
      </c>
      <c r="F701" s="93"/>
      <c r="G701" s="93"/>
      <c r="H701" s="93"/>
      <c r="I701" s="93"/>
      <c r="J701" s="93"/>
      <c r="K701" s="93"/>
      <c r="L701" s="93"/>
      <c r="M701" s="211">
        <v>0</v>
      </c>
      <c r="N701" s="211">
        <v>68498</v>
      </c>
      <c r="O701" s="142">
        <v>265000</v>
      </c>
      <c r="P701" s="142">
        <v>538734</v>
      </c>
      <c r="Q701" s="211">
        <v>53500</v>
      </c>
      <c r="R701" s="211">
        <v>0</v>
      </c>
      <c r="S701" s="211">
        <v>0</v>
      </c>
      <c r="T701" s="211">
        <v>0</v>
      </c>
      <c r="U701" s="211">
        <v>0</v>
      </c>
    </row>
    <row r="702" spans="2:21" ht="24" customHeight="1">
      <c r="B702" s="1" t="s">
        <v>828</v>
      </c>
      <c r="C702" s="93"/>
      <c r="D702" s="93"/>
      <c r="E702" s="94" t="s">
        <v>1375</v>
      </c>
      <c r="F702" s="93"/>
      <c r="G702" s="93"/>
      <c r="H702" s="93"/>
      <c r="I702" s="93"/>
      <c r="J702" s="93"/>
      <c r="K702" s="93"/>
      <c r="L702" s="93"/>
      <c r="M702" s="211">
        <v>26273</v>
      </c>
      <c r="N702" s="211">
        <v>807678</v>
      </c>
      <c r="O702" s="142">
        <v>1150000</v>
      </c>
      <c r="P702" s="142">
        <v>1334294</v>
      </c>
      <c r="Q702" s="211">
        <v>3874500</v>
      </c>
      <c r="R702" s="211">
        <v>5454500</v>
      </c>
      <c r="S702" s="211">
        <v>3550500</v>
      </c>
      <c r="T702" s="211">
        <v>2547500</v>
      </c>
      <c r="U702" s="211">
        <v>2517500</v>
      </c>
    </row>
    <row r="703" spans="2:21" ht="24" customHeight="1">
      <c r="B703" s="1" t="s">
        <v>1433</v>
      </c>
      <c r="C703" s="93"/>
      <c r="D703" s="93"/>
      <c r="E703" s="94" t="s">
        <v>1500</v>
      </c>
      <c r="F703" s="93"/>
      <c r="G703" s="93"/>
      <c r="H703" s="93"/>
      <c r="I703" s="93"/>
      <c r="J703" s="93"/>
      <c r="K703" s="93"/>
      <c r="L703" s="93"/>
      <c r="M703" s="211">
        <v>0</v>
      </c>
      <c r="N703" s="211">
        <v>0</v>
      </c>
      <c r="O703" s="142">
        <v>0</v>
      </c>
      <c r="P703" s="142">
        <v>25000</v>
      </c>
      <c r="Q703" s="211">
        <v>3529000</v>
      </c>
      <c r="R703" s="211">
        <v>3114000</v>
      </c>
      <c r="S703" s="211">
        <v>0</v>
      </c>
      <c r="T703" s="211">
        <v>0</v>
      </c>
      <c r="U703" s="211">
        <v>0</v>
      </c>
    </row>
    <row r="704" spans="2:21" ht="24" customHeight="1">
      <c r="B704" s="93" t="s">
        <v>954</v>
      </c>
      <c r="C704" s="267"/>
      <c r="D704" s="267"/>
      <c r="E704" s="1" t="s">
        <v>715</v>
      </c>
      <c r="F704" s="267"/>
      <c r="G704" s="267"/>
      <c r="H704" s="267"/>
      <c r="I704" s="267"/>
      <c r="J704" s="267"/>
      <c r="K704" s="267"/>
      <c r="L704" s="267"/>
      <c r="M704" s="266">
        <v>0</v>
      </c>
      <c r="N704" s="266">
        <v>0</v>
      </c>
      <c r="O704" s="150">
        <v>20164</v>
      </c>
      <c r="P704" s="150">
        <v>0</v>
      </c>
      <c r="Q704" s="266">
        <v>23000</v>
      </c>
      <c r="R704" s="266">
        <v>0</v>
      </c>
      <c r="S704" s="266">
        <v>0</v>
      </c>
      <c r="T704" s="266">
        <v>0</v>
      </c>
      <c r="U704" s="266">
        <v>0</v>
      </c>
    </row>
    <row r="705" spans="2:21" ht="24" customHeight="1">
      <c r="B705" s="1" t="s">
        <v>527</v>
      </c>
      <c r="C705" s="102"/>
      <c r="D705" s="102"/>
      <c r="E705" s="1" t="s">
        <v>242</v>
      </c>
      <c r="F705" s="104"/>
      <c r="G705" s="102"/>
      <c r="H705" s="102"/>
      <c r="I705" s="102"/>
      <c r="J705" s="102"/>
      <c r="K705" s="102"/>
      <c r="L705" s="102"/>
      <c r="M705" s="211">
        <v>7696</v>
      </c>
      <c r="N705" s="211">
        <v>0</v>
      </c>
      <c r="O705" s="142">
        <v>46400</v>
      </c>
      <c r="P705" s="142">
        <v>10940</v>
      </c>
      <c r="Q705" s="211">
        <v>87000</v>
      </c>
      <c r="R705" s="211">
        <v>0</v>
      </c>
      <c r="S705" s="211">
        <v>7000</v>
      </c>
      <c r="T705" s="211">
        <v>0</v>
      </c>
      <c r="U705" s="211">
        <v>7000</v>
      </c>
    </row>
    <row r="706" spans="2:21" ht="24" customHeight="1">
      <c r="B706" s="1" t="s">
        <v>1341</v>
      </c>
      <c r="C706" s="102"/>
      <c r="D706" s="102"/>
      <c r="E706" s="1" t="s">
        <v>1340</v>
      </c>
      <c r="F706" s="104"/>
      <c r="G706" s="102"/>
      <c r="H706" s="102"/>
      <c r="I706" s="102"/>
      <c r="J706" s="102"/>
      <c r="K706" s="102"/>
      <c r="L706" s="102"/>
      <c r="M706" s="211">
        <v>32046</v>
      </c>
      <c r="N706" s="211">
        <v>190424</v>
      </c>
      <c r="O706" s="142">
        <v>25000</v>
      </c>
      <c r="P706" s="142">
        <v>109099</v>
      </c>
      <c r="Q706" s="211">
        <v>0</v>
      </c>
      <c r="R706" s="184">
        <v>0</v>
      </c>
      <c r="S706" s="184">
        <v>0</v>
      </c>
      <c r="T706" s="184">
        <v>0</v>
      </c>
      <c r="U706" s="184">
        <v>0</v>
      </c>
    </row>
    <row r="707" spans="2:21" ht="24" customHeight="1">
      <c r="B707" s="1" t="s">
        <v>860</v>
      </c>
      <c r="C707" s="102"/>
      <c r="D707" s="102"/>
      <c r="E707" s="1" t="s">
        <v>986</v>
      </c>
      <c r="F707" s="104"/>
      <c r="G707" s="102"/>
      <c r="H707" s="102"/>
      <c r="I707" s="102"/>
      <c r="J707" s="102"/>
      <c r="K707" s="102"/>
      <c r="L707" s="102"/>
      <c r="M707" s="265">
        <v>49546</v>
      </c>
      <c r="N707" s="265">
        <v>0</v>
      </c>
      <c r="O707" s="173">
        <v>12025</v>
      </c>
      <c r="P707" s="173">
        <v>0</v>
      </c>
      <c r="Q707" s="265">
        <v>12025</v>
      </c>
      <c r="R707" s="184">
        <v>0</v>
      </c>
      <c r="S707" s="184">
        <v>0</v>
      </c>
      <c r="T707" s="184">
        <v>0</v>
      </c>
      <c r="U707" s="184">
        <v>0</v>
      </c>
    </row>
    <row r="708" spans="2:21" ht="24" customHeight="1">
      <c r="B708" s="1" t="s">
        <v>1434</v>
      </c>
      <c r="C708" s="102"/>
      <c r="D708" s="102"/>
      <c r="E708" s="1" t="s">
        <v>1424</v>
      </c>
      <c r="F708" s="104"/>
      <c r="G708" s="102"/>
      <c r="H708" s="102"/>
      <c r="I708" s="102"/>
      <c r="J708" s="102"/>
      <c r="K708" s="102"/>
      <c r="L708" s="102"/>
      <c r="M708" s="211">
        <v>0</v>
      </c>
      <c r="N708" s="211">
        <v>0</v>
      </c>
      <c r="O708" s="142">
        <v>0</v>
      </c>
      <c r="P708" s="142">
        <v>0</v>
      </c>
      <c r="Q708" s="211">
        <v>35000</v>
      </c>
      <c r="R708" s="211">
        <v>1245000</v>
      </c>
      <c r="S708" s="211">
        <v>0</v>
      </c>
      <c r="T708" s="211">
        <v>0</v>
      </c>
      <c r="U708" s="211">
        <v>0</v>
      </c>
    </row>
    <row r="709" spans="2:21" ht="24" customHeight="1">
      <c r="B709" s="1" t="s">
        <v>763</v>
      </c>
      <c r="C709" s="102"/>
      <c r="D709" s="102"/>
      <c r="E709" s="1" t="s">
        <v>243</v>
      </c>
      <c r="F709" s="104"/>
      <c r="G709" s="102"/>
      <c r="H709" s="102"/>
      <c r="I709" s="102"/>
      <c r="J709" s="102"/>
      <c r="K709" s="102"/>
      <c r="L709" s="102"/>
      <c r="M709" s="211">
        <v>89984</v>
      </c>
      <c r="N709" s="211">
        <v>0</v>
      </c>
      <c r="O709" s="142">
        <v>97000</v>
      </c>
      <c r="P709" s="142">
        <v>185953</v>
      </c>
      <c r="Q709" s="211">
        <v>0</v>
      </c>
      <c r="R709" s="211">
        <v>0</v>
      </c>
      <c r="S709" s="211">
        <v>56000</v>
      </c>
      <c r="T709" s="211">
        <v>0</v>
      </c>
      <c r="U709" s="211">
        <v>140000</v>
      </c>
    </row>
    <row r="710" spans="2:21" ht="24" customHeight="1">
      <c r="B710" s="1" t="s">
        <v>1449</v>
      </c>
      <c r="C710" s="102"/>
      <c r="D710" s="102"/>
      <c r="E710" s="1" t="s">
        <v>1448</v>
      </c>
      <c r="F710" s="104"/>
      <c r="G710" s="102"/>
      <c r="H710" s="102"/>
      <c r="I710" s="102"/>
      <c r="J710" s="102"/>
      <c r="K710" s="102"/>
      <c r="L710" s="102"/>
      <c r="M710" s="211">
        <v>0</v>
      </c>
      <c r="N710" s="211">
        <v>0</v>
      </c>
      <c r="O710" s="142">
        <v>123822</v>
      </c>
      <c r="P710" s="142">
        <v>0</v>
      </c>
      <c r="Q710" s="211">
        <v>0</v>
      </c>
      <c r="R710" s="211">
        <v>0</v>
      </c>
      <c r="S710" s="211">
        <v>0</v>
      </c>
      <c r="T710" s="211">
        <v>0</v>
      </c>
      <c r="U710" s="211">
        <v>0</v>
      </c>
    </row>
    <row r="711" spans="2:21" ht="24" customHeight="1">
      <c r="B711" s="1" t="s">
        <v>297</v>
      </c>
      <c r="C711" s="102"/>
      <c r="D711" s="102"/>
      <c r="E711" s="1" t="s">
        <v>240</v>
      </c>
      <c r="F711" s="267"/>
      <c r="G711" s="267"/>
      <c r="H711" s="267"/>
      <c r="I711" s="267"/>
      <c r="J711" s="267"/>
      <c r="K711" s="267"/>
      <c r="L711" s="102"/>
      <c r="M711" s="211">
        <v>45372</v>
      </c>
      <c r="N711" s="211">
        <v>45372</v>
      </c>
      <c r="O711" s="142">
        <v>18905</v>
      </c>
      <c r="P711" s="142">
        <v>18905</v>
      </c>
      <c r="Q711" s="194">
        <v>0</v>
      </c>
      <c r="R711" s="194">
        <v>0</v>
      </c>
      <c r="S711" s="194">
        <v>0</v>
      </c>
      <c r="T711" s="193">
        <v>0</v>
      </c>
      <c r="U711" s="193">
        <v>0</v>
      </c>
    </row>
    <row r="712" spans="2:21" ht="24" customHeight="1">
      <c r="B712" s="1" t="s">
        <v>993</v>
      </c>
      <c r="C712" s="102"/>
      <c r="D712" s="102"/>
      <c r="E712" s="1" t="s">
        <v>984</v>
      </c>
      <c r="F712" s="104"/>
      <c r="G712" s="102"/>
      <c r="H712" s="102"/>
      <c r="I712" s="102"/>
      <c r="J712" s="102"/>
      <c r="K712" s="102"/>
      <c r="L712" s="102"/>
      <c r="M712" s="265">
        <v>156368</v>
      </c>
      <c r="N712" s="265">
        <v>2912</v>
      </c>
      <c r="O712" s="173">
        <v>210000</v>
      </c>
      <c r="P712" s="173">
        <v>2108</v>
      </c>
      <c r="Q712" s="265">
        <v>0</v>
      </c>
      <c r="R712" s="265">
        <v>0</v>
      </c>
      <c r="S712" s="194">
        <v>0</v>
      </c>
      <c r="T712" s="184">
        <v>0</v>
      </c>
      <c r="U712" s="184">
        <v>0</v>
      </c>
    </row>
    <row r="713" spans="2:21" ht="24" customHeight="1">
      <c r="B713" s="1" t="s">
        <v>1372</v>
      </c>
      <c r="C713" s="102"/>
      <c r="D713" s="102"/>
      <c r="E713" s="1" t="s">
        <v>1363</v>
      </c>
      <c r="F713" s="104"/>
      <c r="G713" s="102"/>
      <c r="H713" s="102"/>
      <c r="I713" s="102"/>
      <c r="J713" s="102"/>
      <c r="K713" s="102"/>
      <c r="L713" s="102"/>
      <c r="M713" s="265">
        <v>0</v>
      </c>
      <c r="N713" s="265">
        <v>0</v>
      </c>
      <c r="O713" s="173">
        <v>130281</v>
      </c>
      <c r="P713" s="173">
        <v>0</v>
      </c>
      <c r="Q713" s="265">
        <v>136795</v>
      </c>
      <c r="R713" s="265">
        <v>547180</v>
      </c>
      <c r="S713" s="265">
        <v>683974</v>
      </c>
      <c r="T713" s="184">
        <v>0</v>
      </c>
      <c r="U713" s="184">
        <v>0</v>
      </c>
    </row>
    <row r="714" spans="2:21" ht="24" customHeight="1">
      <c r="B714" s="6" t="s">
        <v>1412</v>
      </c>
      <c r="C714" s="93"/>
      <c r="D714" s="93"/>
      <c r="E714" s="1"/>
      <c r="F714" s="93"/>
      <c r="G714" s="93"/>
      <c r="H714" s="93"/>
      <c r="I714" s="93"/>
      <c r="J714" s="93"/>
      <c r="K714" s="93"/>
      <c r="L714" s="93"/>
      <c r="M714" s="211"/>
      <c r="N714" s="211"/>
      <c r="O714" s="142"/>
      <c r="P714" s="142"/>
      <c r="Q714" s="184"/>
      <c r="R714" s="184"/>
      <c r="S714" s="184"/>
      <c r="T714" s="184"/>
      <c r="U714" s="184"/>
    </row>
    <row r="715" spans="2:21" ht="24" customHeight="1">
      <c r="B715" s="1" t="s">
        <v>923</v>
      </c>
      <c r="C715" s="93"/>
      <c r="D715" s="93"/>
      <c r="E715" s="1" t="s">
        <v>787</v>
      </c>
      <c r="F715" s="93"/>
      <c r="G715" s="93"/>
      <c r="H715" s="93"/>
      <c r="I715" s="93"/>
      <c r="J715" s="93"/>
      <c r="K715" s="93"/>
      <c r="L715" s="93"/>
      <c r="M715" s="211">
        <v>297837</v>
      </c>
      <c r="N715" s="211">
        <v>312545</v>
      </c>
      <c r="O715" s="142">
        <v>323576</v>
      </c>
      <c r="P715" s="142">
        <v>323576</v>
      </c>
      <c r="Q715" s="184">
        <v>338284</v>
      </c>
      <c r="R715" s="211">
        <v>349315</v>
      </c>
      <c r="S715" s="211">
        <v>158111</v>
      </c>
      <c r="T715" s="211">
        <v>161788</v>
      </c>
      <c r="U715" s="211">
        <v>169142</v>
      </c>
    </row>
    <row r="716" spans="2:21" ht="24" customHeight="1">
      <c r="B716" s="1" t="s">
        <v>924</v>
      </c>
      <c r="C716" s="93"/>
      <c r="D716" s="93"/>
      <c r="E716" s="1" t="s">
        <v>245</v>
      </c>
      <c r="F716" s="93"/>
      <c r="G716" s="93"/>
      <c r="H716" s="93"/>
      <c r="I716" s="93"/>
      <c r="J716" s="93"/>
      <c r="K716" s="93"/>
      <c r="L716" s="93"/>
      <c r="M716" s="211">
        <v>140167</v>
      </c>
      <c r="N716" s="211">
        <v>128254</v>
      </c>
      <c r="O716" s="142">
        <v>115752</v>
      </c>
      <c r="P716" s="142">
        <v>115752</v>
      </c>
      <c r="Q716" s="184">
        <v>102809</v>
      </c>
      <c r="R716" s="211">
        <v>89278</v>
      </c>
      <c r="S716" s="211">
        <v>75305</v>
      </c>
      <c r="T716" s="211">
        <v>68981</v>
      </c>
      <c r="U716" s="211">
        <v>62509</v>
      </c>
    </row>
    <row r="717" spans="2:21" ht="24" customHeight="1">
      <c r="B717" s="95" t="s">
        <v>1000</v>
      </c>
      <c r="C717" s="95"/>
      <c r="D717" s="95"/>
      <c r="E717" s="95"/>
      <c r="F717" s="95"/>
      <c r="G717" s="95"/>
      <c r="H717" s="95"/>
      <c r="I717" s="95"/>
      <c r="J717" s="95"/>
      <c r="K717" s="95"/>
      <c r="L717" s="95"/>
      <c r="M717" s="192"/>
      <c r="N717" s="192"/>
      <c r="O717" s="146"/>
      <c r="P717" s="146"/>
      <c r="Q717" s="192"/>
      <c r="R717" s="192"/>
      <c r="S717" s="192"/>
      <c r="T717" s="192"/>
      <c r="U717" s="192"/>
    </row>
    <row r="718" spans="2:21" ht="24" customHeight="1">
      <c r="B718" s="1" t="s">
        <v>968</v>
      </c>
      <c r="C718" s="93"/>
      <c r="D718" s="93"/>
      <c r="E718" s="1" t="s">
        <v>787</v>
      </c>
      <c r="F718" s="93"/>
      <c r="G718" s="93"/>
      <c r="H718" s="93"/>
      <c r="I718" s="93"/>
      <c r="J718" s="93"/>
      <c r="K718" s="93"/>
      <c r="L718" s="93"/>
      <c r="M718" s="211">
        <v>1475000</v>
      </c>
      <c r="N718" s="211">
        <v>1040000</v>
      </c>
      <c r="O718" s="142">
        <v>915000</v>
      </c>
      <c r="P718" s="142">
        <v>915000</v>
      </c>
      <c r="Q718" s="184">
        <v>0</v>
      </c>
      <c r="R718" s="184">
        <v>0</v>
      </c>
      <c r="S718" s="184">
        <v>0</v>
      </c>
      <c r="T718" s="184">
        <v>0</v>
      </c>
      <c r="U718" s="184">
        <v>0</v>
      </c>
    </row>
    <row r="719" spans="2:21" ht="24" customHeight="1">
      <c r="B719" s="1" t="s">
        <v>969</v>
      </c>
      <c r="C719" s="93"/>
      <c r="D719" s="93"/>
      <c r="E719" s="1" t="s">
        <v>245</v>
      </c>
      <c r="F719" s="93"/>
      <c r="G719" s="93"/>
      <c r="H719" s="93"/>
      <c r="I719" s="93"/>
      <c r="J719" s="93"/>
      <c r="K719" s="93"/>
      <c r="L719" s="93"/>
      <c r="M719" s="211">
        <v>117650</v>
      </c>
      <c r="N719" s="211">
        <v>58650</v>
      </c>
      <c r="O719" s="142">
        <v>27450</v>
      </c>
      <c r="P719" s="142">
        <v>27450</v>
      </c>
      <c r="Q719" s="184">
        <v>0</v>
      </c>
      <c r="R719" s="184">
        <v>0</v>
      </c>
      <c r="S719" s="184">
        <v>0</v>
      </c>
      <c r="T719" s="184">
        <v>0</v>
      </c>
      <c r="U719" s="184">
        <v>0</v>
      </c>
    </row>
    <row r="720" spans="2:21" ht="24" customHeight="1">
      <c r="B720" s="95" t="s">
        <v>1451</v>
      </c>
      <c r="C720" s="95"/>
      <c r="D720" s="95"/>
      <c r="E720" s="95"/>
      <c r="F720" s="95"/>
      <c r="G720" s="95"/>
      <c r="H720" s="95"/>
      <c r="I720" s="95"/>
      <c r="J720" s="95"/>
      <c r="K720" s="95"/>
      <c r="L720" s="95"/>
      <c r="M720" s="192"/>
      <c r="N720" s="192"/>
      <c r="O720" s="146"/>
      <c r="P720" s="146"/>
      <c r="Q720" s="192"/>
      <c r="R720" s="192"/>
      <c r="S720" s="192"/>
      <c r="T720" s="192"/>
      <c r="U720" s="192"/>
    </row>
    <row r="721" spans="2:21" ht="24" customHeight="1">
      <c r="B721" s="1" t="s">
        <v>1492</v>
      </c>
      <c r="C721" s="93"/>
      <c r="D721" s="93"/>
      <c r="E721" s="1" t="s">
        <v>787</v>
      </c>
      <c r="F721" s="93"/>
      <c r="G721" s="93"/>
      <c r="H721" s="93"/>
      <c r="I721" s="93"/>
      <c r="J721" s="93"/>
      <c r="K721" s="93"/>
      <c r="L721" s="93"/>
      <c r="M721" s="211">
        <v>0</v>
      </c>
      <c r="N721" s="211">
        <v>0</v>
      </c>
      <c r="O721" s="142">
        <v>0</v>
      </c>
      <c r="P721" s="142">
        <v>0</v>
      </c>
      <c r="Q721" s="184">
        <v>0</v>
      </c>
      <c r="R721" s="184">
        <v>0</v>
      </c>
      <c r="S721" s="184">
        <v>0</v>
      </c>
      <c r="T721" s="184">
        <v>0</v>
      </c>
      <c r="U721" s="184">
        <v>0</v>
      </c>
    </row>
    <row r="722" spans="2:21" ht="24" customHeight="1">
      <c r="B722" s="1" t="s">
        <v>1493</v>
      </c>
      <c r="C722" s="93"/>
      <c r="D722" s="93"/>
      <c r="E722" s="1" t="s">
        <v>245</v>
      </c>
      <c r="F722" s="93"/>
      <c r="G722" s="93"/>
      <c r="H722" s="93"/>
      <c r="I722" s="93"/>
      <c r="J722" s="93"/>
      <c r="K722" s="93"/>
      <c r="L722" s="93"/>
      <c r="M722" s="211">
        <v>0</v>
      </c>
      <c r="N722" s="211">
        <v>0</v>
      </c>
      <c r="O722" s="142">
        <v>0</v>
      </c>
      <c r="P722" s="142">
        <v>0</v>
      </c>
      <c r="Q722" s="184">
        <v>0</v>
      </c>
      <c r="R722" s="184">
        <v>1512787</v>
      </c>
      <c r="S722" s="184">
        <v>4583967</v>
      </c>
      <c r="T722" s="184">
        <v>4686180</v>
      </c>
      <c r="U722" s="184">
        <v>4708180</v>
      </c>
    </row>
    <row r="723" spans="2:21" ht="24" customHeight="1">
      <c r="B723" s="95" t="s">
        <v>298</v>
      </c>
      <c r="C723" s="95"/>
      <c r="D723" s="95"/>
      <c r="E723" s="95"/>
      <c r="F723" s="95"/>
      <c r="G723" s="95"/>
      <c r="H723" s="95"/>
      <c r="I723" s="95"/>
      <c r="J723" s="95"/>
      <c r="K723" s="95"/>
      <c r="L723" s="95"/>
      <c r="M723" s="192"/>
      <c r="N723" s="192"/>
      <c r="O723" s="146"/>
      <c r="P723" s="146"/>
      <c r="Q723" s="192"/>
      <c r="R723" s="192"/>
      <c r="S723" s="192"/>
      <c r="T723" s="192"/>
      <c r="U723" s="192"/>
    </row>
    <row r="724" spans="2:21" ht="24" customHeight="1">
      <c r="B724" s="1" t="s">
        <v>299</v>
      </c>
      <c r="C724" s="93"/>
      <c r="D724" s="93"/>
      <c r="E724" s="1" t="s">
        <v>787</v>
      </c>
      <c r="F724" s="93"/>
      <c r="G724" s="93"/>
      <c r="H724" s="93"/>
      <c r="I724" s="93"/>
      <c r="J724" s="93"/>
      <c r="K724" s="93"/>
      <c r="L724" s="93"/>
      <c r="M724" s="211">
        <v>107050</v>
      </c>
      <c r="N724" s="211">
        <v>109743</v>
      </c>
      <c r="O724" s="142">
        <v>112503</v>
      </c>
      <c r="P724" s="142">
        <v>112503</v>
      </c>
      <c r="Q724" s="184">
        <v>115333</v>
      </c>
      <c r="R724" s="236">
        <v>118235</v>
      </c>
      <c r="S724" s="236">
        <v>121209</v>
      </c>
      <c r="T724" s="236">
        <v>61744</v>
      </c>
      <c r="U724" s="236">
        <v>0</v>
      </c>
    </row>
    <row r="725" spans="2:21" ht="24" customHeight="1">
      <c r="B725" s="1" t="s">
        <v>300</v>
      </c>
      <c r="C725" s="93"/>
      <c r="D725" s="93"/>
      <c r="E725" s="1" t="s">
        <v>835</v>
      </c>
      <c r="F725" s="93"/>
      <c r="G725" s="93"/>
      <c r="H725" s="93"/>
      <c r="I725" s="93"/>
      <c r="J725" s="93"/>
      <c r="K725" s="93"/>
      <c r="L725" s="93"/>
      <c r="M725" s="211">
        <v>17981</v>
      </c>
      <c r="N725" s="211">
        <v>15288</v>
      </c>
      <c r="O725" s="142">
        <v>12527</v>
      </c>
      <c r="P725" s="142">
        <v>12527</v>
      </c>
      <c r="Q725" s="184">
        <v>9697</v>
      </c>
      <c r="R725" s="236">
        <v>6795</v>
      </c>
      <c r="S725" s="236">
        <v>3821</v>
      </c>
      <c r="T725" s="236">
        <v>772</v>
      </c>
      <c r="U725" s="236">
        <v>0</v>
      </c>
    </row>
    <row r="726" spans="2:21" ht="24" customHeight="1">
      <c r="B726" s="6" t="s">
        <v>1437</v>
      </c>
      <c r="C726" s="93"/>
      <c r="D726" s="93"/>
      <c r="E726" s="1"/>
      <c r="F726" s="93"/>
      <c r="G726" s="93"/>
      <c r="H726" s="93"/>
      <c r="I726" s="93"/>
      <c r="J726" s="93"/>
      <c r="K726" s="93"/>
      <c r="L726" s="93"/>
      <c r="M726" s="196"/>
      <c r="N726" s="231"/>
      <c r="O726" s="145"/>
      <c r="P726" s="145"/>
      <c r="Q726" s="231"/>
      <c r="R726" s="231"/>
      <c r="S726" s="231"/>
      <c r="T726" s="231"/>
      <c r="U726" s="231"/>
    </row>
    <row r="727" spans="2:21" ht="24" customHeight="1">
      <c r="B727" s="1" t="s">
        <v>1439</v>
      </c>
      <c r="C727" s="93"/>
      <c r="D727" s="93"/>
      <c r="E727" s="1" t="s">
        <v>787</v>
      </c>
      <c r="F727" s="93"/>
      <c r="G727" s="93"/>
      <c r="H727" s="93"/>
      <c r="I727" s="93"/>
      <c r="J727" s="93"/>
      <c r="K727" s="93"/>
      <c r="L727" s="93"/>
      <c r="M727" s="193">
        <v>0</v>
      </c>
      <c r="N727" s="211">
        <v>0</v>
      </c>
      <c r="O727" s="142">
        <v>0</v>
      </c>
      <c r="P727" s="142">
        <v>0</v>
      </c>
      <c r="Q727" s="211">
        <v>0</v>
      </c>
      <c r="R727" s="211">
        <v>135000</v>
      </c>
      <c r="S727" s="211">
        <v>140000</v>
      </c>
      <c r="T727" s="211">
        <v>150000</v>
      </c>
      <c r="U727" s="211">
        <v>155000</v>
      </c>
    </row>
    <row r="728" spans="2:21" ht="24" customHeight="1">
      <c r="B728" s="1" t="s">
        <v>1440</v>
      </c>
      <c r="C728" s="93"/>
      <c r="D728" s="93"/>
      <c r="E728" s="1" t="s">
        <v>245</v>
      </c>
      <c r="F728" s="93"/>
      <c r="G728" s="93"/>
      <c r="H728" s="93"/>
      <c r="I728" s="93"/>
      <c r="J728" s="93"/>
      <c r="K728" s="93"/>
      <c r="L728" s="93"/>
      <c r="M728" s="193">
        <v>0</v>
      </c>
      <c r="N728" s="211">
        <v>0</v>
      </c>
      <c r="O728" s="142">
        <v>0</v>
      </c>
      <c r="P728" s="142">
        <v>0</v>
      </c>
      <c r="Q728" s="211">
        <v>260918</v>
      </c>
      <c r="R728" s="211">
        <v>496988</v>
      </c>
      <c r="S728" s="211">
        <v>490238</v>
      </c>
      <c r="T728" s="211">
        <v>483238</v>
      </c>
      <c r="U728" s="211">
        <v>475738</v>
      </c>
    </row>
    <row r="729" spans="2:21" ht="24" customHeight="1">
      <c r="B729" s="6" t="s">
        <v>1488</v>
      </c>
      <c r="C729" s="93"/>
      <c r="D729" s="93"/>
      <c r="E729" s="1"/>
      <c r="F729" s="93"/>
      <c r="G729" s="93"/>
      <c r="H729" s="93"/>
      <c r="I729" s="93"/>
      <c r="J729" s="93"/>
      <c r="K729" s="93"/>
      <c r="L729" s="93"/>
      <c r="M729" s="196"/>
      <c r="N729" s="231"/>
      <c r="O729" s="145"/>
      <c r="P729" s="145"/>
      <c r="Q729" s="231"/>
      <c r="R729" s="231"/>
      <c r="S729" s="231"/>
      <c r="T729" s="231"/>
      <c r="U729" s="231"/>
    </row>
    <row r="730" spans="2:21" ht="24" customHeight="1">
      <c r="B730" s="1" t="s">
        <v>1452</v>
      </c>
      <c r="C730" s="93"/>
      <c r="D730" s="93"/>
      <c r="E730" s="1" t="s">
        <v>787</v>
      </c>
      <c r="F730" s="93"/>
      <c r="G730" s="93"/>
      <c r="H730" s="93"/>
      <c r="I730" s="93"/>
      <c r="J730" s="93"/>
      <c r="K730" s="93"/>
      <c r="L730" s="93"/>
      <c r="M730" s="193">
        <v>0</v>
      </c>
      <c r="N730" s="211">
        <v>0</v>
      </c>
      <c r="O730" s="142">
        <v>0</v>
      </c>
      <c r="P730" s="142">
        <v>0</v>
      </c>
      <c r="Q730" s="211">
        <v>0</v>
      </c>
      <c r="R730" s="211">
        <v>0</v>
      </c>
      <c r="S730" s="211">
        <v>433732</v>
      </c>
      <c r="T730" s="211">
        <v>444644</v>
      </c>
      <c r="U730" s="211">
        <v>455829</v>
      </c>
    </row>
    <row r="731" spans="2:21" ht="24" customHeight="1">
      <c r="B731" s="1" t="s">
        <v>1453</v>
      </c>
      <c r="C731" s="93"/>
      <c r="D731" s="93"/>
      <c r="E731" s="1" t="s">
        <v>245</v>
      </c>
      <c r="F731" s="93"/>
      <c r="G731" s="93"/>
      <c r="H731" s="93"/>
      <c r="I731" s="93"/>
      <c r="J731" s="93"/>
      <c r="K731" s="93"/>
      <c r="L731" s="93"/>
      <c r="M731" s="193">
        <v>0</v>
      </c>
      <c r="N731" s="211">
        <v>0</v>
      </c>
      <c r="O731" s="142">
        <v>0</v>
      </c>
      <c r="P731" s="142">
        <v>0</v>
      </c>
      <c r="Q731" s="211">
        <v>0</v>
      </c>
      <c r="R731" s="211">
        <v>0</v>
      </c>
      <c r="S731" s="211">
        <v>274731</v>
      </c>
      <c r="T731" s="211">
        <v>263820</v>
      </c>
      <c r="U731" s="211">
        <v>252634</v>
      </c>
    </row>
    <row r="732" spans="2:21" ht="24" customHeight="1">
      <c r="B732" s="6" t="s">
        <v>1489</v>
      </c>
      <c r="C732" s="93"/>
      <c r="D732" s="93"/>
      <c r="E732" s="1"/>
      <c r="F732" s="93"/>
      <c r="G732" s="93"/>
      <c r="H732" s="93"/>
      <c r="I732" s="93"/>
      <c r="J732" s="93"/>
      <c r="K732" s="93"/>
      <c r="L732" s="93"/>
      <c r="M732" s="196"/>
      <c r="N732" s="231"/>
      <c r="O732" s="145"/>
      <c r="P732" s="145"/>
      <c r="Q732" s="231"/>
      <c r="R732" s="231"/>
      <c r="S732" s="231"/>
      <c r="T732" s="231"/>
      <c r="U732" s="231"/>
    </row>
    <row r="733" spans="2:21" ht="24" customHeight="1">
      <c r="B733" s="1" t="s">
        <v>1490</v>
      </c>
      <c r="C733" s="93"/>
      <c r="D733" s="93"/>
      <c r="E733" s="1" t="s">
        <v>787</v>
      </c>
      <c r="F733" s="93"/>
      <c r="G733" s="93"/>
      <c r="H733" s="93"/>
      <c r="I733" s="93"/>
      <c r="J733" s="93"/>
      <c r="K733" s="93"/>
      <c r="L733" s="93"/>
      <c r="M733" s="193">
        <v>0</v>
      </c>
      <c r="N733" s="211">
        <v>0</v>
      </c>
      <c r="O733" s="142">
        <v>0</v>
      </c>
      <c r="P733" s="142">
        <v>0</v>
      </c>
      <c r="Q733" s="211">
        <v>0</v>
      </c>
      <c r="R733" s="211">
        <v>0</v>
      </c>
      <c r="S733" s="211">
        <v>0</v>
      </c>
      <c r="T733" s="211">
        <v>0</v>
      </c>
      <c r="U733" s="211">
        <v>448957</v>
      </c>
    </row>
    <row r="734" spans="2:21" ht="24" customHeight="1">
      <c r="B734" s="1" t="s">
        <v>1491</v>
      </c>
      <c r="C734" s="93"/>
      <c r="D734" s="93"/>
      <c r="E734" s="1" t="s">
        <v>245</v>
      </c>
      <c r="F734" s="93"/>
      <c r="G734" s="93"/>
      <c r="H734" s="93"/>
      <c r="I734" s="93"/>
      <c r="J734" s="93"/>
      <c r="K734" s="93"/>
      <c r="L734" s="93"/>
      <c r="M734" s="193">
        <v>0</v>
      </c>
      <c r="N734" s="211">
        <v>0</v>
      </c>
      <c r="O734" s="142">
        <v>0</v>
      </c>
      <c r="P734" s="142">
        <v>0</v>
      </c>
      <c r="Q734" s="211">
        <v>0</v>
      </c>
      <c r="R734" s="211">
        <v>0</v>
      </c>
      <c r="S734" s="211">
        <v>0</v>
      </c>
      <c r="T734" s="211">
        <v>0</v>
      </c>
      <c r="U734" s="211">
        <v>284374</v>
      </c>
    </row>
    <row r="735" spans="2:21" ht="24" customHeight="1">
      <c r="B735" s="6" t="s">
        <v>1475</v>
      </c>
      <c r="C735" s="93"/>
      <c r="D735" s="93"/>
      <c r="E735" s="1"/>
      <c r="F735" s="93"/>
      <c r="G735" s="93"/>
      <c r="H735" s="93"/>
      <c r="I735" s="93"/>
      <c r="J735" s="93"/>
      <c r="K735" s="93"/>
      <c r="L735" s="93"/>
      <c r="M735" s="196"/>
      <c r="N735" s="231"/>
      <c r="O735" s="145"/>
      <c r="P735" s="145"/>
      <c r="Q735" s="231"/>
      <c r="R735" s="231"/>
      <c r="S735" s="231"/>
      <c r="T735" s="231"/>
      <c r="U735" s="231"/>
    </row>
    <row r="736" spans="2:21" ht="24" customHeight="1">
      <c r="B736" s="1" t="s">
        <v>1490</v>
      </c>
      <c r="C736" s="93"/>
      <c r="D736" s="93"/>
      <c r="E736" s="1" t="s">
        <v>787</v>
      </c>
      <c r="F736" s="93"/>
      <c r="G736" s="93"/>
      <c r="H736" s="93"/>
      <c r="I736" s="93"/>
      <c r="J736" s="93"/>
      <c r="K736" s="93"/>
      <c r="L736" s="93"/>
      <c r="M736" s="193">
        <v>0</v>
      </c>
      <c r="N736" s="211">
        <v>0</v>
      </c>
      <c r="O736" s="142">
        <v>0</v>
      </c>
      <c r="P736" s="142">
        <v>0</v>
      </c>
      <c r="Q736" s="211">
        <v>0</v>
      </c>
      <c r="R736" s="211">
        <v>0</v>
      </c>
      <c r="S736" s="211">
        <v>0</v>
      </c>
      <c r="T736" s="211">
        <v>0</v>
      </c>
      <c r="U736" s="211">
        <v>0</v>
      </c>
    </row>
    <row r="737" spans="1:21" ht="24" customHeight="1">
      <c r="B737" s="1" t="s">
        <v>1491</v>
      </c>
      <c r="C737" s="93"/>
      <c r="D737" s="93"/>
      <c r="E737" s="1" t="s">
        <v>245</v>
      </c>
      <c r="F737" s="93"/>
      <c r="G737" s="93"/>
      <c r="H737" s="93"/>
      <c r="I737" s="93"/>
      <c r="J737" s="93"/>
      <c r="K737" s="93"/>
      <c r="L737" s="93"/>
      <c r="M737" s="193">
        <v>0</v>
      </c>
      <c r="N737" s="211">
        <v>0</v>
      </c>
      <c r="O737" s="142">
        <v>0</v>
      </c>
      <c r="P737" s="142">
        <v>0</v>
      </c>
      <c r="Q737" s="211">
        <v>0</v>
      </c>
      <c r="R737" s="211">
        <v>0</v>
      </c>
      <c r="S737" s="211">
        <v>0</v>
      </c>
      <c r="T737" s="211">
        <v>0</v>
      </c>
      <c r="U737" s="211">
        <v>0</v>
      </c>
    </row>
    <row r="738" spans="1:21" ht="24" customHeight="1">
      <c r="B738" s="95" t="s">
        <v>936</v>
      </c>
      <c r="C738" s="95"/>
      <c r="D738" s="95"/>
      <c r="E738" s="95"/>
      <c r="F738" s="95"/>
      <c r="G738" s="95"/>
      <c r="H738" s="95"/>
      <c r="I738" s="95"/>
      <c r="J738" s="95"/>
      <c r="K738" s="95"/>
      <c r="L738" s="95"/>
      <c r="M738" s="192"/>
      <c r="N738" s="192"/>
      <c r="O738" s="146"/>
      <c r="P738" s="146"/>
      <c r="Q738" s="192"/>
      <c r="R738" s="192"/>
      <c r="S738" s="192"/>
      <c r="T738" s="192"/>
      <c r="U738" s="192"/>
    </row>
    <row r="739" spans="1:21" ht="24" customHeight="1">
      <c r="B739" s="1" t="s">
        <v>903</v>
      </c>
      <c r="C739" s="93"/>
      <c r="D739" s="93"/>
      <c r="E739" s="1" t="s">
        <v>787</v>
      </c>
      <c r="F739" s="93"/>
      <c r="G739" s="93"/>
      <c r="H739" s="93"/>
      <c r="I739" s="93"/>
      <c r="J739" s="93"/>
      <c r="K739" s="93"/>
      <c r="L739" s="93"/>
      <c r="M739" s="211">
        <v>130000</v>
      </c>
      <c r="N739" s="211">
        <v>135000</v>
      </c>
      <c r="O739" s="142">
        <v>135000</v>
      </c>
      <c r="P739" s="142">
        <v>135000</v>
      </c>
      <c r="Q739" s="184">
        <v>140000</v>
      </c>
      <c r="R739" s="184">
        <v>135000</v>
      </c>
      <c r="S739" s="184">
        <v>0</v>
      </c>
      <c r="T739" s="184">
        <v>0</v>
      </c>
      <c r="U739" s="184">
        <v>0</v>
      </c>
    </row>
    <row r="740" spans="1:21" ht="24" customHeight="1">
      <c r="B740" s="1" t="s">
        <v>904</v>
      </c>
      <c r="C740" s="93"/>
      <c r="D740" s="93"/>
      <c r="E740" s="1" t="s">
        <v>245</v>
      </c>
      <c r="F740" s="93"/>
      <c r="G740" s="93"/>
      <c r="H740" s="93"/>
      <c r="I740" s="93"/>
      <c r="J740" s="93"/>
      <c r="K740" s="93"/>
      <c r="L740" s="93"/>
      <c r="M740" s="231">
        <v>20250</v>
      </c>
      <c r="N740" s="231">
        <v>16350</v>
      </c>
      <c r="O740" s="145">
        <v>12300</v>
      </c>
      <c r="P740" s="145">
        <v>12300</v>
      </c>
      <c r="Q740" s="197">
        <v>8250</v>
      </c>
      <c r="R740" s="197">
        <v>4050</v>
      </c>
      <c r="S740" s="197">
        <v>0</v>
      </c>
      <c r="T740" s="197">
        <v>0</v>
      </c>
      <c r="U740" s="197">
        <v>0</v>
      </c>
    </row>
    <row r="741" spans="1:21" s="88" customFormat="1" ht="24" customHeight="1">
      <c r="A741" s="407"/>
      <c r="B741" s="486" t="s">
        <v>1174</v>
      </c>
      <c r="C741" s="486"/>
      <c r="D741" s="486"/>
      <c r="E741" s="486"/>
      <c r="F741" s="486"/>
      <c r="G741" s="486"/>
      <c r="H741" s="486"/>
      <c r="I741" s="486"/>
      <c r="J741" s="486"/>
      <c r="K741" s="486"/>
      <c r="L741" s="486"/>
      <c r="M741" s="294">
        <f t="shared" ref="M741:U741" si="85">SUM(M653:M740)</f>
        <v>4712847</v>
      </c>
      <c r="N741" s="294">
        <f t="shared" si="85"/>
        <v>5316323</v>
      </c>
      <c r="O741" s="295">
        <f t="shared" si="85"/>
        <v>7693103</v>
      </c>
      <c r="P741" s="295">
        <f t="shared" si="85"/>
        <v>6599943</v>
      </c>
      <c r="Q741" s="294">
        <f t="shared" si="85"/>
        <v>15276774</v>
      </c>
      <c r="R741" s="294">
        <f t="shared" si="85"/>
        <v>129473277</v>
      </c>
      <c r="S741" s="294">
        <f t="shared" si="85"/>
        <v>18458245</v>
      </c>
      <c r="T741" s="294">
        <f t="shared" si="85"/>
        <v>19138993</v>
      </c>
      <c r="U741" s="294">
        <f t="shared" si="85"/>
        <v>17220762</v>
      </c>
    </row>
    <row r="742" spans="1:21" s="88" customFormat="1" ht="6.9" customHeight="1">
      <c r="A742" s="407"/>
      <c r="B742" s="440"/>
      <c r="C742" s="440"/>
      <c r="D742" s="440"/>
      <c r="E742" s="440"/>
      <c r="F742" s="440"/>
      <c r="G742" s="440"/>
      <c r="H742" s="440"/>
      <c r="I742" s="440"/>
      <c r="J742" s="440"/>
      <c r="K742" s="440"/>
      <c r="L742" s="440"/>
      <c r="M742" s="294"/>
      <c r="N742" s="294"/>
      <c r="O742" s="295"/>
      <c r="P742" s="295"/>
      <c r="Q742" s="294"/>
      <c r="R742" s="294"/>
      <c r="S742" s="294"/>
      <c r="T742" s="294"/>
      <c r="U742" s="294"/>
    </row>
    <row r="743" spans="1:21" s="88" customFormat="1" ht="24" customHeight="1">
      <c r="A743" s="407"/>
      <c r="B743" s="1" t="s">
        <v>1301</v>
      </c>
      <c r="C743" s="93"/>
      <c r="D743" s="93"/>
      <c r="E743" s="1" t="s">
        <v>1260</v>
      </c>
      <c r="F743" s="93"/>
      <c r="G743" s="93"/>
      <c r="H743" s="93"/>
      <c r="I743" s="93"/>
      <c r="J743" s="93"/>
      <c r="K743" s="93"/>
      <c r="L743" s="93"/>
      <c r="M743" s="246">
        <v>0</v>
      </c>
      <c r="N743" s="246">
        <v>0</v>
      </c>
      <c r="O743" s="247">
        <v>0</v>
      </c>
      <c r="P743" s="247">
        <v>0</v>
      </c>
      <c r="Q743" s="246">
        <v>97224</v>
      </c>
      <c r="R743" s="246">
        <v>697283</v>
      </c>
      <c r="S743" s="246">
        <v>697389</v>
      </c>
      <c r="T743" s="246">
        <v>696729</v>
      </c>
      <c r="U743" s="246">
        <v>697224</v>
      </c>
    </row>
    <row r="744" spans="1:21" s="88" customFormat="1" ht="24" customHeight="1">
      <c r="A744" s="407"/>
      <c r="B744" s="486" t="s">
        <v>590</v>
      </c>
      <c r="C744" s="486"/>
      <c r="D744" s="486"/>
      <c r="E744" s="486"/>
      <c r="F744" s="486"/>
      <c r="G744" s="486"/>
      <c r="H744" s="486"/>
      <c r="I744" s="486"/>
      <c r="J744" s="486"/>
      <c r="K744" s="486"/>
      <c r="L744" s="486"/>
      <c r="M744" s="294">
        <f>SUM(M743)</f>
        <v>0</v>
      </c>
      <c r="N744" s="294">
        <f>SUM(N743)</f>
        <v>0</v>
      </c>
      <c r="O744" s="295">
        <f>SUM(O743)</f>
        <v>0</v>
      </c>
      <c r="P744" s="295">
        <f>SUM(P743)</f>
        <v>0</v>
      </c>
      <c r="Q744" s="294">
        <f t="shared" ref="Q744:U744" si="86">SUM(Q743)</f>
        <v>97224</v>
      </c>
      <c r="R744" s="294">
        <f t="shared" si="86"/>
        <v>697283</v>
      </c>
      <c r="S744" s="294">
        <f t="shared" si="86"/>
        <v>697389</v>
      </c>
      <c r="T744" s="294">
        <f t="shared" si="86"/>
        <v>696729</v>
      </c>
      <c r="U744" s="294">
        <f t="shared" si="86"/>
        <v>697224</v>
      </c>
    </row>
    <row r="745" spans="1:21" s="88" customFormat="1" ht="15" customHeight="1">
      <c r="A745" s="407"/>
      <c r="B745" s="370"/>
      <c r="C745" s="370"/>
      <c r="D745" s="370"/>
      <c r="E745" s="370"/>
      <c r="F745" s="370"/>
      <c r="G745" s="370"/>
      <c r="H745" s="370"/>
      <c r="I745" s="370"/>
      <c r="J745" s="370"/>
      <c r="K745" s="370"/>
      <c r="L745" s="370"/>
      <c r="M745" s="371"/>
      <c r="N745" s="371"/>
      <c r="O745" s="372"/>
      <c r="P745" s="372"/>
      <c r="Q745" s="371"/>
      <c r="R745" s="371"/>
      <c r="S745" s="371"/>
      <c r="T745" s="371"/>
      <c r="U745" s="371"/>
    </row>
    <row r="746" spans="1:21" s="88" customFormat="1" ht="24" customHeight="1">
      <c r="A746" s="407"/>
      <c r="B746" s="491" t="s">
        <v>1302</v>
      </c>
      <c r="C746" s="491"/>
      <c r="D746" s="491"/>
      <c r="E746" s="491"/>
      <c r="F746" s="491"/>
      <c r="G746" s="491"/>
      <c r="H746" s="491"/>
      <c r="I746" s="491"/>
      <c r="J746" s="491"/>
      <c r="K746" s="491"/>
      <c r="L746" s="491"/>
      <c r="M746" s="295">
        <f t="shared" ref="M746:U746" si="87">M741</f>
        <v>4712847</v>
      </c>
      <c r="N746" s="295">
        <f t="shared" si="87"/>
        <v>5316323</v>
      </c>
      <c r="O746" s="295">
        <f t="shared" si="87"/>
        <v>7693103</v>
      </c>
      <c r="P746" s="295">
        <f t="shared" si="87"/>
        <v>6599943</v>
      </c>
      <c r="Q746" s="295">
        <f t="shared" si="87"/>
        <v>15276774</v>
      </c>
      <c r="R746" s="295">
        <f t="shared" si="87"/>
        <v>129473277</v>
      </c>
      <c r="S746" s="295">
        <f t="shared" si="87"/>
        <v>18458245</v>
      </c>
      <c r="T746" s="295">
        <f t="shared" si="87"/>
        <v>19138993</v>
      </c>
      <c r="U746" s="295">
        <f t="shared" si="87"/>
        <v>17220762</v>
      </c>
    </row>
    <row r="747" spans="1:21" s="88" customFormat="1" ht="15" customHeight="1">
      <c r="A747" s="407"/>
      <c r="B747" s="402"/>
      <c r="C747" s="402"/>
      <c r="D747" s="402"/>
      <c r="E747" s="402"/>
      <c r="F747" s="402"/>
      <c r="G747" s="402"/>
      <c r="H747" s="402"/>
      <c r="I747" s="402"/>
      <c r="J747" s="402"/>
      <c r="K747" s="402"/>
      <c r="L747" s="403"/>
      <c r="M747" s="314"/>
      <c r="N747" s="314"/>
      <c r="O747" s="314"/>
      <c r="P747" s="314"/>
      <c r="Q747" s="314"/>
      <c r="R747" s="314"/>
      <c r="S747" s="314"/>
      <c r="T747" s="314"/>
      <c r="U747" s="314"/>
    </row>
    <row r="748" spans="1:21" s="88" customFormat="1" ht="24" customHeight="1">
      <c r="A748" s="407"/>
      <c r="B748" s="306"/>
      <c r="C748" s="487" t="s">
        <v>827</v>
      </c>
      <c r="D748" s="487"/>
      <c r="E748" s="487"/>
      <c r="F748" s="487"/>
      <c r="G748" s="487"/>
      <c r="H748" s="487"/>
      <c r="I748" s="487"/>
      <c r="J748" s="487"/>
      <c r="K748" s="487"/>
      <c r="L748" s="487"/>
      <c r="M748" s="314">
        <f t="shared" ref="M748:U748" si="88">M648</f>
        <v>179020</v>
      </c>
      <c r="N748" s="314">
        <f t="shared" si="88"/>
        <v>180233</v>
      </c>
      <c r="O748" s="314">
        <f t="shared" si="88"/>
        <v>177859</v>
      </c>
      <c r="P748" s="314">
        <f t="shared" si="88"/>
        <v>177859</v>
      </c>
      <c r="Q748" s="314">
        <f t="shared" si="88"/>
        <v>10262457</v>
      </c>
      <c r="R748" s="314">
        <f t="shared" si="88"/>
        <v>124729559</v>
      </c>
      <c r="S748" s="314">
        <f t="shared" si="88"/>
        <v>3493866</v>
      </c>
      <c r="T748" s="314">
        <f t="shared" si="88"/>
        <v>12366238</v>
      </c>
      <c r="U748" s="314">
        <f t="shared" si="88"/>
        <v>2862448</v>
      </c>
    </row>
    <row r="749" spans="1:21" s="88" customFormat="1" ht="24" customHeight="1">
      <c r="A749" s="407"/>
      <c r="B749" s="307"/>
      <c r="C749" s="490" t="s">
        <v>1154</v>
      </c>
      <c r="D749" s="490"/>
      <c r="E749" s="490"/>
      <c r="F749" s="490"/>
      <c r="G749" s="490"/>
      <c r="H749" s="490"/>
      <c r="I749" s="490"/>
      <c r="J749" s="490"/>
      <c r="K749" s="490"/>
      <c r="L749" s="490"/>
      <c r="M749" s="361">
        <f t="shared" ref="M749:U749" si="89">-M744</f>
        <v>0</v>
      </c>
      <c r="N749" s="361">
        <f t="shared" si="89"/>
        <v>0</v>
      </c>
      <c r="O749" s="361">
        <f t="shared" si="89"/>
        <v>0</v>
      </c>
      <c r="P749" s="361">
        <f t="shared" si="89"/>
        <v>0</v>
      </c>
      <c r="Q749" s="361">
        <f t="shared" si="89"/>
        <v>-97224</v>
      </c>
      <c r="R749" s="361">
        <f t="shared" si="89"/>
        <v>-697283</v>
      </c>
      <c r="S749" s="361">
        <f t="shared" si="89"/>
        <v>-697389</v>
      </c>
      <c r="T749" s="361">
        <f t="shared" si="89"/>
        <v>-696729</v>
      </c>
      <c r="U749" s="361">
        <f t="shared" si="89"/>
        <v>-697224</v>
      </c>
    </row>
    <row r="750" spans="1:21" s="88" customFormat="1" ht="24" customHeight="1">
      <c r="A750" s="407"/>
      <c r="B750" s="280"/>
      <c r="C750" s="491" t="s">
        <v>1175</v>
      </c>
      <c r="D750" s="491"/>
      <c r="E750" s="491"/>
      <c r="F750" s="491"/>
      <c r="G750" s="491"/>
      <c r="H750" s="491"/>
      <c r="I750" s="491"/>
      <c r="J750" s="491"/>
      <c r="K750" s="491"/>
      <c r="L750" s="491"/>
      <c r="M750" s="295">
        <f t="shared" ref="M750:U750" si="90">M748+M749</f>
        <v>179020</v>
      </c>
      <c r="N750" s="295">
        <f t="shared" si="90"/>
        <v>180233</v>
      </c>
      <c r="O750" s="295">
        <f t="shared" si="90"/>
        <v>177859</v>
      </c>
      <c r="P750" s="295">
        <f t="shared" si="90"/>
        <v>177859</v>
      </c>
      <c r="Q750" s="295">
        <f t="shared" si="90"/>
        <v>10165233</v>
      </c>
      <c r="R750" s="295">
        <f t="shared" si="90"/>
        <v>124032276</v>
      </c>
      <c r="S750" s="295">
        <f t="shared" si="90"/>
        <v>2796477</v>
      </c>
      <c r="T750" s="295">
        <f t="shared" si="90"/>
        <v>11669509</v>
      </c>
      <c r="U750" s="295">
        <f t="shared" si="90"/>
        <v>2165224</v>
      </c>
    </row>
    <row r="751" spans="1:21" s="88" customFormat="1" ht="15" customHeight="1">
      <c r="A751" s="407"/>
      <c r="B751" s="135"/>
      <c r="C751" s="135"/>
      <c r="D751" s="135"/>
      <c r="E751" s="135"/>
      <c r="F751" s="135"/>
      <c r="G751" s="135"/>
      <c r="H751" s="135"/>
      <c r="I751" s="135"/>
      <c r="J751" s="135"/>
      <c r="K751" s="135"/>
      <c r="L751" s="135"/>
      <c r="M751" s="314"/>
      <c r="N751" s="314"/>
      <c r="O751" s="314"/>
      <c r="P751" s="314"/>
      <c r="Q751" s="314"/>
      <c r="R751" s="314"/>
      <c r="S751" s="314"/>
      <c r="T751" s="314"/>
      <c r="U751" s="314"/>
    </row>
    <row r="752" spans="1:21" s="88" customFormat="1" ht="24" customHeight="1">
      <c r="A752" s="407"/>
      <c r="B752" s="135"/>
      <c r="C752" s="135"/>
      <c r="D752" s="135"/>
      <c r="E752" s="135"/>
      <c r="F752" s="135"/>
      <c r="G752" s="135"/>
      <c r="H752" s="135"/>
      <c r="I752" s="135"/>
      <c r="J752" s="135"/>
      <c r="K752" s="135"/>
      <c r="L752" s="280" t="s">
        <v>416</v>
      </c>
      <c r="M752" s="248">
        <f t="shared" ref="M752:U752" si="91">M639-M741+M750</f>
        <v>633113</v>
      </c>
      <c r="N752" s="248">
        <f t="shared" si="91"/>
        <v>-110159</v>
      </c>
      <c r="O752" s="248">
        <f t="shared" si="91"/>
        <v>-1914100</v>
      </c>
      <c r="P752" s="248">
        <f t="shared" si="91"/>
        <v>-595712</v>
      </c>
      <c r="Q752" s="248">
        <f t="shared" si="91"/>
        <v>890303</v>
      </c>
      <c r="R752" s="248">
        <f t="shared" si="91"/>
        <v>2147579</v>
      </c>
      <c r="S752" s="248">
        <f t="shared" si="91"/>
        <v>-7392607</v>
      </c>
      <c r="T752" s="248">
        <f t="shared" si="91"/>
        <v>2331422</v>
      </c>
      <c r="U752" s="248">
        <f t="shared" si="91"/>
        <v>-3360305</v>
      </c>
    </row>
    <row r="753" spans="1:21" s="88" customFormat="1" ht="15" customHeight="1">
      <c r="A753" s="407"/>
      <c r="B753" s="135"/>
      <c r="C753" s="135"/>
      <c r="D753" s="135"/>
      <c r="E753" s="135"/>
      <c r="F753" s="135"/>
      <c r="G753" s="135"/>
      <c r="H753" s="135"/>
      <c r="I753" s="135"/>
      <c r="J753" s="135"/>
      <c r="K753" s="135"/>
      <c r="L753" s="135"/>
      <c r="M753" s="295"/>
      <c r="N753" s="295"/>
      <c r="O753" s="295"/>
      <c r="P753" s="295"/>
      <c r="Q753" s="295"/>
      <c r="R753" s="295"/>
      <c r="S753" s="295"/>
      <c r="T753" s="295"/>
      <c r="U753" s="295"/>
    </row>
    <row r="754" spans="1:21" s="88" customFormat="1" ht="24" customHeight="1">
      <c r="A754" s="407"/>
      <c r="B754" s="499" t="s">
        <v>745</v>
      </c>
      <c r="C754" s="499"/>
      <c r="D754" s="499"/>
      <c r="E754" s="499"/>
      <c r="F754" s="499"/>
      <c r="G754" s="499"/>
      <c r="H754" s="499"/>
      <c r="I754" s="499"/>
      <c r="J754" s="499"/>
      <c r="K754" s="499"/>
      <c r="L754" s="499"/>
      <c r="M754" s="295">
        <v>3901358</v>
      </c>
      <c r="N754" s="295">
        <f>M754+N752</f>
        <v>3791199</v>
      </c>
      <c r="O754" s="295">
        <v>1880869</v>
      </c>
      <c r="P754" s="295">
        <f>N754+P752</f>
        <v>3195487</v>
      </c>
      <c r="Q754" s="295">
        <f>P754+Q752</f>
        <v>4085790</v>
      </c>
      <c r="R754" s="295">
        <f>Q754+R752</f>
        <v>6233369</v>
      </c>
      <c r="S754" s="295">
        <f>R754+S752</f>
        <v>-1159238</v>
      </c>
      <c r="T754" s="295">
        <f>S754+T752</f>
        <v>1172184</v>
      </c>
      <c r="U754" s="295">
        <f>T754+U752</f>
        <v>-2188121</v>
      </c>
    </row>
    <row r="755" spans="1:21" s="100" customFormat="1" ht="24" customHeight="1">
      <c r="A755" s="411"/>
      <c r="B755" s="374"/>
      <c r="C755" s="374"/>
      <c r="D755" s="374"/>
      <c r="E755" s="374"/>
      <c r="F755" s="374"/>
      <c r="G755" s="374"/>
      <c r="H755" s="374"/>
      <c r="I755" s="374"/>
      <c r="J755" s="374"/>
      <c r="K755" s="374"/>
      <c r="L755" s="374"/>
      <c r="M755" s="157">
        <f t="shared" ref="M755:U755" si="92">M754/(M741+M744)</f>
        <v>0.8278134214838716</v>
      </c>
      <c r="N755" s="157">
        <f t="shared" si="92"/>
        <v>0.71312427781381982</v>
      </c>
      <c r="O755" s="157">
        <f t="shared" si="92"/>
        <v>0.24448769241748095</v>
      </c>
      <c r="P755" s="157">
        <f t="shared" si="92"/>
        <v>0.48416887842819251</v>
      </c>
      <c r="Q755" s="157">
        <f t="shared" si="92"/>
        <v>0.26575975878232844</v>
      </c>
      <c r="R755" s="157">
        <f t="shared" si="92"/>
        <v>4.7886165658348558E-2</v>
      </c>
      <c r="S755" s="157">
        <f t="shared" si="92"/>
        <v>-6.0516817141108459E-2</v>
      </c>
      <c r="T755" s="157">
        <f t="shared" si="92"/>
        <v>5.9094597111211782E-2</v>
      </c>
      <c r="U755" s="157">
        <f t="shared" si="92"/>
        <v>-0.12211869124130358</v>
      </c>
    </row>
    <row r="756" spans="1:21" s="134" customFormat="1" ht="15" customHeight="1">
      <c r="A756" s="281"/>
      <c r="B756" s="112"/>
      <c r="C756" s="112"/>
      <c r="D756" s="112"/>
      <c r="E756" s="112"/>
      <c r="F756" s="112"/>
      <c r="G756" s="112"/>
      <c r="H756" s="112"/>
      <c r="I756" s="112"/>
      <c r="J756" s="112"/>
      <c r="K756" s="112"/>
      <c r="L756" s="112"/>
      <c r="M756" s="174"/>
      <c r="N756" s="174"/>
      <c r="O756" s="462"/>
      <c r="P756" s="462"/>
      <c r="Q756" s="274"/>
      <c r="R756" s="274"/>
      <c r="S756" s="174"/>
      <c r="T756" s="174"/>
      <c r="U756" s="174"/>
    </row>
    <row r="757" spans="1:21" ht="24" customHeight="1">
      <c r="B757" s="98" t="s">
        <v>1232</v>
      </c>
      <c r="C757" s="88"/>
      <c r="D757" s="88"/>
      <c r="E757" s="88"/>
      <c r="F757" s="88"/>
      <c r="G757" s="88"/>
      <c r="H757" s="88"/>
      <c r="I757" s="88"/>
      <c r="J757" s="88"/>
      <c r="K757" s="88"/>
      <c r="L757" s="88"/>
      <c r="M757" s="224"/>
      <c r="N757" s="224"/>
      <c r="O757" s="175"/>
    </row>
    <row r="758" spans="1:21" ht="15" customHeight="1">
      <c r="B758" s="88"/>
      <c r="C758" s="88"/>
      <c r="D758" s="88"/>
      <c r="E758" s="88"/>
      <c r="F758" s="88"/>
      <c r="G758" s="88"/>
      <c r="H758" s="88"/>
      <c r="I758" s="88"/>
      <c r="J758" s="88"/>
      <c r="K758" s="88"/>
      <c r="L758" s="88"/>
      <c r="M758" s="224"/>
      <c r="N758" s="224"/>
      <c r="O758" s="163"/>
    </row>
    <row r="759" spans="1:21" ht="24" customHeight="1">
      <c r="B759" s="1" t="s">
        <v>1345</v>
      </c>
      <c r="C759" s="93"/>
      <c r="D759" s="93"/>
      <c r="E759" s="1" t="s">
        <v>1346</v>
      </c>
      <c r="F759" s="93"/>
      <c r="G759" s="93"/>
      <c r="H759" s="93"/>
      <c r="I759" s="93"/>
      <c r="J759" s="93"/>
      <c r="K759" s="93"/>
      <c r="L759" s="93"/>
      <c r="M759" s="325">
        <v>0</v>
      </c>
      <c r="N759" s="325">
        <v>0</v>
      </c>
      <c r="O759" s="336">
        <v>1000000</v>
      </c>
      <c r="P759" s="336">
        <v>0</v>
      </c>
      <c r="Q759" s="325">
        <v>0</v>
      </c>
      <c r="R759" s="325">
        <v>0</v>
      </c>
      <c r="S759" s="325">
        <v>0</v>
      </c>
      <c r="T759" s="325">
        <v>0</v>
      </c>
      <c r="U759" s="325">
        <v>0</v>
      </c>
    </row>
    <row r="760" spans="1:21" ht="24" customHeight="1">
      <c r="B760" s="1" t="s">
        <v>302</v>
      </c>
      <c r="C760" s="88"/>
      <c r="D760" s="88"/>
      <c r="E760" s="1" t="s">
        <v>303</v>
      </c>
      <c r="F760" s="88"/>
      <c r="G760" s="88"/>
      <c r="H760" s="93"/>
      <c r="I760" s="93"/>
      <c r="J760" s="93"/>
      <c r="K760" s="93"/>
      <c r="L760" s="93"/>
      <c r="M760" s="211">
        <v>1029086</v>
      </c>
      <c r="N760" s="211">
        <v>1074893</v>
      </c>
      <c r="O760" s="142">
        <v>1128900</v>
      </c>
      <c r="P760" s="142">
        <v>1150000</v>
      </c>
      <c r="Q760" s="211">
        <v>1205229</v>
      </c>
      <c r="R760" s="211">
        <v>1271297</v>
      </c>
      <c r="S760" s="211">
        <v>1335624</v>
      </c>
      <c r="T760" s="211">
        <v>1403207</v>
      </c>
      <c r="U760" s="211">
        <v>1474209</v>
      </c>
    </row>
    <row r="761" spans="1:21" ht="24" customHeight="1">
      <c r="B761" s="1" t="s">
        <v>795</v>
      </c>
      <c r="C761" s="93"/>
      <c r="D761" s="93"/>
      <c r="E761" s="1" t="s">
        <v>797</v>
      </c>
      <c r="F761" s="93"/>
      <c r="G761" s="93"/>
      <c r="H761" s="93"/>
      <c r="I761" s="93"/>
      <c r="J761" s="93"/>
      <c r="K761" s="93"/>
      <c r="L761" s="93"/>
      <c r="M761" s="194">
        <v>394933</v>
      </c>
      <c r="N761" s="194">
        <v>419657</v>
      </c>
      <c r="O761" s="144">
        <v>423300</v>
      </c>
      <c r="P761" s="142">
        <v>437000</v>
      </c>
      <c r="Q761" s="194">
        <v>450110</v>
      </c>
      <c r="R761" s="194">
        <v>459112</v>
      </c>
      <c r="S761" s="194">
        <v>468294</v>
      </c>
      <c r="T761" s="194">
        <v>477660</v>
      </c>
      <c r="U761" s="194">
        <v>487213</v>
      </c>
    </row>
    <row r="762" spans="1:21" ht="24" customHeight="1">
      <c r="B762" s="1" t="s">
        <v>304</v>
      </c>
      <c r="C762" s="93"/>
      <c r="D762" s="93"/>
      <c r="E762" s="1" t="s">
        <v>305</v>
      </c>
      <c r="F762" s="93"/>
      <c r="G762" s="93"/>
      <c r="H762" s="93"/>
      <c r="I762" s="93"/>
      <c r="J762" s="93"/>
      <c r="K762" s="93"/>
      <c r="L762" s="93"/>
      <c r="M762" s="211">
        <v>80300</v>
      </c>
      <c r="N762" s="211">
        <v>106700</v>
      </c>
      <c r="O762" s="150">
        <v>25000</v>
      </c>
      <c r="P762" s="150">
        <v>105000</v>
      </c>
      <c r="Q762" s="205">
        <v>25000</v>
      </c>
      <c r="R762" s="205">
        <v>25000</v>
      </c>
      <c r="S762" s="205">
        <v>25000</v>
      </c>
      <c r="T762" s="205">
        <v>25000</v>
      </c>
      <c r="U762" s="205">
        <v>25000</v>
      </c>
    </row>
    <row r="763" spans="1:21" ht="24" customHeight="1">
      <c r="B763" s="1" t="s">
        <v>306</v>
      </c>
      <c r="C763" s="93"/>
      <c r="D763" s="93"/>
      <c r="E763" s="1" t="s">
        <v>307</v>
      </c>
      <c r="F763" s="93"/>
      <c r="G763" s="93"/>
      <c r="H763" s="93"/>
      <c r="I763" s="93"/>
      <c r="J763" s="93"/>
      <c r="K763" s="93"/>
      <c r="L763" s="93"/>
      <c r="M763" s="211">
        <v>226800</v>
      </c>
      <c r="N763" s="211">
        <v>93600</v>
      </c>
      <c r="O763" s="150">
        <v>180000</v>
      </c>
      <c r="P763" s="150">
        <v>190000</v>
      </c>
      <c r="Q763" s="205">
        <v>180000</v>
      </c>
      <c r="R763" s="205">
        <v>180000</v>
      </c>
      <c r="S763" s="205">
        <v>180000</v>
      </c>
      <c r="T763" s="205">
        <v>180000</v>
      </c>
      <c r="U763" s="205">
        <v>180000</v>
      </c>
    </row>
    <row r="764" spans="1:21" ht="24" customHeight="1">
      <c r="B764" s="1" t="s">
        <v>796</v>
      </c>
      <c r="C764" s="93"/>
      <c r="D764" s="93"/>
      <c r="E764" s="1" t="s">
        <v>753</v>
      </c>
      <c r="F764" s="93"/>
      <c r="G764" s="93"/>
      <c r="H764" s="93"/>
      <c r="I764" s="93"/>
      <c r="J764" s="93"/>
      <c r="K764" s="93"/>
      <c r="L764" s="93"/>
      <c r="M764" s="266">
        <v>87</v>
      </c>
      <c r="N764" s="266">
        <v>19216</v>
      </c>
      <c r="O764" s="150">
        <v>19000</v>
      </c>
      <c r="P764" s="150">
        <v>23000</v>
      </c>
      <c r="Q764" s="194">
        <v>23690</v>
      </c>
      <c r="R764" s="194">
        <v>24164</v>
      </c>
      <c r="S764" s="194">
        <v>24647</v>
      </c>
      <c r="T764" s="194">
        <v>25140</v>
      </c>
      <c r="U764" s="194">
        <v>25643</v>
      </c>
    </row>
    <row r="765" spans="1:21" ht="24" customHeight="1">
      <c r="B765" s="1" t="s">
        <v>308</v>
      </c>
      <c r="C765" s="93"/>
      <c r="D765" s="93"/>
      <c r="E765" s="1" t="s">
        <v>309</v>
      </c>
      <c r="F765" s="93"/>
      <c r="G765" s="93"/>
      <c r="H765" s="93"/>
      <c r="I765" s="93"/>
      <c r="J765" s="93"/>
      <c r="K765" s="93"/>
      <c r="L765" s="93"/>
      <c r="M765" s="211">
        <v>755</v>
      </c>
      <c r="N765" s="211">
        <v>0</v>
      </c>
      <c r="O765" s="142">
        <v>0</v>
      </c>
      <c r="P765" s="142">
        <v>0</v>
      </c>
      <c r="Q765" s="184">
        <v>0</v>
      </c>
      <c r="R765" s="184">
        <v>0</v>
      </c>
      <c r="S765" s="184">
        <v>0</v>
      </c>
      <c r="T765" s="184">
        <v>0</v>
      </c>
      <c r="U765" s="184">
        <v>0</v>
      </c>
    </row>
    <row r="766" spans="1:21" ht="24" customHeight="1">
      <c r="B766" s="1" t="s">
        <v>310</v>
      </c>
      <c r="C766" s="93"/>
      <c r="D766" s="93"/>
      <c r="E766" s="488" t="s">
        <v>6</v>
      </c>
      <c r="F766" s="488"/>
      <c r="G766" s="488"/>
      <c r="H766" s="488"/>
      <c r="I766" s="488"/>
      <c r="J766" s="488"/>
      <c r="K766" s="488"/>
      <c r="L766" s="488"/>
      <c r="M766" s="211">
        <v>480</v>
      </c>
      <c r="N766" s="211">
        <v>3139</v>
      </c>
      <c r="O766" s="142">
        <v>750</v>
      </c>
      <c r="P766" s="142">
        <v>32500</v>
      </c>
      <c r="Q766" s="211">
        <v>30000</v>
      </c>
      <c r="R766" s="211">
        <v>15000</v>
      </c>
      <c r="S766" s="211">
        <v>15000</v>
      </c>
      <c r="T766" s="211">
        <v>15000</v>
      </c>
      <c r="U766" s="211">
        <v>15000</v>
      </c>
    </row>
    <row r="767" spans="1:21" ht="24" customHeight="1">
      <c r="B767" s="1" t="s">
        <v>1349</v>
      </c>
      <c r="C767" s="93"/>
      <c r="D767" s="93"/>
      <c r="E767" s="4" t="s">
        <v>1350</v>
      </c>
      <c r="F767" s="93"/>
      <c r="G767" s="93"/>
      <c r="H767" s="93"/>
      <c r="I767" s="93"/>
      <c r="J767" s="93"/>
      <c r="K767" s="93"/>
      <c r="L767" s="93"/>
      <c r="M767" s="211">
        <v>0</v>
      </c>
      <c r="N767" s="211">
        <v>53957</v>
      </c>
      <c r="O767" s="142">
        <v>2227415</v>
      </c>
      <c r="P767" s="142">
        <v>3625520</v>
      </c>
      <c r="Q767" s="211">
        <v>55000</v>
      </c>
      <c r="R767" s="211">
        <v>0</v>
      </c>
      <c r="S767" s="211">
        <v>0</v>
      </c>
      <c r="T767" s="211">
        <v>0</v>
      </c>
      <c r="U767" s="211">
        <v>0</v>
      </c>
    </row>
    <row r="768" spans="1:21" ht="24" customHeight="1">
      <c r="B768" s="1" t="s">
        <v>311</v>
      </c>
      <c r="C768" s="93"/>
      <c r="D768" s="93"/>
      <c r="E768" s="488" t="s">
        <v>61</v>
      </c>
      <c r="F768" s="488"/>
      <c r="G768" s="488"/>
      <c r="H768" s="488"/>
      <c r="I768" s="488"/>
      <c r="J768" s="488"/>
      <c r="K768" s="488"/>
      <c r="L768" s="488"/>
      <c r="M768" s="231">
        <v>4629</v>
      </c>
      <c r="N768" s="231">
        <v>2241</v>
      </c>
      <c r="O768" s="145">
        <v>0</v>
      </c>
      <c r="P768" s="145">
        <v>2000</v>
      </c>
      <c r="Q768" s="197">
        <v>2000</v>
      </c>
      <c r="R768" s="197">
        <v>2000</v>
      </c>
      <c r="S768" s="197">
        <v>2000</v>
      </c>
      <c r="T768" s="197">
        <v>2000</v>
      </c>
      <c r="U768" s="197">
        <v>2000</v>
      </c>
    </row>
    <row r="769" spans="1:21" ht="24" customHeight="1">
      <c r="B769" s="486" t="s">
        <v>1176</v>
      </c>
      <c r="C769" s="486"/>
      <c r="D769" s="486"/>
      <c r="E769" s="486"/>
      <c r="F769" s="486"/>
      <c r="G769" s="486"/>
      <c r="H769" s="486"/>
      <c r="I769" s="486"/>
      <c r="J769" s="486"/>
      <c r="K769" s="486"/>
      <c r="L769" s="486"/>
      <c r="M769" s="292">
        <f t="shared" ref="M769:U769" si="93">SUM(M759:M768)</f>
        <v>1737070</v>
      </c>
      <c r="N769" s="292">
        <f t="shared" si="93"/>
        <v>1773403</v>
      </c>
      <c r="O769" s="293">
        <f t="shared" si="93"/>
        <v>5004365</v>
      </c>
      <c r="P769" s="293">
        <f t="shared" si="93"/>
        <v>5565020</v>
      </c>
      <c r="Q769" s="292">
        <f t="shared" si="93"/>
        <v>1971029</v>
      </c>
      <c r="R769" s="292">
        <f t="shared" si="93"/>
        <v>1976573</v>
      </c>
      <c r="S769" s="292">
        <f t="shared" si="93"/>
        <v>2050565</v>
      </c>
      <c r="T769" s="292">
        <f t="shared" si="93"/>
        <v>2128007</v>
      </c>
      <c r="U769" s="292">
        <f t="shared" si="93"/>
        <v>2209065</v>
      </c>
    </row>
    <row r="770" spans="1:21" ht="6.9" customHeight="1">
      <c r="B770" s="1"/>
      <c r="C770" s="93"/>
      <c r="D770" s="93"/>
      <c r="E770" s="93"/>
      <c r="F770" s="93"/>
      <c r="G770" s="93"/>
      <c r="H770" s="93"/>
      <c r="I770" s="93"/>
      <c r="J770" s="93"/>
      <c r="K770" s="93"/>
      <c r="L770" s="93"/>
      <c r="M770" s="194"/>
      <c r="N770" s="211"/>
      <c r="O770" s="142"/>
      <c r="P770" s="142"/>
      <c r="Q770" s="184"/>
      <c r="R770" s="184"/>
      <c r="S770" s="184"/>
      <c r="T770" s="184"/>
      <c r="U770" s="184"/>
    </row>
    <row r="771" spans="1:21" ht="24" customHeight="1">
      <c r="B771" s="1" t="s">
        <v>312</v>
      </c>
      <c r="C771" s="93"/>
      <c r="D771" s="93"/>
      <c r="E771" s="1" t="s">
        <v>235</v>
      </c>
      <c r="F771" s="93"/>
      <c r="G771" s="93"/>
      <c r="H771" s="93"/>
      <c r="I771" s="93"/>
      <c r="J771" s="93"/>
      <c r="K771" s="93"/>
      <c r="L771" s="93"/>
      <c r="M771" s="290">
        <v>174744</v>
      </c>
      <c r="N771" s="290">
        <v>519749</v>
      </c>
      <c r="O771" s="291">
        <v>1600356</v>
      </c>
      <c r="P771" s="291">
        <v>1600356</v>
      </c>
      <c r="Q771" s="290">
        <v>1065723</v>
      </c>
      <c r="R771" s="290">
        <v>1070054</v>
      </c>
      <c r="S771" s="290">
        <v>1074201</v>
      </c>
      <c r="T771" s="290">
        <v>0</v>
      </c>
      <c r="U771" s="290">
        <v>0</v>
      </c>
    </row>
    <row r="772" spans="1:21" ht="24" customHeight="1">
      <c r="B772" s="1" t="s">
        <v>1324</v>
      </c>
      <c r="C772" s="93"/>
      <c r="D772" s="93"/>
      <c r="E772" s="1" t="s">
        <v>1325</v>
      </c>
      <c r="F772" s="93"/>
      <c r="G772" s="93"/>
      <c r="H772" s="93"/>
      <c r="I772" s="93"/>
      <c r="J772" s="93"/>
      <c r="K772" s="93"/>
      <c r="L772" s="93"/>
      <c r="M772" s="261">
        <v>0</v>
      </c>
      <c r="N772" s="261">
        <v>4160000</v>
      </c>
      <c r="O772" s="389">
        <v>0</v>
      </c>
      <c r="P772" s="389">
        <v>0</v>
      </c>
      <c r="Q772" s="236">
        <v>0</v>
      </c>
      <c r="R772" s="236">
        <v>0</v>
      </c>
      <c r="S772" s="236">
        <v>0</v>
      </c>
      <c r="T772" s="236">
        <v>0</v>
      </c>
      <c r="U772" s="236">
        <v>0</v>
      </c>
    </row>
    <row r="773" spans="1:21" ht="24" customHeight="1">
      <c r="B773" s="1" t="s">
        <v>1438</v>
      </c>
      <c r="C773" s="93"/>
      <c r="D773" s="93"/>
      <c r="E773" s="1" t="s">
        <v>1419</v>
      </c>
      <c r="F773" s="88"/>
      <c r="G773" s="88"/>
      <c r="H773" s="88"/>
      <c r="I773" s="88"/>
      <c r="J773" s="88"/>
      <c r="K773" s="88"/>
      <c r="L773" s="88"/>
      <c r="M773" s="231">
        <v>0</v>
      </c>
      <c r="N773" s="231">
        <v>0</v>
      </c>
      <c r="O773" s="145">
        <v>0</v>
      </c>
      <c r="P773" s="145">
        <v>0</v>
      </c>
      <c r="Q773" s="231">
        <v>0</v>
      </c>
      <c r="R773" s="231">
        <v>0</v>
      </c>
      <c r="S773" s="231">
        <v>250000</v>
      </c>
      <c r="T773" s="231">
        <v>20000</v>
      </c>
      <c r="U773" s="231">
        <v>0</v>
      </c>
    </row>
    <row r="774" spans="1:21" ht="24" customHeight="1">
      <c r="B774" s="486" t="s">
        <v>583</v>
      </c>
      <c r="C774" s="486"/>
      <c r="D774" s="486"/>
      <c r="E774" s="486"/>
      <c r="F774" s="486"/>
      <c r="G774" s="486"/>
      <c r="H774" s="486"/>
      <c r="I774" s="486"/>
      <c r="J774" s="486"/>
      <c r="K774" s="486"/>
      <c r="L774" s="486"/>
      <c r="M774" s="296">
        <f>M771+M773+M772</f>
        <v>174744</v>
      </c>
      <c r="N774" s="296">
        <f>N771+N773+N772</f>
        <v>4679749</v>
      </c>
      <c r="O774" s="293">
        <f t="shared" ref="O774:P774" si="94">O771+O773+O772</f>
        <v>1600356</v>
      </c>
      <c r="P774" s="293">
        <f t="shared" si="94"/>
        <v>1600356</v>
      </c>
      <c r="Q774" s="296">
        <f>Q771+Q773+Q772</f>
        <v>1065723</v>
      </c>
      <c r="R774" s="296">
        <f t="shared" ref="R774:U774" si="95">R771+R773+R772</f>
        <v>1070054</v>
      </c>
      <c r="S774" s="296">
        <f>S771+S773+S772</f>
        <v>1324201</v>
      </c>
      <c r="T774" s="296">
        <f t="shared" si="95"/>
        <v>20000</v>
      </c>
      <c r="U774" s="296">
        <f t="shared" si="95"/>
        <v>0</v>
      </c>
    </row>
    <row r="775" spans="1:21" ht="15" customHeight="1">
      <c r="B775" s="1"/>
      <c r="C775" s="93"/>
      <c r="D775" s="93"/>
      <c r="E775" s="88"/>
      <c r="F775" s="93"/>
      <c r="G775" s="93"/>
      <c r="H775" s="93"/>
      <c r="I775" s="93"/>
      <c r="J775" s="93"/>
      <c r="K775" s="93"/>
      <c r="L775" s="93"/>
      <c r="M775" s="196"/>
      <c r="N775" s="229"/>
      <c r="O775" s="145"/>
      <c r="P775" s="145"/>
      <c r="Q775" s="197"/>
      <c r="R775" s="197"/>
      <c r="S775" s="197"/>
      <c r="T775" s="197"/>
      <c r="U775" s="197"/>
    </row>
    <row r="776" spans="1:21" s="88" customFormat="1" ht="24" customHeight="1">
      <c r="A776" s="407"/>
      <c r="B776" s="486" t="s">
        <v>1198</v>
      </c>
      <c r="C776" s="486"/>
      <c r="D776" s="486"/>
      <c r="E776" s="486"/>
      <c r="F776" s="486"/>
      <c r="G776" s="486"/>
      <c r="H776" s="486"/>
      <c r="I776" s="486"/>
      <c r="J776" s="486"/>
      <c r="K776" s="486"/>
      <c r="L776" s="486"/>
      <c r="M776" s="294">
        <f t="shared" ref="M776:U776" si="96">M769+M774</f>
        <v>1911814</v>
      </c>
      <c r="N776" s="294">
        <f t="shared" si="96"/>
        <v>6453152</v>
      </c>
      <c r="O776" s="295">
        <f t="shared" si="96"/>
        <v>6604721</v>
      </c>
      <c r="P776" s="295">
        <f t="shared" si="96"/>
        <v>7165376</v>
      </c>
      <c r="Q776" s="294">
        <f t="shared" si="96"/>
        <v>3036752</v>
      </c>
      <c r="R776" s="294">
        <f t="shared" si="96"/>
        <v>3046627</v>
      </c>
      <c r="S776" s="294">
        <f t="shared" si="96"/>
        <v>3374766</v>
      </c>
      <c r="T776" s="294">
        <f t="shared" si="96"/>
        <v>2148007</v>
      </c>
      <c r="U776" s="294">
        <f t="shared" si="96"/>
        <v>2209065</v>
      </c>
    </row>
    <row r="777" spans="1:21" ht="15" customHeight="1">
      <c r="B777" s="88"/>
      <c r="C777" s="88"/>
      <c r="D777" s="88"/>
      <c r="E777" s="88"/>
      <c r="F777" s="88"/>
      <c r="G777" s="88"/>
      <c r="H777" s="88"/>
      <c r="I777" s="88"/>
      <c r="J777" s="88"/>
      <c r="K777" s="88"/>
      <c r="L777" s="88"/>
      <c r="M777" s="199"/>
      <c r="N777" s="199"/>
      <c r="O777" s="161"/>
      <c r="P777" s="161"/>
      <c r="Q777" s="222"/>
      <c r="R777" s="222"/>
      <c r="S777" s="222"/>
      <c r="T777" s="222"/>
      <c r="U777" s="222"/>
    </row>
    <row r="778" spans="1:21" ht="15" customHeight="1">
      <c r="B778" s="113"/>
      <c r="C778" s="112"/>
      <c r="D778" s="112"/>
      <c r="E778" s="112"/>
      <c r="F778" s="112"/>
      <c r="G778" s="112"/>
      <c r="H778" s="112"/>
      <c r="I778" s="112"/>
      <c r="J778" s="112"/>
      <c r="K778" s="112"/>
      <c r="L778" s="112"/>
      <c r="M778" s="277"/>
      <c r="N778" s="277"/>
      <c r="O778" s="279"/>
      <c r="P778" s="279"/>
      <c r="Q778" s="277"/>
      <c r="R778" s="277"/>
      <c r="S778" s="277"/>
      <c r="T778" s="277"/>
      <c r="U778" s="277"/>
    </row>
    <row r="779" spans="1:21" ht="24" customHeight="1">
      <c r="B779" s="95" t="s">
        <v>1234</v>
      </c>
      <c r="C779" s="88"/>
      <c r="D779" s="88"/>
      <c r="E779" s="88"/>
      <c r="F779" s="88"/>
      <c r="G779" s="88"/>
      <c r="H779" s="88"/>
      <c r="I779" s="88"/>
      <c r="J779" s="88"/>
      <c r="K779" s="88"/>
      <c r="L779" s="88"/>
      <c r="M779" s="199"/>
      <c r="N779" s="199"/>
      <c r="O779" s="161"/>
      <c r="P779" s="161"/>
      <c r="Q779" s="222"/>
      <c r="R779" s="222"/>
      <c r="S779" s="222"/>
      <c r="T779" s="222"/>
      <c r="U779" s="222"/>
    </row>
    <row r="780" spans="1:21" ht="24" customHeight="1">
      <c r="B780" s="1" t="s">
        <v>313</v>
      </c>
      <c r="C780" s="93"/>
      <c r="D780" s="93"/>
      <c r="E780" s="1" t="s">
        <v>712</v>
      </c>
      <c r="F780" s="93"/>
      <c r="G780" s="93"/>
      <c r="H780" s="93"/>
      <c r="I780" s="93"/>
      <c r="J780" s="93"/>
      <c r="K780" s="93"/>
      <c r="L780" s="93"/>
      <c r="M780" s="290">
        <v>243940</v>
      </c>
      <c r="N780" s="290">
        <v>260928</v>
      </c>
      <c r="O780" s="291">
        <v>284811</v>
      </c>
      <c r="P780" s="291">
        <v>245000</v>
      </c>
      <c r="Q780" s="290">
        <v>302421</v>
      </c>
      <c r="R780" s="290">
        <v>311494</v>
      </c>
      <c r="S780" s="290">
        <v>320839</v>
      </c>
      <c r="T780" s="290">
        <v>330464</v>
      </c>
      <c r="U780" s="290">
        <v>340378</v>
      </c>
    </row>
    <row r="781" spans="1:21" ht="24" customHeight="1">
      <c r="B781" s="1" t="s">
        <v>1077</v>
      </c>
      <c r="C781" s="93"/>
      <c r="D781" s="93"/>
      <c r="E781" s="1" t="s">
        <v>66</v>
      </c>
      <c r="F781" s="93"/>
      <c r="G781" s="93"/>
      <c r="H781" s="93"/>
      <c r="I781" s="93"/>
      <c r="J781" s="93"/>
      <c r="K781" s="93"/>
      <c r="L781" s="93"/>
      <c r="M781" s="195">
        <v>0</v>
      </c>
      <c r="N781" s="195">
        <v>0</v>
      </c>
      <c r="O781" s="143">
        <v>7200</v>
      </c>
      <c r="P781" s="143">
        <v>0</v>
      </c>
      <c r="Q781" s="195">
        <v>15000</v>
      </c>
      <c r="R781" s="195">
        <v>15000</v>
      </c>
      <c r="S781" s="195">
        <v>15000</v>
      </c>
      <c r="T781" s="195">
        <v>15000</v>
      </c>
      <c r="U781" s="195">
        <v>15000</v>
      </c>
    </row>
    <row r="782" spans="1:21" ht="24" customHeight="1">
      <c r="B782" s="1" t="s">
        <v>314</v>
      </c>
      <c r="C782" s="93"/>
      <c r="D782" s="93"/>
      <c r="E782" s="1" t="s">
        <v>8</v>
      </c>
      <c r="F782" s="93"/>
      <c r="G782" s="93"/>
      <c r="H782" s="93"/>
      <c r="I782" s="93"/>
      <c r="J782" s="93"/>
      <c r="K782" s="93"/>
      <c r="L782" s="93"/>
      <c r="M782" s="195">
        <v>27046</v>
      </c>
      <c r="N782" s="195">
        <v>26834</v>
      </c>
      <c r="O782" s="143">
        <v>25673</v>
      </c>
      <c r="P782" s="143">
        <v>22500</v>
      </c>
      <c r="Q782" s="195">
        <v>20334</v>
      </c>
      <c r="R782" s="211">
        <v>22459</v>
      </c>
      <c r="S782" s="211">
        <v>23838</v>
      </c>
      <c r="T782" s="211">
        <v>25280</v>
      </c>
      <c r="U782" s="211">
        <v>26822</v>
      </c>
    </row>
    <row r="783" spans="1:21" ht="24" customHeight="1">
      <c r="B783" s="1" t="s">
        <v>315</v>
      </c>
      <c r="C783" s="88"/>
      <c r="D783" s="88"/>
      <c r="E783" s="1" t="s">
        <v>9</v>
      </c>
      <c r="F783" s="88"/>
      <c r="G783" s="88"/>
      <c r="H783" s="88"/>
      <c r="I783" s="88"/>
      <c r="J783" s="88"/>
      <c r="K783" s="88"/>
      <c r="L783" s="88"/>
      <c r="M783" s="195">
        <v>17858</v>
      </c>
      <c r="N783" s="195">
        <v>19124</v>
      </c>
      <c r="O783" s="143">
        <v>21325</v>
      </c>
      <c r="P783" s="143">
        <v>20500</v>
      </c>
      <c r="Q783" s="195">
        <v>23346</v>
      </c>
      <c r="R783" s="195">
        <v>24046</v>
      </c>
      <c r="S783" s="195">
        <v>24767</v>
      </c>
      <c r="T783" s="195">
        <v>25510</v>
      </c>
      <c r="U783" s="195">
        <v>26275</v>
      </c>
    </row>
    <row r="784" spans="1:21" ht="24" customHeight="1">
      <c r="B784" s="1" t="s">
        <v>446</v>
      </c>
      <c r="C784" s="88"/>
      <c r="D784" s="88"/>
      <c r="E784" s="1" t="s">
        <v>13</v>
      </c>
      <c r="F784" s="88"/>
      <c r="G784" s="88"/>
      <c r="H784" s="88"/>
      <c r="I784" s="88"/>
      <c r="J784" s="88"/>
      <c r="K784" s="88"/>
      <c r="L784" s="88"/>
      <c r="M784" s="195">
        <v>69200</v>
      </c>
      <c r="N784" s="195">
        <v>68112</v>
      </c>
      <c r="O784" s="143">
        <v>90652</v>
      </c>
      <c r="P784" s="143">
        <v>47993</v>
      </c>
      <c r="Q784" s="195">
        <v>91588</v>
      </c>
      <c r="R784" s="195">
        <v>98915</v>
      </c>
      <c r="S784" s="195">
        <v>106828</v>
      </c>
      <c r="T784" s="195">
        <v>115374</v>
      </c>
      <c r="U784" s="195">
        <v>124604</v>
      </c>
    </row>
    <row r="785" spans="2:21" ht="24" customHeight="1">
      <c r="B785" s="1" t="s">
        <v>447</v>
      </c>
      <c r="C785" s="88"/>
      <c r="D785" s="88"/>
      <c r="E785" s="1" t="s">
        <v>161</v>
      </c>
      <c r="F785" s="88"/>
      <c r="G785" s="88"/>
      <c r="H785" s="88"/>
      <c r="I785" s="88"/>
      <c r="J785" s="88"/>
      <c r="K785" s="88"/>
      <c r="L785" s="88"/>
      <c r="M785" s="195">
        <v>314</v>
      </c>
      <c r="N785" s="195">
        <v>467</v>
      </c>
      <c r="O785" s="143">
        <v>519</v>
      </c>
      <c r="P785" s="143">
        <v>430</v>
      </c>
      <c r="Q785" s="195">
        <v>506</v>
      </c>
      <c r="R785" s="211">
        <v>506</v>
      </c>
      <c r="S785" s="211">
        <v>511</v>
      </c>
      <c r="T785" s="211">
        <v>516</v>
      </c>
      <c r="U785" s="211">
        <v>521</v>
      </c>
    </row>
    <row r="786" spans="2:21" ht="24" customHeight="1">
      <c r="B786" s="1" t="s">
        <v>448</v>
      </c>
      <c r="C786" s="88"/>
      <c r="D786" s="88"/>
      <c r="E786" s="1" t="s">
        <v>452</v>
      </c>
      <c r="F786" s="88"/>
      <c r="G786" s="88"/>
      <c r="H786" s="88"/>
      <c r="I786" s="88"/>
      <c r="J786" s="88"/>
      <c r="K786" s="88"/>
      <c r="L786" s="88"/>
      <c r="M786" s="195">
        <v>4917</v>
      </c>
      <c r="N786" s="195">
        <v>5007</v>
      </c>
      <c r="O786" s="143">
        <v>6184</v>
      </c>
      <c r="P786" s="143">
        <v>3452</v>
      </c>
      <c r="Q786" s="195">
        <v>6496</v>
      </c>
      <c r="R786" s="211">
        <v>6821</v>
      </c>
      <c r="S786" s="211">
        <v>7162</v>
      </c>
      <c r="T786" s="211">
        <v>7520</v>
      </c>
      <c r="U786" s="211">
        <v>7896</v>
      </c>
    </row>
    <row r="787" spans="2:21" ht="24" customHeight="1">
      <c r="B787" s="1" t="s">
        <v>460</v>
      </c>
      <c r="C787" s="88"/>
      <c r="D787" s="88"/>
      <c r="E787" s="1" t="s">
        <v>454</v>
      </c>
      <c r="F787" s="88"/>
      <c r="G787" s="88"/>
      <c r="H787" s="88"/>
      <c r="I787" s="88"/>
      <c r="J787" s="88"/>
      <c r="K787" s="88"/>
      <c r="L787" s="88"/>
      <c r="M787" s="195">
        <v>795</v>
      </c>
      <c r="N787" s="195">
        <v>799</v>
      </c>
      <c r="O787" s="142">
        <v>906</v>
      </c>
      <c r="P787" s="143">
        <v>712</v>
      </c>
      <c r="Q787" s="211">
        <v>879</v>
      </c>
      <c r="R787" s="211">
        <v>879</v>
      </c>
      <c r="S787" s="211">
        <v>905</v>
      </c>
      <c r="T787" s="211">
        <v>932</v>
      </c>
      <c r="U787" s="211">
        <v>960</v>
      </c>
    </row>
    <row r="788" spans="2:21" ht="24" customHeight="1">
      <c r="B788" s="1" t="s">
        <v>427</v>
      </c>
      <c r="C788" s="88"/>
      <c r="D788" s="88"/>
      <c r="E788" s="1" t="s">
        <v>160</v>
      </c>
      <c r="F788" s="88"/>
      <c r="G788" s="88"/>
      <c r="H788" s="88"/>
      <c r="I788" s="88"/>
      <c r="J788" s="88"/>
      <c r="K788" s="88"/>
      <c r="L788" s="88"/>
      <c r="M788" s="211">
        <v>516</v>
      </c>
      <c r="N788" s="211">
        <v>778</v>
      </c>
      <c r="O788" s="142">
        <v>1000</v>
      </c>
      <c r="P788" s="142">
        <v>764</v>
      </c>
      <c r="Q788" s="211">
        <v>1000</v>
      </c>
      <c r="R788" s="211">
        <v>1000</v>
      </c>
      <c r="S788" s="211">
        <v>1000</v>
      </c>
      <c r="T788" s="211">
        <v>1000</v>
      </c>
      <c r="U788" s="211">
        <v>1000</v>
      </c>
    </row>
    <row r="789" spans="2:21" ht="24" customHeight="1">
      <c r="B789" s="1" t="s">
        <v>425</v>
      </c>
      <c r="C789" s="88"/>
      <c r="D789" s="88"/>
      <c r="E789" s="1" t="s">
        <v>211</v>
      </c>
      <c r="F789" s="88"/>
      <c r="G789" s="88"/>
      <c r="H789" s="88"/>
      <c r="I789" s="88"/>
      <c r="J789" s="88"/>
      <c r="K789" s="88"/>
      <c r="L789" s="88"/>
      <c r="M789" s="211">
        <v>14185</v>
      </c>
      <c r="N789" s="211">
        <v>13560</v>
      </c>
      <c r="O789" s="142">
        <v>14863</v>
      </c>
      <c r="P789" s="142">
        <v>16481</v>
      </c>
      <c r="Q789" s="211">
        <v>18129</v>
      </c>
      <c r="R789" s="211">
        <v>19217</v>
      </c>
      <c r="S789" s="211">
        <v>20370</v>
      </c>
      <c r="T789" s="211">
        <v>21592</v>
      </c>
      <c r="U789" s="211">
        <v>22888</v>
      </c>
    </row>
    <row r="790" spans="2:21" ht="24" customHeight="1">
      <c r="B790" s="1" t="s">
        <v>996</v>
      </c>
      <c r="C790" s="88"/>
      <c r="D790" s="88"/>
      <c r="E790" s="88" t="s">
        <v>995</v>
      </c>
      <c r="F790" s="88"/>
      <c r="G790" s="88"/>
      <c r="H790" s="88"/>
      <c r="I790" s="88"/>
      <c r="J790" s="88"/>
      <c r="K790" s="88"/>
      <c r="L790" s="88"/>
      <c r="M790" s="211">
        <v>44709</v>
      </c>
      <c r="N790" s="211">
        <v>45563</v>
      </c>
      <c r="O790" s="143">
        <v>45960</v>
      </c>
      <c r="P790" s="143">
        <v>45960</v>
      </c>
      <c r="Q790" s="195">
        <v>47721</v>
      </c>
      <c r="R790" s="211">
        <v>49153</v>
      </c>
      <c r="S790" s="211">
        <v>50628</v>
      </c>
      <c r="T790" s="211">
        <v>52147</v>
      </c>
      <c r="U790" s="211">
        <v>53711</v>
      </c>
    </row>
    <row r="791" spans="2:21" ht="24" customHeight="1">
      <c r="B791" s="1" t="s">
        <v>1294</v>
      </c>
      <c r="C791" s="88"/>
      <c r="D791" s="88"/>
      <c r="E791" s="1" t="s">
        <v>1293</v>
      </c>
      <c r="F791" s="88"/>
      <c r="G791" s="88"/>
      <c r="H791" s="88"/>
      <c r="I791" s="88"/>
      <c r="J791" s="88"/>
      <c r="K791" s="88"/>
      <c r="L791" s="88"/>
      <c r="M791" s="236">
        <v>0</v>
      </c>
      <c r="N791" s="236">
        <v>44469</v>
      </c>
      <c r="O791" s="389">
        <v>0</v>
      </c>
      <c r="P791" s="389">
        <v>0</v>
      </c>
      <c r="Q791" s="236">
        <v>0</v>
      </c>
      <c r="R791" s="211">
        <v>0</v>
      </c>
      <c r="S791" s="211">
        <v>0</v>
      </c>
      <c r="T791" s="211">
        <v>0</v>
      </c>
      <c r="U791" s="211">
        <v>0</v>
      </c>
    </row>
    <row r="792" spans="2:21" ht="24" customHeight="1">
      <c r="B792" s="1" t="s">
        <v>316</v>
      </c>
      <c r="C792" s="93"/>
      <c r="D792" s="93"/>
      <c r="E792" s="1" t="s">
        <v>86</v>
      </c>
      <c r="F792" s="93"/>
      <c r="G792" s="93"/>
      <c r="H792" s="93"/>
      <c r="I792" s="93"/>
      <c r="J792" s="93"/>
      <c r="K792" s="93"/>
      <c r="L792" s="93"/>
      <c r="M792" s="211">
        <v>164</v>
      </c>
      <c r="N792" s="211">
        <v>30</v>
      </c>
      <c r="O792" s="142">
        <v>3500</v>
      </c>
      <c r="P792" s="142">
        <v>1000</v>
      </c>
      <c r="Q792" s="211">
        <v>3500</v>
      </c>
      <c r="R792" s="211">
        <v>3500</v>
      </c>
      <c r="S792" s="211">
        <v>3500</v>
      </c>
      <c r="T792" s="211">
        <v>3500</v>
      </c>
      <c r="U792" s="211">
        <v>3500</v>
      </c>
    </row>
    <row r="793" spans="2:21" ht="24" customHeight="1">
      <c r="B793" s="1" t="s">
        <v>317</v>
      </c>
      <c r="C793" s="88"/>
      <c r="D793" s="88"/>
      <c r="E793" s="1" t="s">
        <v>817</v>
      </c>
      <c r="F793" s="88"/>
      <c r="G793" s="88"/>
      <c r="H793" s="93"/>
      <c r="I793" s="93"/>
      <c r="J793" s="93"/>
      <c r="K793" s="93"/>
      <c r="L793" s="93"/>
      <c r="M793" s="211">
        <v>2</v>
      </c>
      <c r="N793" s="211">
        <v>8</v>
      </c>
      <c r="O793" s="142">
        <v>3000</v>
      </c>
      <c r="P793" s="142">
        <v>1000</v>
      </c>
      <c r="Q793" s="211">
        <v>3000</v>
      </c>
      <c r="R793" s="211">
        <v>3000</v>
      </c>
      <c r="S793" s="211">
        <v>3000</v>
      </c>
      <c r="T793" s="211">
        <v>3000</v>
      </c>
      <c r="U793" s="211">
        <v>3000</v>
      </c>
    </row>
    <row r="794" spans="2:21" ht="24" customHeight="1">
      <c r="B794" s="1" t="s">
        <v>1031</v>
      </c>
      <c r="C794" s="88"/>
      <c r="D794" s="88"/>
      <c r="E794" s="1" t="s">
        <v>1025</v>
      </c>
      <c r="F794" s="88"/>
      <c r="G794" s="88"/>
      <c r="H794" s="88"/>
      <c r="I794" s="88"/>
      <c r="J794" s="88"/>
      <c r="K794" s="88"/>
      <c r="L794" s="88"/>
      <c r="M794" s="195">
        <v>0</v>
      </c>
      <c r="N794" s="195">
        <v>453</v>
      </c>
      <c r="O794" s="143">
        <v>7899</v>
      </c>
      <c r="P794" s="143">
        <v>5617</v>
      </c>
      <c r="Q794" s="195">
        <v>0</v>
      </c>
      <c r="R794" s="195">
        <v>0</v>
      </c>
      <c r="S794" s="195">
        <v>8380</v>
      </c>
      <c r="T794" s="195">
        <v>0</v>
      </c>
      <c r="U794" s="195">
        <v>0</v>
      </c>
    </row>
    <row r="795" spans="2:21" ht="24" customHeight="1">
      <c r="B795" s="1" t="s">
        <v>526</v>
      </c>
      <c r="C795" s="88"/>
      <c r="D795" s="88"/>
      <c r="E795" s="1" t="s">
        <v>818</v>
      </c>
      <c r="F795" s="88"/>
      <c r="G795" s="88"/>
      <c r="H795" s="93"/>
      <c r="I795" s="93"/>
      <c r="J795" s="93"/>
      <c r="K795" s="93"/>
      <c r="L795" s="93"/>
      <c r="M795" s="211">
        <v>1232</v>
      </c>
      <c r="N795" s="211">
        <v>1739</v>
      </c>
      <c r="O795" s="142">
        <v>1500</v>
      </c>
      <c r="P795" s="142">
        <v>1500</v>
      </c>
      <c r="Q795" s="211">
        <v>1500</v>
      </c>
      <c r="R795" s="211">
        <v>1500</v>
      </c>
      <c r="S795" s="211">
        <v>1500</v>
      </c>
      <c r="T795" s="211">
        <v>1500</v>
      </c>
      <c r="U795" s="211">
        <v>1500</v>
      </c>
    </row>
    <row r="796" spans="2:21" ht="24" customHeight="1">
      <c r="B796" s="1" t="s">
        <v>1461</v>
      </c>
      <c r="C796" s="88"/>
      <c r="D796" s="88"/>
      <c r="E796" s="1" t="s">
        <v>1455</v>
      </c>
      <c r="F796" s="88"/>
      <c r="G796" s="88"/>
      <c r="H796" s="88"/>
      <c r="I796" s="88"/>
      <c r="J796" s="88"/>
      <c r="K796" s="88"/>
      <c r="L796" s="88"/>
      <c r="M796" s="211">
        <v>0</v>
      </c>
      <c r="N796" s="211">
        <v>0</v>
      </c>
      <c r="O796" s="142">
        <v>0</v>
      </c>
      <c r="P796" s="142">
        <v>0</v>
      </c>
      <c r="Q796" s="184">
        <v>0</v>
      </c>
      <c r="R796" s="184">
        <v>0</v>
      </c>
      <c r="S796" s="184">
        <v>0</v>
      </c>
      <c r="T796" s="184">
        <v>6212</v>
      </c>
      <c r="U796" s="184">
        <v>6455</v>
      </c>
    </row>
    <row r="797" spans="2:21" ht="24" customHeight="1">
      <c r="B797" s="1" t="s">
        <v>318</v>
      </c>
      <c r="C797" s="88"/>
      <c r="D797" s="88"/>
      <c r="E797" s="1" t="s">
        <v>206</v>
      </c>
      <c r="F797" s="88"/>
      <c r="G797" s="93"/>
      <c r="H797" s="88"/>
      <c r="I797" s="88"/>
      <c r="J797" s="88"/>
      <c r="K797" s="88"/>
      <c r="L797" s="88"/>
      <c r="M797" s="211">
        <v>8490</v>
      </c>
      <c r="N797" s="211">
        <v>10816</v>
      </c>
      <c r="O797" s="142">
        <v>13500</v>
      </c>
      <c r="P797" s="142">
        <v>13500</v>
      </c>
      <c r="Q797" s="211">
        <v>13500</v>
      </c>
      <c r="R797" s="211">
        <v>13500</v>
      </c>
      <c r="S797" s="211">
        <v>13500</v>
      </c>
      <c r="T797" s="211">
        <v>13500</v>
      </c>
      <c r="U797" s="211">
        <v>13500</v>
      </c>
    </row>
    <row r="798" spans="2:21" ht="24" customHeight="1">
      <c r="B798" s="1" t="s">
        <v>551</v>
      </c>
      <c r="C798" s="88"/>
      <c r="D798" s="88"/>
      <c r="E798" s="1" t="s">
        <v>552</v>
      </c>
      <c r="F798" s="88"/>
      <c r="G798" s="93"/>
      <c r="H798" s="88"/>
      <c r="I798" s="88"/>
      <c r="J798" s="88"/>
      <c r="K798" s="88"/>
      <c r="L798" s="88"/>
      <c r="M798" s="211">
        <v>121752</v>
      </c>
      <c r="N798" s="211">
        <v>75877</v>
      </c>
      <c r="O798" s="142">
        <v>40000</v>
      </c>
      <c r="P798" s="142">
        <v>40000</v>
      </c>
      <c r="Q798" s="211">
        <v>45000</v>
      </c>
      <c r="R798" s="211">
        <v>30000</v>
      </c>
      <c r="S798" s="211">
        <v>52000</v>
      </c>
      <c r="T798" s="211">
        <v>55000</v>
      </c>
      <c r="U798" s="211">
        <v>55000</v>
      </c>
    </row>
    <row r="799" spans="2:21" ht="24" customHeight="1">
      <c r="B799" s="1" t="s">
        <v>1284</v>
      </c>
      <c r="C799" s="267"/>
      <c r="D799" s="267"/>
      <c r="E799" s="94" t="s">
        <v>1279</v>
      </c>
      <c r="F799" s="267"/>
      <c r="G799" s="267"/>
      <c r="H799" s="267"/>
      <c r="I799" s="267"/>
      <c r="J799" s="267"/>
      <c r="K799" s="267"/>
      <c r="L799" s="267"/>
      <c r="M799" s="211">
        <v>0</v>
      </c>
      <c r="N799" s="211">
        <v>10843</v>
      </c>
      <c r="O799" s="142">
        <v>19316</v>
      </c>
      <c r="P799" s="142">
        <v>20768</v>
      </c>
      <c r="Q799" s="211">
        <v>27290</v>
      </c>
      <c r="R799" s="211">
        <v>24969</v>
      </c>
      <c r="S799" s="211">
        <v>26033</v>
      </c>
      <c r="T799" s="211">
        <v>27084</v>
      </c>
      <c r="U799" s="211">
        <v>27843</v>
      </c>
    </row>
    <row r="800" spans="2:21" ht="24" customHeight="1">
      <c r="B800" s="1" t="s">
        <v>319</v>
      </c>
      <c r="C800" s="88"/>
      <c r="D800" s="88"/>
      <c r="E800" s="1" t="s">
        <v>10</v>
      </c>
      <c r="F800" s="88"/>
      <c r="G800" s="88"/>
      <c r="H800" s="93"/>
      <c r="I800" s="93"/>
      <c r="J800" s="93"/>
      <c r="K800" s="93"/>
      <c r="L800" s="93"/>
      <c r="M800" s="211">
        <v>31940</v>
      </c>
      <c r="N800" s="211">
        <v>30175</v>
      </c>
      <c r="O800" s="142">
        <v>42500</v>
      </c>
      <c r="P800" s="142">
        <v>30000</v>
      </c>
      <c r="Q800" s="211">
        <v>42500</v>
      </c>
      <c r="R800" s="211">
        <v>41250</v>
      </c>
      <c r="S800" s="211">
        <v>30000</v>
      </c>
      <c r="T800" s="211">
        <v>30000</v>
      </c>
      <c r="U800" s="211">
        <v>30000</v>
      </c>
    </row>
    <row r="801" spans="2:21" ht="24" customHeight="1">
      <c r="B801" s="1" t="s">
        <v>1333</v>
      </c>
      <c r="C801" s="88"/>
      <c r="D801" s="88"/>
      <c r="E801" s="1" t="s">
        <v>226</v>
      </c>
      <c r="F801" s="88"/>
      <c r="G801" s="88"/>
      <c r="H801" s="93"/>
      <c r="I801" s="93"/>
      <c r="J801" s="93"/>
      <c r="K801" s="93"/>
      <c r="L801" s="93"/>
      <c r="M801" s="211">
        <v>0</v>
      </c>
      <c r="N801" s="211">
        <v>0</v>
      </c>
      <c r="O801" s="142">
        <v>27000</v>
      </c>
      <c r="P801" s="142">
        <v>0</v>
      </c>
      <c r="Q801" s="211">
        <v>27000</v>
      </c>
      <c r="R801" s="211">
        <v>0</v>
      </c>
      <c r="S801" s="211">
        <v>0</v>
      </c>
      <c r="T801" s="211">
        <v>0</v>
      </c>
      <c r="U801" s="211">
        <v>0</v>
      </c>
    </row>
    <row r="802" spans="2:21" ht="24" customHeight="1">
      <c r="B802" s="1" t="s">
        <v>320</v>
      </c>
      <c r="C802" s="93"/>
      <c r="D802" s="93"/>
      <c r="E802" s="1" t="s">
        <v>17</v>
      </c>
      <c r="F802" s="93"/>
      <c r="G802" s="93"/>
      <c r="H802" s="93"/>
      <c r="I802" s="93"/>
      <c r="J802" s="93"/>
      <c r="K802" s="93"/>
      <c r="L802" s="93"/>
      <c r="M802" s="211">
        <v>16795</v>
      </c>
      <c r="N802" s="211">
        <v>17142</v>
      </c>
      <c r="O802" s="142">
        <v>21200</v>
      </c>
      <c r="P802" s="142">
        <v>18250</v>
      </c>
      <c r="Q802" s="184">
        <v>19345</v>
      </c>
      <c r="R802" s="211">
        <v>20506</v>
      </c>
      <c r="S802" s="211">
        <v>21736</v>
      </c>
      <c r="T802" s="211">
        <v>23040</v>
      </c>
      <c r="U802" s="211">
        <v>24422</v>
      </c>
    </row>
    <row r="803" spans="2:21" ht="24" customHeight="1">
      <c r="B803" s="1" t="s">
        <v>1021</v>
      </c>
      <c r="C803" s="88"/>
      <c r="D803" s="88"/>
      <c r="E803" s="1" t="s">
        <v>286</v>
      </c>
      <c r="F803" s="88"/>
      <c r="G803" s="88"/>
      <c r="H803" s="88"/>
      <c r="I803" s="88"/>
      <c r="J803" s="88"/>
      <c r="K803" s="88"/>
      <c r="L803" s="88"/>
      <c r="M803" s="270">
        <v>1097</v>
      </c>
      <c r="N803" s="270">
        <v>4002</v>
      </c>
      <c r="O803" s="153">
        <v>4500</v>
      </c>
      <c r="P803" s="153">
        <v>4500</v>
      </c>
      <c r="Q803" s="208">
        <v>4500</v>
      </c>
      <c r="R803" s="208">
        <v>4500</v>
      </c>
      <c r="S803" s="208">
        <v>4500</v>
      </c>
      <c r="T803" s="208">
        <v>4500</v>
      </c>
      <c r="U803" s="208">
        <v>4500</v>
      </c>
    </row>
    <row r="804" spans="2:21" ht="24" customHeight="1">
      <c r="B804" s="1" t="s">
        <v>321</v>
      </c>
      <c r="C804" s="93"/>
      <c r="D804" s="93"/>
      <c r="E804" s="1" t="s">
        <v>81</v>
      </c>
      <c r="F804" s="93"/>
      <c r="G804" s="93"/>
      <c r="H804" s="88"/>
      <c r="I804" s="88"/>
      <c r="J804" s="88"/>
      <c r="K804" s="88"/>
      <c r="L804" s="88"/>
      <c r="M804" s="270">
        <v>1553</v>
      </c>
      <c r="N804" s="270">
        <v>2949</v>
      </c>
      <c r="O804" s="143">
        <v>2000</v>
      </c>
      <c r="P804" s="143">
        <v>2000</v>
      </c>
      <c r="Q804" s="195">
        <v>2000</v>
      </c>
      <c r="R804" s="195">
        <v>2000</v>
      </c>
      <c r="S804" s="195">
        <v>2000</v>
      </c>
      <c r="T804" s="195">
        <v>2000</v>
      </c>
      <c r="U804" s="195">
        <v>2000</v>
      </c>
    </row>
    <row r="805" spans="2:21" ht="24" customHeight="1">
      <c r="B805" s="1" t="s">
        <v>973</v>
      </c>
      <c r="C805" s="88"/>
      <c r="D805" s="88"/>
      <c r="E805" s="1" t="s">
        <v>82</v>
      </c>
      <c r="F805" s="88"/>
      <c r="G805" s="88"/>
      <c r="H805" s="88"/>
      <c r="I805" s="88"/>
      <c r="J805" s="88"/>
      <c r="K805" s="88"/>
      <c r="L805" s="88"/>
      <c r="M805" s="195">
        <v>1309</v>
      </c>
      <c r="N805" s="195">
        <v>1270</v>
      </c>
      <c r="O805" s="143">
        <v>1347</v>
      </c>
      <c r="P805" s="143">
        <v>1347</v>
      </c>
      <c r="Q805" s="195">
        <v>1414</v>
      </c>
      <c r="R805" s="195">
        <v>1456</v>
      </c>
      <c r="S805" s="195">
        <v>1500</v>
      </c>
      <c r="T805" s="195">
        <v>1545</v>
      </c>
      <c r="U805" s="195">
        <v>1591</v>
      </c>
    </row>
    <row r="806" spans="2:21" ht="24" customHeight="1">
      <c r="B806" s="1" t="s">
        <v>761</v>
      </c>
      <c r="C806" s="93"/>
      <c r="D806" s="93"/>
      <c r="E806" s="1" t="s">
        <v>756</v>
      </c>
      <c r="F806" s="93"/>
      <c r="G806" s="93"/>
      <c r="H806" s="93"/>
      <c r="I806" s="93"/>
      <c r="J806" s="93"/>
      <c r="K806" s="93"/>
      <c r="L806" s="93"/>
      <c r="M806" s="272">
        <v>35858</v>
      </c>
      <c r="N806" s="272">
        <v>3625</v>
      </c>
      <c r="O806" s="154">
        <v>10000</v>
      </c>
      <c r="P806" s="154">
        <v>32000</v>
      </c>
      <c r="Q806" s="183">
        <v>10000</v>
      </c>
      <c r="R806" s="183">
        <v>10000</v>
      </c>
      <c r="S806" s="183">
        <v>10000</v>
      </c>
      <c r="T806" s="272">
        <v>5000</v>
      </c>
      <c r="U806" s="272">
        <v>5000</v>
      </c>
    </row>
    <row r="807" spans="2:21" ht="24" customHeight="1">
      <c r="B807" s="1" t="s">
        <v>837</v>
      </c>
      <c r="C807" s="93"/>
      <c r="D807" s="93"/>
      <c r="E807" s="1" t="s">
        <v>821</v>
      </c>
      <c r="F807" s="93"/>
      <c r="G807" s="93"/>
      <c r="H807" s="93"/>
      <c r="I807" s="93"/>
      <c r="J807" s="93"/>
      <c r="K807" s="93"/>
      <c r="L807" s="93"/>
      <c r="M807" s="272">
        <v>0</v>
      </c>
      <c r="N807" s="272">
        <v>350</v>
      </c>
      <c r="O807" s="154">
        <v>16000</v>
      </c>
      <c r="P807" s="154">
        <v>10000</v>
      </c>
      <c r="Q807" s="183">
        <v>16000</v>
      </c>
      <c r="R807" s="183">
        <v>16000</v>
      </c>
      <c r="S807" s="183">
        <v>16000</v>
      </c>
      <c r="T807" s="183">
        <v>16000</v>
      </c>
      <c r="U807" s="183">
        <v>16000</v>
      </c>
    </row>
    <row r="808" spans="2:21" ht="24" customHeight="1">
      <c r="B808" s="1" t="s">
        <v>537</v>
      </c>
      <c r="C808" s="93"/>
      <c r="D808" s="93"/>
      <c r="E808" s="1" t="s">
        <v>256</v>
      </c>
      <c r="F808" s="93"/>
      <c r="G808" s="93"/>
      <c r="H808" s="93"/>
      <c r="I808" s="93"/>
      <c r="J808" s="93"/>
      <c r="K808" s="93"/>
      <c r="L808" s="93"/>
      <c r="M808" s="272">
        <v>689</v>
      </c>
      <c r="N808" s="272">
        <v>689</v>
      </c>
      <c r="O808" s="154">
        <v>750</v>
      </c>
      <c r="P808" s="154">
        <v>600</v>
      </c>
      <c r="Q808" s="183">
        <v>500</v>
      </c>
      <c r="R808" s="183">
        <v>500</v>
      </c>
      <c r="S808" s="183">
        <v>500</v>
      </c>
      <c r="T808" s="183">
        <v>0</v>
      </c>
      <c r="U808" s="183">
        <v>0</v>
      </c>
    </row>
    <row r="809" spans="2:21" ht="24" customHeight="1">
      <c r="B809" s="1" t="s">
        <v>536</v>
      </c>
      <c r="C809" s="93"/>
      <c r="D809" s="93"/>
      <c r="E809" s="1" t="s">
        <v>18</v>
      </c>
      <c r="F809" s="93"/>
      <c r="G809" s="93"/>
      <c r="H809" s="93"/>
      <c r="I809" s="93"/>
      <c r="J809" s="93"/>
      <c r="K809" s="93"/>
      <c r="L809" s="93"/>
      <c r="M809" s="211">
        <v>1130</v>
      </c>
      <c r="N809" s="211">
        <v>576</v>
      </c>
      <c r="O809" s="142">
        <v>2000</v>
      </c>
      <c r="P809" s="142">
        <v>1500</v>
      </c>
      <c r="Q809" s="184">
        <v>1500</v>
      </c>
      <c r="R809" s="184">
        <v>1500</v>
      </c>
      <c r="S809" s="184">
        <v>1500</v>
      </c>
      <c r="T809" s="184">
        <v>1500</v>
      </c>
      <c r="U809" s="184">
        <v>1500</v>
      </c>
    </row>
    <row r="810" spans="2:21" ht="24" customHeight="1">
      <c r="B810" s="1" t="s">
        <v>322</v>
      </c>
      <c r="C810" s="93"/>
      <c r="D810" s="93"/>
      <c r="E810" s="1" t="s">
        <v>89</v>
      </c>
      <c r="F810" s="93"/>
      <c r="G810" s="93"/>
      <c r="H810" s="93"/>
      <c r="I810" s="93"/>
      <c r="J810" s="93"/>
      <c r="K810" s="93"/>
      <c r="L810" s="93"/>
      <c r="M810" s="211">
        <v>2774</v>
      </c>
      <c r="N810" s="211">
        <v>2295</v>
      </c>
      <c r="O810" s="142">
        <v>3980</v>
      </c>
      <c r="P810" s="142">
        <v>4300</v>
      </c>
      <c r="Q810" s="184">
        <v>4000</v>
      </c>
      <c r="R810" s="184">
        <v>4000</v>
      </c>
      <c r="S810" s="184">
        <v>4000</v>
      </c>
      <c r="T810" s="184">
        <v>4000</v>
      </c>
      <c r="U810" s="184">
        <v>4000</v>
      </c>
    </row>
    <row r="811" spans="2:21" ht="24" customHeight="1">
      <c r="B811" s="1" t="s">
        <v>323</v>
      </c>
      <c r="C811" s="93"/>
      <c r="D811" s="93"/>
      <c r="E811" s="1" t="s">
        <v>11</v>
      </c>
      <c r="F811" s="93"/>
      <c r="G811" s="93"/>
      <c r="H811" s="93"/>
      <c r="I811" s="93"/>
      <c r="J811" s="93"/>
      <c r="K811" s="93"/>
      <c r="L811" s="93"/>
      <c r="M811" s="211">
        <v>1513</v>
      </c>
      <c r="N811" s="211">
        <v>2155</v>
      </c>
      <c r="O811" s="142">
        <v>1250</v>
      </c>
      <c r="P811" s="142">
        <v>1250</v>
      </c>
      <c r="Q811" s="184">
        <v>1250</v>
      </c>
      <c r="R811" s="184">
        <v>1250</v>
      </c>
      <c r="S811" s="184">
        <v>1250</v>
      </c>
      <c r="T811" s="184">
        <v>1250</v>
      </c>
      <c r="U811" s="184">
        <v>1250</v>
      </c>
    </row>
    <row r="812" spans="2:21" ht="24" customHeight="1">
      <c r="B812" s="1" t="s">
        <v>324</v>
      </c>
      <c r="C812" s="93"/>
      <c r="D812" s="93"/>
      <c r="E812" s="1" t="s">
        <v>325</v>
      </c>
      <c r="F812" s="93"/>
      <c r="G812" s="93"/>
      <c r="H812" s="93"/>
      <c r="I812" s="93"/>
      <c r="J812" s="93"/>
      <c r="K812" s="93"/>
      <c r="L812" s="93"/>
      <c r="M812" s="211">
        <v>6469</v>
      </c>
      <c r="N812" s="211">
        <v>10417</v>
      </c>
      <c r="O812" s="142">
        <v>8000</v>
      </c>
      <c r="P812" s="142">
        <v>9000</v>
      </c>
      <c r="Q812" s="184">
        <v>9000</v>
      </c>
      <c r="R812" s="184">
        <v>9000</v>
      </c>
      <c r="S812" s="184">
        <v>9000</v>
      </c>
      <c r="T812" s="184">
        <v>9000</v>
      </c>
      <c r="U812" s="184">
        <v>9000</v>
      </c>
    </row>
    <row r="813" spans="2:21" ht="24" customHeight="1">
      <c r="B813" s="1" t="s">
        <v>326</v>
      </c>
      <c r="C813" s="93"/>
      <c r="D813" s="93"/>
      <c r="E813" s="1" t="s">
        <v>12</v>
      </c>
      <c r="F813" s="93"/>
      <c r="G813" s="93"/>
      <c r="H813" s="93"/>
      <c r="I813" s="93"/>
      <c r="J813" s="93"/>
      <c r="K813" s="93"/>
      <c r="L813" s="93"/>
      <c r="M813" s="211">
        <v>6582</v>
      </c>
      <c r="N813" s="211">
        <v>6077</v>
      </c>
      <c r="O813" s="142">
        <v>9500</v>
      </c>
      <c r="P813" s="142">
        <v>9500</v>
      </c>
      <c r="Q813" s="211">
        <v>12500</v>
      </c>
      <c r="R813" s="184">
        <v>11500</v>
      </c>
      <c r="S813" s="184">
        <v>11500</v>
      </c>
      <c r="T813" s="184">
        <v>11500</v>
      </c>
      <c r="U813" s="184">
        <v>11500</v>
      </c>
    </row>
    <row r="814" spans="2:21" ht="24" customHeight="1">
      <c r="B814" s="1" t="s">
        <v>762</v>
      </c>
      <c r="C814" s="93"/>
      <c r="D814" s="93"/>
      <c r="E814" s="1" t="s">
        <v>758</v>
      </c>
      <c r="F814" s="93"/>
      <c r="G814" s="93"/>
      <c r="H814" s="93"/>
      <c r="I814" s="93"/>
      <c r="J814" s="93"/>
      <c r="K814" s="93"/>
      <c r="L814" s="93"/>
      <c r="M814" s="211">
        <v>2954</v>
      </c>
      <c r="N814" s="211">
        <v>7696</v>
      </c>
      <c r="O814" s="142">
        <v>10000</v>
      </c>
      <c r="P814" s="142">
        <v>10000</v>
      </c>
      <c r="Q814" s="211">
        <v>10000</v>
      </c>
      <c r="R814" s="184">
        <v>10000</v>
      </c>
      <c r="S814" s="184">
        <v>10000</v>
      </c>
      <c r="T814" s="184">
        <v>10000</v>
      </c>
      <c r="U814" s="184">
        <v>10000</v>
      </c>
    </row>
    <row r="815" spans="2:21" ht="24" customHeight="1">
      <c r="B815" s="1" t="s">
        <v>327</v>
      </c>
      <c r="C815" s="93"/>
      <c r="D815" s="93"/>
      <c r="E815" s="1" t="s">
        <v>16</v>
      </c>
      <c r="F815" s="93"/>
      <c r="G815" s="93"/>
      <c r="H815" s="93"/>
      <c r="I815" s="93"/>
      <c r="J815" s="93"/>
      <c r="K815" s="93"/>
      <c r="L815" s="93"/>
      <c r="M815" s="211">
        <v>955</v>
      </c>
      <c r="N815" s="211">
        <v>6825</v>
      </c>
      <c r="O815" s="142">
        <v>2000</v>
      </c>
      <c r="P815" s="142">
        <v>3000</v>
      </c>
      <c r="Q815" s="211">
        <v>3000</v>
      </c>
      <c r="R815" s="184">
        <v>3000</v>
      </c>
      <c r="S815" s="184">
        <v>3000</v>
      </c>
      <c r="T815" s="184">
        <v>3000</v>
      </c>
      <c r="U815" s="184">
        <v>3000</v>
      </c>
    </row>
    <row r="816" spans="2:21" ht="24" customHeight="1">
      <c r="B816" s="1" t="s">
        <v>328</v>
      </c>
      <c r="C816" s="93"/>
      <c r="D816" s="93"/>
      <c r="E816" s="1" t="s">
        <v>820</v>
      </c>
      <c r="F816" s="93"/>
      <c r="G816" s="93"/>
      <c r="H816" s="93"/>
      <c r="I816" s="93"/>
      <c r="J816" s="93"/>
      <c r="K816" s="93"/>
      <c r="L816" s="93"/>
      <c r="M816" s="211">
        <v>1545</v>
      </c>
      <c r="N816" s="211">
        <v>320</v>
      </c>
      <c r="O816" s="142">
        <v>5000</v>
      </c>
      <c r="P816" s="142">
        <v>5000</v>
      </c>
      <c r="Q816" s="211">
        <v>5000</v>
      </c>
      <c r="R816" s="184">
        <v>5000</v>
      </c>
      <c r="S816" s="184">
        <v>5000</v>
      </c>
      <c r="T816" s="184">
        <v>5000</v>
      </c>
      <c r="U816" s="184">
        <v>5000</v>
      </c>
    </row>
    <row r="817" spans="2:21" ht="24" customHeight="1">
      <c r="B817" s="1" t="s">
        <v>1023</v>
      </c>
      <c r="C817" s="88"/>
      <c r="D817" s="88"/>
      <c r="E817" s="1" t="s">
        <v>841</v>
      </c>
      <c r="F817" s="88"/>
      <c r="G817" s="88"/>
      <c r="H817" s="88"/>
      <c r="I817" s="88"/>
      <c r="J817" s="88"/>
      <c r="K817" s="88"/>
      <c r="L817" s="88"/>
      <c r="M817" s="211">
        <v>1101</v>
      </c>
      <c r="N817" s="211">
        <v>650</v>
      </c>
      <c r="O817" s="153">
        <v>2233</v>
      </c>
      <c r="P817" s="153">
        <v>2000</v>
      </c>
      <c r="Q817" s="208">
        <v>1200</v>
      </c>
      <c r="R817" s="208">
        <v>1200</v>
      </c>
      <c r="S817" s="208">
        <v>1200</v>
      </c>
      <c r="T817" s="208">
        <v>1200</v>
      </c>
      <c r="U817" s="208">
        <v>1200</v>
      </c>
    </row>
    <row r="818" spans="2:21" ht="24" customHeight="1">
      <c r="B818" s="1" t="s">
        <v>329</v>
      </c>
      <c r="C818" s="93"/>
      <c r="D818" s="93"/>
      <c r="E818" s="1" t="s">
        <v>128</v>
      </c>
      <c r="F818" s="93"/>
      <c r="G818" s="93"/>
      <c r="H818" s="93"/>
      <c r="I818" s="93"/>
      <c r="J818" s="93"/>
      <c r="K818" s="93"/>
      <c r="L818" s="93"/>
      <c r="M818" s="211">
        <v>12426</v>
      </c>
      <c r="N818" s="211">
        <v>23756</v>
      </c>
      <c r="O818" s="142">
        <v>21400</v>
      </c>
      <c r="P818" s="142">
        <v>31000</v>
      </c>
      <c r="Q818" s="184">
        <v>33170</v>
      </c>
      <c r="R818" s="184">
        <v>35492</v>
      </c>
      <c r="S818" s="184">
        <v>37976</v>
      </c>
      <c r="T818" s="184">
        <v>40634</v>
      </c>
      <c r="U818" s="184">
        <v>43478</v>
      </c>
    </row>
    <row r="819" spans="2:21" ht="24" customHeight="1">
      <c r="B819" s="1" t="s">
        <v>1050</v>
      </c>
      <c r="C819" s="93"/>
      <c r="D819" s="93"/>
      <c r="E819" s="1" t="s">
        <v>1051</v>
      </c>
      <c r="F819" s="93"/>
      <c r="G819" s="93"/>
      <c r="H819" s="93"/>
      <c r="I819" s="93"/>
      <c r="J819" s="93"/>
      <c r="K819" s="93"/>
      <c r="L819" s="93"/>
      <c r="M819" s="211">
        <v>88495</v>
      </c>
      <c r="N819" s="211">
        <v>43783</v>
      </c>
      <c r="O819" s="142">
        <v>0</v>
      </c>
      <c r="P819" s="142">
        <v>0</v>
      </c>
      <c r="Q819" s="211">
        <v>0</v>
      </c>
      <c r="R819" s="211">
        <v>0</v>
      </c>
      <c r="S819" s="184">
        <v>0</v>
      </c>
      <c r="T819" s="184">
        <v>0</v>
      </c>
      <c r="U819" s="184">
        <v>0</v>
      </c>
    </row>
    <row r="820" spans="2:21" ht="24" customHeight="1">
      <c r="B820" s="1" t="s">
        <v>829</v>
      </c>
      <c r="C820" s="93"/>
      <c r="D820" s="93"/>
      <c r="E820" s="94" t="s">
        <v>1376</v>
      </c>
      <c r="F820" s="93"/>
      <c r="G820" s="93"/>
      <c r="H820" s="93"/>
      <c r="I820" s="93"/>
      <c r="J820" s="93"/>
      <c r="K820" s="93"/>
      <c r="L820" s="93"/>
      <c r="M820" s="211">
        <v>0</v>
      </c>
      <c r="N820" s="211">
        <v>0</v>
      </c>
      <c r="O820" s="142">
        <v>220000</v>
      </c>
      <c r="P820" s="142">
        <v>106000</v>
      </c>
      <c r="Q820" s="211">
        <v>440000</v>
      </c>
      <c r="R820" s="211">
        <v>440000</v>
      </c>
      <c r="S820" s="211">
        <v>440000</v>
      </c>
      <c r="T820" s="211">
        <v>440000</v>
      </c>
      <c r="U820" s="211">
        <v>440000</v>
      </c>
    </row>
    <row r="821" spans="2:21" ht="24" customHeight="1">
      <c r="B821" s="93" t="s">
        <v>955</v>
      </c>
      <c r="C821" s="267"/>
      <c r="D821" s="267"/>
      <c r="E821" s="1" t="s">
        <v>715</v>
      </c>
      <c r="F821" s="267"/>
      <c r="G821" s="267"/>
      <c r="H821" s="267"/>
      <c r="I821" s="267"/>
      <c r="J821" s="267"/>
      <c r="K821" s="267"/>
      <c r="L821" s="267"/>
      <c r="M821" s="266">
        <v>0</v>
      </c>
      <c r="N821" s="266">
        <v>0</v>
      </c>
      <c r="O821" s="150">
        <v>1061</v>
      </c>
      <c r="P821" s="150">
        <v>0</v>
      </c>
      <c r="Q821" s="266">
        <v>1100</v>
      </c>
      <c r="R821" s="266">
        <v>0</v>
      </c>
      <c r="S821" s="266">
        <v>0</v>
      </c>
      <c r="T821" s="266">
        <v>0</v>
      </c>
      <c r="U821" s="205">
        <v>0</v>
      </c>
    </row>
    <row r="822" spans="2:21" ht="24" customHeight="1">
      <c r="B822" s="93" t="s">
        <v>1002</v>
      </c>
      <c r="C822" s="267"/>
      <c r="D822" s="267"/>
      <c r="E822" s="1" t="s">
        <v>242</v>
      </c>
      <c r="F822" s="267"/>
      <c r="G822" s="267"/>
      <c r="H822" s="267"/>
      <c r="I822" s="267"/>
      <c r="J822" s="267"/>
      <c r="K822" s="267"/>
      <c r="L822" s="267"/>
      <c r="M822" s="266">
        <v>0</v>
      </c>
      <c r="N822" s="266">
        <v>0</v>
      </c>
      <c r="O822" s="142">
        <v>100000</v>
      </c>
      <c r="P822" s="142">
        <v>65905</v>
      </c>
      <c r="Q822" s="211">
        <v>0</v>
      </c>
      <c r="R822" s="266">
        <v>0</v>
      </c>
      <c r="S822" s="266">
        <v>0</v>
      </c>
      <c r="T822" s="266">
        <v>0</v>
      </c>
      <c r="U822" s="266">
        <v>0</v>
      </c>
    </row>
    <row r="823" spans="2:21" ht="24" customHeight="1">
      <c r="B823" s="1" t="s">
        <v>980</v>
      </c>
      <c r="C823" s="102"/>
      <c r="D823" s="102"/>
      <c r="E823" s="1" t="s">
        <v>985</v>
      </c>
      <c r="F823" s="104"/>
      <c r="G823" s="102"/>
      <c r="H823" s="102"/>
      <c r="I823" s="102"/>
      <c r="J823" s="102"/>
      <c r="K823" s="102"/>
      <c r="L823" s="102"/>
      <c r="M823" s="265">
        <v>96777</v>
      </c>
      <c r="N823" s="265">
        <v>0</v>
      </c>
      <c r="O823" s="173">
        <v>22848</v>
      </c>
      <c r="P823" s="173">
        <v>0</v>
      </c>
      <c r="Q823" s="265">
        <v>23000</v>
      </c>
      <c r="R823" s="266">
        <v>0</v>
      </c>
      <c r="S823" s="266">
        <v>0</v>
      </c>
      <c r="T823" s="266">
        <v>0</v>
      </c>
      <c r="U823" s="205">
        <v>0</v>
      </c>
    </row>
    <row r="824" spans="2:21" ht="24" customHeight="1">
      <c r="B824" s="1" t="s">
        <v>1053</v>
      </c>
      <c r="C824" s="102"/>
      <c r="D824" s="102"/>
      <c r="E824" s="1" t="s">
        <v>243</v>
      </c>
      <c r="F824" s="104"/>
      <c r="G824" s="102"/>
      <c r="H824" s="102"/>
      <c r="I824" s="102"/>
      <c r="J824" s="102"/>
      <c r="K824" s="102"/>
      <c r="L824" s="102"/>
      <c r="M824" s="265">
        <v>4323</v>
      </c>
      <c r="N824" s="265">
        <v>0</v>
      </c>
      <c r="O824" s="142">
        <v>165000</v>
      </c>
      <c r="P824" s="142">
        <v>18333</v>
      </c>
      <c r="Q824" s="211">
        <v>100000</v>
      </c>
      <c r="R824" s="211">
        <v>53000</v>
      </c>
      <c r="S824" s="211">
        <v>450000</v>
      </c>
      <c r="T824" s="211">
        <v>65000</v>
      </c>
      <c r="U824" s="211">
        <v>0</v>
      </c>
    </row>
    <row r="825" spans="2:21" ht="24" customHeight="1">
      <c r="B825" s="1" t="s">
        <v>1450</v>
      </c>
      <c r="C825" s="102"/>
      <c r="D825" s="102"/>
      <c r="E825" s="1" t="s">
        <v>1448</v>
      </c>
      <c r="F825" s="104"/>
      <c r="G825" s="102"/>
      <c r="H825" s="102"/>
      <c r="I825" s="102"/>
      <c r="J825" s="102"/>
      <c r="K825" s="102"/>
      <c r="L825" s="102"/>
      <c r="M825" s="265">
        <v>0</v>
      </c>
      <c r="N825" s="265">
        <v>0</v>
      </c>
      <c r="O825" s="142">
        <v>45860</v>
      </c>
      <c r="P825" s="142">
        <v>0</v>
      </c>
      <c r="Q825" s="211">
        <v>0</v>
      </c>
      <c r="R825" s="211">
        <v>0</v>
      </c>
      <c r="S825" s="211">
        <v>0</v>
      </c>
      <c r="T825" s="211">
        <v>0</v>
      </c>
      <c r="U825" s="211">
        <v>0</v>
      </c>
    </row>
    <row r="826" spans="2:21" ht="24" customHeight="1">
      <c r="B826" s="1" t="s">
        <v>330</v>
      </c>
      <c r="C826" s="88"/>
      <c r="D826" s="88"/>
      <c r="E826" s="1" t="s">
        <v>240</v>
      </c>
      <c r="F826" s="267"/>
      <c r="G826" s="267"/>
      <c r="H826" s="267"/>
      <c r="I826" s="267"/>
      <c r="J826" s="267"/>
      <c r="K826" s="267"/>
      <c r="L826" s="102"/>
      <c r="M826" s="211">
        <v>22482</v>
      </c>
      <c r="N826" s="211">
        <v>22482</v>
      </c>
      <c r="O826" s="142">
        <v>9370</v>
      </c>
      <c r="P826" s="142">
        <v>9367</v>
      </c>
      <c r="Q826" s="194">
        <v>0</v>
      </c>
      <c r="R826" s="194">
        <v>0</v>
      </c>
      <c r="S826" s="194">
        <v>0</v>
      </c>
      <c r="T826" s="194">
        <v>0</v>
      </c>
      <c r="U826" s="193">
        <v>0</v>
      </c>
    </row>
    <row r="827" spans="2:21" ht="24" customHeight="1">
      <c r="B827" s="1" t="s">
        <v>1347</v>
      </c>
      <c r="C827" s="88"/>
      <c r="D827" s="88"/>
      <c r="E827" s="1" t="s">
        <v>1348</v>
      </c>
      <c r="F827" s="267"/>
      <c r="G827" s="267"/>
      <c r="H827" s="267"/>
      <c r="I827" s="267"/>
      <c r="J827" s="267"/>
      <c r="K827" s="267"/>
      <c r="L827" s="102"/>
      <c r="M827" s="211">
        <v>0</v>
      </c>
      <c r="N827" s="211">
        <v>53957</v>
      </c>
      <c r="O827" s="142">
        <v>3227415</v>
      </c>
      <c r="P827" s="142">
        <v>3626520</v>
      </c>
      <c r="Q827" s="194">
        <v>55000</v>
      </c>
      <c r="R827" s="194">
        <v>0</v>
      </c>
      <c r="S827" s="194">
        <v>0</v>
      </c>
      <c r="T827" s="194">
        <v>0</v>
      </c>
      <c r="U827" s="193">
        <v>0</v>
      </c>
    </row>
    <row r="828" spans="2:21" ht="24" customHeight="1">
      <c r="B828" s="1" t="s">
        <v>1371</v>
      </c>
      <c r="C828" s="102"/>
      <c r="D828" s="102"/>
      <c r="E828" s="1" t="s">
        <v>1363</v>
      </c>
      <c r="F828" s="104"/>
      <c r="G828" s="102"/>
      <c r="H828" s="102"/>
      <c r="I828" s="102"/>
      <c r="J828" s="102"/>
      <c r="K828" s="102"/>
      <c r="L828" s="102"/>
      <c r="M828" s="265">
        <v>0</v>
      </c>
      <c r="N828" s="265">
        <v>0</v>
      </c>
      <c r="O828" s="173">
        <v>120259</v>
      </c>
      <c r="P828" s="173">
        <v>0</v>
      </c>
      <c r="Q828" s="265">
        <v>163772</v>
      </c>
      <c r="R828" s="265">
        <v>542589</v>
      </c>
      <c r="S828" s="265">
        <v>668861</v>
      </c>
      <c r="T828" s="184">
        <v>37500</v>
      </c>
      <c r="U828" s="184">
        <v>0</v>
      </c>
    </row>
    <row r="829" spans="2:21" ht="24" customHeight="1">
      <c r="B829" s="95" t="s">
        <v>1139</v>
      </c>
      <c r="C829" s="95"/>
      <c r="D829" s="95"/>
      <c r="E829" s="95"/>
      <c r="F829" s="95"/>
      <c r="G829" s="95"/>
      <c r="H829" s="95"/>
      <c r="I829" s="95"/>
      <c r="J829" s="95"/>
      <c r="K829" s="95"/>
      <c r="L829" s="95"/>
      <c r="M829" s="192"/>
      <c r="N829" s="192"/>
      <c r="O829" s="146"/>
      <c r="P829" s="146"/>
      <c r="Q829" s="192"/>
      <c r="R829" s="192"/>
      <c r="S829" s="192"/>
      <c r="T829" s="192"/>
      <c r="U829" s="192"/>
    </row>
    <row r="830" spans="2:21" ht="24" customHeight="1">
      <c r="B830" s="1" t="s">
        <v>331</v>
      </c>
      <c r="C830" s="93"/>
      <c r="D830" s="93"/>
      <c r="E830" s="1" t="s">
        <v>787</v>
      </c>
      <c r="F830" s="93"/>
      <c r="G830" s="93"/>
      <c r="H830" s="93"/>
      <c r="I830" s="93"/>
      <c r="J830" s="93"/>
      <c r="K830" s="93"/>
      <c r="L830" s="93"/>
      <c r="M830" s="211">
        <v>140000</v>
      </c>
      <c r="N830" s="211">
        <v>150000</v>
      </c>
      <c r="O830" s="142">
        <v>155000</v>
      </c>
      <c r="P830" s="142">
        <v>155000</v>
      </c>
      <c r="Q830" s="184">
        <v>0</v>
      </c>
      <c r="R830" s="184">
        <v>0</v>
      </c>
      <c r="S830" s="184">
        <v>0</v>
      </c>
      <c r="T830" s="184">
        <v>0</v>
      </c>
      <c r="U830" s="184">
        <v>0</v>
      </c>
    </row>
    <row r="831" spans="2:21" ht="24" customHeight="1">
      <c r="B831" s="1" t="s">
        <v>332</v>
      </c>
      <c r="C831" s="93"/>
      <c r="D831" s="93"/>
      <c r="E831" s="1" t="s">
        <v>835</v>
      </c>
      <c r="F831" s="93"/>
      <c r="G831" s="93"/>
      <c r="H831" s="93"/>
      <c r="I831" s="93"/>
      <c r="J831" s="93"/>
      <c r="K831" s="93"/>
      <c r="L831" s="93"/>
      <c r="M831" s="211">
        <v>22850</v>
      </c>
      <c r="N831" s="211">
        <v>15710</v>
      </c>
      <c r="O831" s="142">
        <v>8060</v>
      </c>
      <c r="P831" s="142">
        <v>8060</v>
      </c>
      <c r="Q831" s="184">
        <v>0</v>
      </c>
      <c r="R831" s="184">
        <v>0</v>
      </c>
      <c r="S831" s="184">
        <v>0</v>
      </c>
      <c r="T831" s="184">
        <v>0</v>
      </c>
      <c r="U831" s="184">
        <v>0</v>
      </c>
    </row>
    <row r="832" spans="2:21" ht="24" customHeight="1">
      <c r="B832" s="95" t="s">
        <v>333</v>
      </c>
      <c r="C832" s="95"/>
      <c r="D832" s="95"/>
      <c r="E832" s="95"/>
      <c r="F832" s="95"/>
      <c r="G832" s="95"/>
      <c r="H832" s="95"/>
      <c r="I832" s="95"/>
      <c r="J832" s="95"/>
      <c r="K832" s="95"/>
      <c r="L832" s="95"/>
      <c r="M832" s="192"/>
      <c r="N832" s="192"/>
      <c r="O832" s="146"/>
      <c r="P832" s="146"/>
      <c r="Q832" s="192"/>
      <c r="R832" s="192"/>
      <c r="S832" s="192"/>
      <c r="T832" s="192"/>
      <c r="U832" s="192"/>
    </row>
    <row r="833" spans="2:21" ht="24" customHeight="1">
      <c r="B833" s="1" t="s">
        <v>688</v>
      </c>
      <c r="C833" s="93"/>
      <c r="D833" s="93"/>
      <c r="E833" s="1" t="s">
        <v>787</v>
      </c>
      <c r="F833" s="93"/>
      <c r="G833" s="93"/>
      <c r="H833" s="93"/>
      <c r="I833" s="93"/>
      <c r="J833" s="93"/>
      <c r="K833" s="93"/>
      <c r="L833" s="93"/>
      <c r="M833" s="211">
        <v>885000</v>
      </c>
      <c r="N833" s="211">
        <v>920000</v>
      </c>
      <c r="O833" s="142">
        <v>0</v>
      </c>
      <c r="P833" s="142">
        <v>0</v>
      </c>
      <c r="Q833" s="184">
        <v>0</v>
      </c>
      <c r="R833" s="184">
        <v>0</v>
      </c>
      <c r="S833" s="184">
        <v>0</v>
      </c>
      <c r="T833" s="184">
        <v>0</v>
      </c>
      <c r="U833" s="184">
        <v>0</v>
      </c>
    </row>
    <row r="834" spans="2:21" ht="24" customHeight="1">
      <c r="B834" s="1" t="s">
        <v>689</v>
      </c>
      <c r="C834" s="93"/>
      <c r="D834" s="93"/>
      <c r="E834" s="1" t="s">
        <v>835</v>
      </c>
      <c r="F834" s="93"/>
      <c r="G834" s="93"/>
      <c r="H834" s="93"/>
      <c r="I834" s="93"/>
      <c r="J834" s="93"/>
      <c r="K834" s="93"/>
      <c r="L834" s="93"/>
      <c r="M834" s="211">
        <v>252652</v>
      </c>
      <c r="N834" s="211">
        <v>215070</v>
      </c>
      <c r="O834" s="142">
        <v>0</v>
      </c>
      <c r="P834" s="142">
        <v>0</v>
      </c>
      <c r="Q834" s="184">
        <v>0</v>
      </c>
      <c r="R834" s="184">
        <v>0</v>
      </c>
      <c r="S834" s="184">
        <v>0</v>
      </c>
      <c r="T834" s="184">
        <v>0</v>
      </c>
      <c r="U834" s="184">
        <v>0</v>
      </c>
    </row>
    <row r="835" spans="2:21" ht="24" customHeight="1">
      <c r="B835" s="95" t="s">
        <v>1319</v>
      </c>
      <c r="C835" s="95"/>
      <c r="D835" s="95"/>
      <c r="E835" s="95"/>
      <c r="F835" s="95"/>
      <c r="G835" s="95"/>
      <c r="H835" s="95"/>
      <c r="I835" s="95"/>
      <c r="J835" s="95"/>
      <c r="K835" s="95"/>
      <c r="L835" s="95"/>
      <c r="M835" s="192"/>
      <c r="N835" s="192"/>
      <c r="O835" s="146"/>
      <c r="P835" s="146"/>
      <c r="Q835" s="192"/>
      <c r="R835" s="192"/>
      <c r="S835" s="192"/>
      <c r="T835" s="192"/>
      <c r="U835" s="192"/>
    </row>
    <row r="836" spans="2:21" ht="24" customHeight="1">
      <c r="B836" s="1" t="s">
        <v>1320</v>
      </c>
      <c r="C836" s="93"/>
      <c r="D836" s="93"/>
      <c r="E836" s="1" t="s">
        <v>787</v>
      </c>
      <c r="F836" s="93"/>
      <c r="G836" s="93"/>
      <c r="H836" s="93"/>
      <c r="I836" s="93"/>
      <c r="J836" s="93"/>
      <c r="K836" s="93"/>
      <c r="L836" s="93"/>
      <c r="M836" s="211">
        <v>0</v>
      </c>
      <c r="N836" s="211">
        <v>0</v>
      </c>
      <c r="O836" s="142">
        <v>1021842</v>
      </c>
      <c r="P836" s="142">
        <v>1021842</v>
      </c>
      <c r="Q836" s="184">
        <v>1029888</v>
      </c>
      <c r="R836" s="184">
        <v>1045980</v>
      </c>
      <c r="S836" s="184">
        <v>1062072</v>
      </c>
      <c r="T836" s="184">
        <v>0</v>
      </c>
      <c r="U836" s="184">
        <v>0</v>
      </c>
    </row>
    <row r="837" spans="2:21" ht="24" customHeight="1">
      <c r="B837" s="1" t="s">
        <v>1321</v>
      </c>
      <c r="C837" s="93"/>
      <c r="D837" s="93"/>
      <c r="E837" s="1" t="s">
        <v>835</v>
      </c>
      <c r="F837" s="93"/>
      <c r="G837" s="93"/>
      <c r="H837" s="93"/>
      <c r="I837" s="93"/>
      <c r="J837" s="93"/>
      <c r="K837" s="93"/>
      <c r="L837" s="93"/>
      <c r="M837" s="231">
        <v>0</v>
      </c>
      <c r="N837" s="231">
        <v>0</v>
      </c>
      <c r="O837" s="145">
        <v>46713</v>
      </c>
      <c r="P837" s="145">
        <v>46713</v>
      </c>
      <c r="Q837" s="197">
        <v>35835</v>
      </c>
      <c r="R837" s="197">
        <v>24074</v>
      </c>
      <c r="S837" s="197">
        <v>12129</v>
      </c>
      <c r="T837" s="197">
        <v>0</v>
      </c>
      <c r="U837" s="197">
        <v>0</v>
      </c>
    </row>
    <row r="838" spans="2:21" ht="24" customHeight="1">
      <c r="B838" s="486" t="s">
        <v>1178</v>
      </c>
      <c r="C838" s="486"/>
      <c r="D838" s="486"/>
      <c r="E838" s="486"/>
      <c r="F838" s="486"/>
      <c r="G838" s="486"/>
      <c r="H838" s="486"/>
      <c r="I838" s="486"/>
      <c r="J838" s="486"/>
      <c r="K838" s="486"/>
      <c r="L838" s="486"/>
      <c r="M838" s="296">
        <f t="shared" ref="M838:U838" si="97">SUM(M780:M837)</f>
        <v>2194389</v>
      </c>
      <c r="N838" s="296">
        <f t="shared" si="97"/>
        <v>2127378</v>
      </c>
      <c r="O838" s="293">
        <f t="shared" si="97"/>
        <v>5921896</v>
      </c>
      <c r="P838" s="293">
        <f t="shared" si="97"/>
        <v>5720164</v>
      </c>
      <c r="Q838" s="296">
        <f t="shared" si="97"/>
        <v>2673684</v>
      </c>
      <c r="R838" s="296">
        <f t="shared" si="97"/>
        <v>2909756</v>
      </c>
      <c r="S838" s="296">
        <f t="shared" si="97"/>
        <v>3483485</v>
      </c>
      <c r="T838" s="296">
        <f t="shared" si="97"/>
        <v>1416800</v>
      </c>
      <c r="U838" s="296">
        <f t="shared" si="97"/>
        <v>1344294</v>
      </c>
    </row>
    <row r="839" spans="2:21" ht="6.75" customHeight="1">
      <c r="B839" s="1"/>
      <c r="C839" s="93"/>
      <c r="D839" s="93"/>
      <c r="E839" s="1"/>
      <c r="F839" s="93"/>
      <c r="G839" s="93"/>
      <c r="H839" s="93"/>
      <c r="I839" s="93"/>
      <c r="J839" s="93"/>
      <c r="K839" s="93"/>
      <c r="L839" s="93"/>
      <c r="M839" s="193"/>
      <c r="N839" s="211"/>
      <c r="O839" s="142"/>
      <c r="P839" s="142"/>
      <c r="Q839" s="184"/>
      <c r="R839" s="184"/>
      <c r="S839" s="184"/>
      <c r="T839" s="184"/>
      <c r="U839" s="184"/>
    </row>
    <row r="840" spans="2:21" ht="24" customHeight="1">
      <c r="B840" s="1" t="s">
        <v>1300</v>
      </c>
      <c r="C840" s="93"/>
      <c r="D840" s="93"/>
      <c r="E840" s="1" t="s">
        <v>1260</v>
      </c>
      <c r="F840" s="93"/>
      <c r="G840" s="93"/>
      <c r="H840" s="93"/>
      <c r="I840" s="93"/>
      <c r="J840" s="93"/>
      <c r="K840" s="93"/>
      <c r="L840" s="93"/>
      <c r="M840" s="290">
        <v>0</v>
      </c>
      <c r="N840" s="290">
        <v>0</v>
      </c>
      <c r="O840" s="291">
        <v>0</v>
      </c>
      <c r="P840" s="291">
        <v>0</v>
      </c>
      <c r="Q840" s="300">
        <v>97224</v>
      </c>
      <c r="R840" s="300">
        <v>697283</v>
      </c>
      <c r="S840" s="300">
        <v>697389</v>
      </c>
      <c r="T840" s="300">
        <v>696729</v>
      </c>
      <c r="U840" s="300">
        <v>697224</v>
      </c>
    </row>
    <row r="841" spans="2:21" ht="24" customHeight="1">
      <c r="B841" s="1" t="s">
        <v>693</v>
      </c>
      <c r="C841" s="93"/>
      <c r="D841" s="93"/>
      <c r="E841" s="1" t="s">
        <v>193</v>
      </c>
      <c r="F841" s="93"/>
      <c r="G841" s="93"/>
      <c r="H841" s="93"/>
      <c r="I841" s="93"/>
      <c r="J841" s="93"/>
      <c r="K841" s="93"/>
      <c r="L841" s="93"/>
      <c r="M841" s="236">
        <v>75125</v>
      </c>
      <c r="N841" s="236">
        <v>75675</v>
      </c>
      <c r="O841" s="389">
        <v>73650</v>
      </c>
      <c r="P841" s="389">
        <v>73650</v>
      </c>
      <c r="Q841" s="237">
        <v>74125</v>
      </c>
      <c r="R841" s="237">
        <v>69525</v>
      </c>
      <c r="S841" s="237">
        <v>0</v>
      </c>
      <c r="T841" s="237">
        <v>0</v>
      </c>
      <c r="U841" s="237">
        <v>0</v>
      </c>
    </row>
    <row r="842" spans="2:21" ht="24" customHeight="1">
      <c r="B842" s="1" t="s">
        <v>1326</v>
      </c>
      <c r="C842" s="93"/>
      <c r="D842" s="93"/>
      <c r="E842" s="1" t="s">
        <v>1096</v>
      </c>
      <c r="F842" s="93"/>
      <c r="G842" s="93"/>
      <c r="H842" s="93"/>
      <c r="I842" s="93"/>
      <c r="J842" s="93"/>
      <c r="K842" s="93"/>
      <c r="L842" s="93"/>
      <c r="M842" s="399">
        <v>0</v>
      </c>
      <c r="N842" s="399">
        <v>4113297</v>
      </c>
      <c r="O842" s="400">
        <v>0</v>
      </c>
      <c r="P842" s="400">
        <v>0</v>
      </c>
      <c r="Q842" s="401">
        <v>0</v>
      </c>
      <c r="R842" s="401">
        <v>0</v>
      </c>
      <c r="S842" s="401">
        <v>0</v>
      </c>
      <c r="T842" s="401">
        <v>0</v>
      </c>
      <c r="U842" s="401">
        <v>0</v>
      </c>
    </row>
    <row r="843" spans="2:21" ht="24" customHeight="1">
      <c r="B843" s="486" t="s">
        <v>590</v>
      </c>
      <c r="C843" s="486"/>
      <c r="D843" s="486"/>
      <c r="E843" s="486"/>
      <c r="F843" s="486"/>
      <c r="G843" s="486"/>
      <c r="H843" s="486"/>
      <c r="I843" s="486"/>
      <c r="J843" s="486"/>
      <c r="K843" s="486"/>
      <c r="L843" s="486"/>
      <c r="M843" s="296">
        <f t="shared" ref="M843:U843" si="98">M841+M840+M842</f>
        <v>75125</v>
      </c>
      <c r="N843" s="296">
        <f t="shared" si="98"/>
        <v>4188972</v>
      </c>
      <c r="O843" s="293">
        <f t="shared" si="98"/>
        <v>73650</v>
      </c>
      <c r="P843" s="293">
        <f t="shared" si="98"/>
        <v>73650</v>
      </c>
      <c r="Q843" s="296">
        <f t="shared" si="98"/>
        <v>171349</v>
      </c>
      <c r="R843" s="296">
        <f t="shared" si="98"/>
        <v>766808</v>
      </c>
      <c r="S843" s="296">
        <f t="shared" si="98"/>
        <v>697389</v>
      </c>
      <c r="T843" s="296">
        <f t="shared" si="98"/>
        <v>696729</v>
      </c>
      <c r="U843" s="296">
        <f t="shared" si="98"/>
        <v>697224</v>
      </c>
    </row>
    <row r="844" spans="2:21" ht="15" customHeight="1">
      <c r="B844" s="376"/>
      <c r="C844" s="376"/>
      <c r="D844" s="376"/>
      <c r="E844" s="376"/>
      <c r="F844" s="376"/>
      <c r="G844" s="376"/>
      <c r="H844" s="376"/>
      <c r="I844" s="376"/>
      <c r="J844" s="376"/>
      <c r="K844" s="376"/>
      <c r="L844" s="376"/>
      <c r="M844" s="375"/>
      <c r="N844" s="375"/>
      <c r="O844" s="377"/>
      <c r="P844" s="377"/>
      <c r="Q844" s="375"/>
      <c r="R844" s="375"/>
      <c r="S844" s="375"/>
      <c r="T844" s="375"/>
      <c r="U844" s="375"/>
    </row>
    <row r="845" spans="2:21" ht="24" customHeight="1">
      <c r="B845" s="280"/>
      <c r="C845" s="491" t="s">
        <v>1177</v>
      </c>
      <c r="D845" s="491"/>
      <c r="E845" s="491"/>
      <c r="F845" s="491"/>
      <c r="G845" s="491"/>
      <c r="H845" s="491"/>
      <c r="I845" s="491"/>
      <c r="J845" s="491"/>
      <c r="K845" s="491"/>
      <c r="L845" s="491"/>
      <c r="M845" s="293">
        <f t="shared" ref="M845:U845" si="99">M838</f>
        <v>2194389</v>
      </c>
      <c r="N845" s="293">
        <f t="shared" si="99"/>
        <v>2127378</v>
      </c>
      <c r="O845" s="293">
        <f t="shared" si="99"/>
        <v>5921896</v>
      </c>
      <c r="P845" s="293">
        <f t="shared" si="99"/>
        <v>5720164</v>
      </c>
      <c r="Q845" s="293">
        <f t="shared" si="99"/>
        <v>2673684</v>
      </c>
      <c r="R845" s="293">
        <f t="shared" si="99"/>
        <v>2909756</v>
      </c>
      <c r="S845" s="293">
        <f t="shared" si="99"/>
        <v>3483485</v>
      </c>
      <c r="T845" s="293">
        <f t="shared" si="99"/>
        <v>1416800</v>
      </c>
      <c r="U845" s="293">
        <f t="shared" si="99"/>
        <v>1344294</v>
      </c>
    </row>
    <row r="846" spans="2:21" ht="15" customHeight="1">
      <c r="B846" s="306"/>
      <c r="C846" s="280"/>
      <c r="D846" s="280"/>
      <c r="E846" s="280"/>
      <c r="F846" s="280"/>
      <c r="G846" s="280"/>
      <c r="H846" s="280"/>
      <c r="I846" s="280"/>
      <c r="J846" s="280"/>
      <c r="K846" s="280"/>
      <c r="L846" s="280"/>
      <c r="M846" s="165"/>
      <c r="N846" s="145"/>
      <c r="O846" s="145"/>
      <c r="P846" s="145"/>
      <c r="Q846" s="145"/>
      <c r="R846" s="145"/>
      <c r="S846" s="145"/>
      <c r="T846" s="145"/>
      <c r="U846" s="145"/>
    </row>
    <row r="847" spans="2:21" ht="24" customHeight="1">
      <c r="B847" s="306"/>
      <c r="C847" s="487" t="s">
        <v>827</v>
      </c>
      <c r="D847" s="487"/>
      <c r="E847" s="487"/>
      <c r="F847" s="487"/>
      <c r="G847" s="487"/>
      <c r="H847" s="487"/>
      <c r="I847" s="487"/>
      <c r="J847" s="487"/>
      <c r="K847" s="487"/>
      <c r="L847" s="487"/>
      <c r="M847" s="345">
        <f t="shared" ref="M847:U847" si="100">M774</f>
        <v>174744</v>
      </c>
      <c r="N847" s="345">
        <f t="shared" si="100"/>
        <v>4679749</v>
      </c>
      <c r="O847" s="345">
        <f t="shared" si="100"/>
        <v>1600356</v>
      </c>
      <c r="P847" s="345">
        <f t="shared" si="100"/>
        <v>1600356</v>
      </c>
      <c r="Q847" s="345">
        <f t="shared" si="100"/>
        <v>1065723</v>
      </c>
      <c r="R847" s="345">
        <f t="shared" si="100"/>
        <v>1070054</v>
      </c>
      <c r="S847" s="345">
        <f t="shared" si="100"/>
        <v>1324201</v>
      </c>
      <c r="T847" s="345">
        <f t="shared" si="100"/>
        <v>20000</v>
      </c>
      <c r="U847" s="345">
        <f t="shared" si="100"/>
        <v>0</v>
      </c>
    </row>
    <row r="848" spans="2:21" ht="24" customHeight="1">
      <c r="B848" s="307"/>
      <c r="C848" s="490" t="s">
        <v>1154</v>
      </c>
      <c r="D848" s="490"/>
      <c r="E848" s="490"/>
      <c r="F848" s="490"/>
      <c r="G848" s="490"/>
      <c r="H848" s="490"/>
      <c r="I848" s="490"/>
      <c r="J848" s="490"/>
      <c r="K848" s="490"/>
      <c r="L848" s="490"/>
      <c r="M848" s="305">
        <f t="shared" ref="M848:U848" si="101">-M843</f>
        <v>-75125</v>
      </c>
      <c r="N848" s="305">
        <f t="shared" si="101"/>
        <v>-4188972</v>
      </c>
      <c r="O848" s="305">
        <f t="shared" si="101"/>
        <v>-73650</v>
      </c>
      <c r="P848" s="305">
        <f t="shared" si="101"/>
        <v>-73650</v>
      </c>
      <c r="Q848" s="305">
        <f t="shared" si="101"/>
        <v>-171349</v>
      </c>
      <c r="R848" s="305">
        <f t="shared" si="101"/>
        <v>-766808</v>
      </c>
      <c r="S848" s="305">
        <f t="shared" si="101"/>
        <v>-697389</v>
      </c>
      <c r="T848" s="305">
        <f t="shared" si="101"/>
        <v>-696729</v>
      </c>
      <c r="U848" s="305">
        <f t="shared" si="101"/>
        <v>-697224</v>
      </c>
    </row>
    <row r="849" spans="1:21" ht="24" customHeight="1">
      <c r="B849" s="280"/>
      <c r="C849" s="491" t="s">
        <v>1179</v>
      </c>
      <c r="D849" s="491"/>
      <c r="E849" s="491"/>
      <c r="F849" s="491"/>
      <c r="G849" s="491"/>
      <c r="H849" s="491"/>
      <c r="I849" s="491"/>
      <c r="J849" s="491"/>
      <c r="K849" s="491"/>
      <c r="L849" s="491"/>
      <c r="M849" s="293">
        <f t="shared" ref="M849:U849" si="102">SUM(M847:M848)</f>
        <v>99619</v>
      </c>
      <c r="N849" s="293">
        <f t="shared" si="102"/>
        <v>490777</v>
      </c>
      <c r="O849" s="293">
        <f t="shared" si="102"/>
        <v>1526706</v>
      </c>
      <c r="P849" s="293">
        <f t="shared" si="102"/>
        <v>1526706</v>
      </c>
      <c r="Q849" s="293">
        <f t="shared" si="102"/>
        <v>894374</v>
      </c>
      <c r="R849" s="293">
        <f t="shared" si="102"/>
        <v>303246</v>
      </c>
      <c r="S849" s="293">
        <f t="shared" si="102"/>
        <v>626812</v>
      </c>
      <c r="T849" s="293">
        <f t="shared" si="102"/>
        <v>-676729</v>
      </c>
      <c r="U849" s="293">
        <f t="shared" si="102"/>
        <v>-697224</v>
      </c>
    </row>
    <row r="850" spans="1:21" s="88" customFormat="1" ht="15" customHeight="1">
      <c r="A850" s="407"/>
      <c r="B850" s="135"/>
      <c r="C850" s="135"/>
      <c r="D850" s="135"/>
      <c r="E850" s="135"/>
      <c r="F850" s="135"/>
      <c r="G850" s="135"/>
      <c r="H850" s="135"/>
      <c r="I850" s="135"/>
      <c r="J850" s="135"/>
      <c r="K850" s="135"/>
      <c r="L850" s="135"/>
      <c r="M850" s="295"/>
      <c r="N850" s="295"/>
      <c r="O850" s="295"/>
      <c r="P850" s="295"/>
      <c r="Q850" s="295"/>
      <c r="R850" s="295"/>
      <c r="S850" s="295"/>
      <c r="T850" s="295"/>
      <c r="U850" s="295"/>
    </row>
    <row r="851" spans="1:21" s="88" customFormat="1" ht="24" customHeight="1">
      <c r="A851" s="407"/>
      <c r="B851" s="135"/>
      <c r="C851" s="135"/>
      <c r="D851" s="135"/>
      <c r="E851" s="135"/>
      <c r="F851" s="135"/>
      <c r="G851" s="135"/>
      <c r="H851" s="135"/>
      <c r="I851" s="135"/>
      <c r="J851" s="135"/>
      <c r="K851" s="135"/>
      <c r="L851" s="280" t="s">
        <v>416</v>
      </c>
      <c r="M851" s="248">
        <f t="shared" ref="M851:U851" si="103">M769-M838+M849</f>
        <v>-357700</v>
      </c>
      <c r="N851" s="248">
        <f t="shared" si="103"/>
        <v>136802</v>
      </c>
      <c r="O851" s="248">
        <f t="shared" si="103"/>
        <v>609175</v>
      </c>
      <c r="P851" s="248">
        <f t="shared" si="103"/>
        <v>1371562</v>
      </c>
      <c r="Q851" s="248">
        <f t="shared" si="103"/>
        <v>191719</v>
      </c>
      <c r="R851" s="248">
        <f t="shared" si="103"/>
        <v>-629937</v>
      </c>
      <c r="S851" s="248">
        <f t="shared" si="103"/>
        <v>-806108</v>
      </c>
      <c r="T851" s="248">
        <f t="shared" si="103"/>
        <v>34478</v>
      </c>
      <c r="U851" s="248">
        <f t="shared" si="103"/>
        <v>167547</v>
      </c>
    </row>
    <row r="852" spans="1:21" s="88" customFormat="1" ht="15" customHeight="1">
      <c r="A852" s="407"/>
      <c r="B852" s="135"/>
      <c r="C852" s="135"/>
      <c r="D852" s="135"/>
      <c r="E852" s="135"/>
      <c r="F852" s="135"/>
      <c r="G852" s="135"/>
      <c r="H852" s="135"/>
      <c r="I852" s="135"/>
      <c r="J852" s="135"/>
      <c r="K852" s="135"/>
      <c r="L852" s="135"/>
      <c r="M852" s="295"/>
      <c r="N852" s="295"/>
      <c r="O852" s="295"/>
      <c r="P852" s="295"/>
      <c r="Q852" s="295"/>
      <c r="R852" s="295"/>
      <c r="S852" s="295"/>
      <c r="T852" s="295"/>
      <c r="U852" s="295"/>
    </row>
    <row r="853" spans="1:21" s="88" customFormat="1" ht="24" customHeight="1">
      <c r="A853" s="407"/>
      <c r="B853" s="499" t="s">
        <v>745</v>
      </c>
      <c r="C853" s="499"/>
      <c r="D853" s="499"/>
      <c r="E853" s="499"/>
      <c r="F853" s="499"/>
      <c r="G853" s="499"/>
      <c r="H853" s="499"/>
      <c r="I853" s="499"/>
      <c r="J853" s="499"/>
      <c r="K853" s="499"/>
      <c r="L853" s="499"/>
      <c r="M853" s="295">
        <v>864688</v>
      </c>
      <c r="N853" s="295">
        <f>M853+N851</f>
        <v>1001490</v>
      </c>
      <c r="O853" s="295">
        <v>1562682</v>
      </c>
      <c r="P853" s="295">
        <f>N853+P851</f>
        <v>2373052</v>
      </c>
      <c r="Q853" s="295">
        <f>P853+Q851</f>
        <v>2564771</v>
      </c>
      <c r="R853" s="295">
        <f>Q853+R851</f>
        <v>1934834</v>
      </c>
      <c r="S853" s="295">
        <f>R853+S851</f>
        <v>1128726</v>
      </c>
      <c r="T853" s="295">
        <f>S853+T851</f>
        <v>1163204</v>
      </c>
      <c r="U853" s="295">
        <f>T853+U851</f>
        <v>1330751</v>
      </c>
    </row>
    <row r="854" spans="1:21" s="100" customFormat="1" ht="24" customHeight="1">
      <c r="A854" s="411"/>
      <c r="B854" s="374"/>
      <c r="C854" s="374"/>
      <c r="D854" s="374"/>
      <c r="E854" s="374"/>
      <c r="F854" s="374"/>
      <c r="G854" s="374"/>
      <c r="H854" s="374"/>
      <c r="I854" s="374"/>
      <c r="J854" s="374"/>
      <c r="K854" s="374"/>
      <c r="L854" s="374"/>
      <c r="M854" s="157">
        <f t="shared" ref="M854:U854" si="104">M853/(M838+M843)</f>
        <v>0.38100139501232422</v>
      </c>
      <c r="N854" s="157">
        <f t="shared" si="104"/>
        <v>0.15855517822793228</v>
      </c>
      <c r="O854" s="157">
        <f t="shared" si="104"/>
        <v>0.2606404821178922</v>
      </c>
      <c r="P854" s="157">
        <f t="shared" si="104"/>
        <v>0.40958373879451426</v>
      </c>
      <c r="Q854" s="157">
        <f t="shared" si="104"/>
        <v>0.90149077356923457</v>
      </c>
      <c r="R854" s="157">
        <f t="shared" si="104"/>
        <v>0.52626147674839874</v>
      </c>
      <c r="S854" s="157">
        <f t="shared" si="104"/>
        <v>0.26997369449545716</v>
      </c>
      <c r="T854" s="157">
        <f t="shared" si="104"/>
        <v>0.55036103124206004</v>
      </c>
      <c r="U854" s="157">
        <f t="shared" si="104"/>
        <v>0.65184387303957159</v>
      </c>
    </row>
    <row r="855" spans="1:21" ht="15" customHeight="1">
      <c r="B855" s="88"/>
      <c r="C855" s="88"/>
      <c r="D855" s="88"/>
      <c r="E855" s="88"/>
      <c r="F855" s="88"/>
      <c r="G855" s="88"/>
      <c r="H855" s="88"/>
      <c r="I855" s="88"/>
      <c r="J855" s="88"/>
      <c r="K855" s="88"/>
      <c r="L855" s="88"/>
      <c r="M855" s="286"/>
      <c r="N855" s="286"/>
      <c r="O855" s="172"/>
      <c r="P855" s="172"/>
      <c r="Q855" s="447"/>
      <c r="R855" s="447"/>
      <c r="S855" s="235"/>
      <c r="T855" s="235"/>
      <c r="U855" s="235"/>
    </row>
    <row r="856" spans="1:21" ht="24" customHeight="1">
      <c r="B856" s="98" t="s">
        <v>1235</v>
      </c>
      <c r="C856" s="88"/>
      <c r="D856" s="88"/>
      <c r="E856" s="88"/>
      <c r="F856" s="88"/>
      <c r="G856" s="88"/>
      <c r="H856" s="88"/>
      <c r="I856" s="88"/>
      <c r="J856" s="88"/>
      <c r="K856" s="88"/>
      <c r="L856" s="88"/>
      <c r="M856" s="224"/>
      <c r="N856" s="224"/>
      <c r="O856" s="163"/>
      <c r="P856" s="163"/>
      <c r="Q856" s="225"/>
      <c r="R856" s="225"/>
      <c r="S856" s="225"/>
      <c r="T856" s="225"/>
      <c r="U856" s="225"/>
    </row>
    <row r="857" spans="1:21" ht="15" customHeight="1">
      <c r="B857" s="88"/>
      <c r="C857" s="88"/>
      <c r="D857" s="88"/>
      <c r="E857" s="88"/>
      <c r="F857" s="88"/>
      <c r="G857" s="88"/>
      <c r="H857" s="88"/>
      <c r="I857" s="88"/>
      <c r="J857" s="88"/>
      <c r="K857" s="88"/>
      <c r="L857" s="88"/>
      <c r="M857" s="224"/>
      <c r="N857" s="224"/>
      <c r="O857" s="163"/>
      <c r="P857" s="163"/>
      <c r="Q857" s="225"/>
      <c r="R857" s="225"/>
      <c r="S857" s="225"/>
      <c r="T857" s="225"/>
      <c r="U857" s="225"/>
    </row>
    <row r="858" spans="1:21" ht="24" customHeight="1">
      <c r="B858" s="88" t="s">
        <v>1098</v>
      </c>
      <c r="C858" s="93"/>
      <c r="D858" s="93"/>
      <c r="E858" s="93" t="s">
        <v>1099</v>
      </c>
      <c r="F858" s="93"/>
      <c r="G858" s="93"/>
      <c r="H858" s="93"/>
      <c r="I858" s="93"/>
      <c r="J858" s="93"/>
      <c r="K858" s="93"/>
      <c r="L858" s="93"/>
      <c r="M858" s="290">
        <v>1406</v>
      </c>
      <c r="N858" s="290">
        <v>0</v>
      </c>
      <c r="O858" s="291">
        <v>0</v>
      </c>
      <c r="P858" s="291">
        <v>0</v>
      </c>
      <c r="Q858" s="290">
        <v>0</v>
      </c>
      <c r="R858" s="290">
        <v>0</v>
      </c>
      <c r="S858" s="290">
        <v>0</v>
      </c>
      <c r="T858" s="290">
        <v>0</v>
      </c>
      <c r="U858" s="290">
        <v>0</v>
      </c>
    </row>
    <row r="859" spans="1:21" ht="24" customHeight="1">
      <c r="B859" s="88" t="s">
        <v>335</v>
      </c>
      <c r="C859" s="88"/>
      <c r="D859" s="88"/>
      <c r="E859" s="88" t="s">
        <v>336</v>
      </c>
      <c r="F859" s="88"/>
      <c r="G859" s="88"/>
      <c r="H859" s="88"/>
      <c r="I859" s="88"/>
      <c r="J859" s="88"/>
      <c r="K859" s="88"/>
      <c r="L859" s="88"/>
      <c r="M859" s="211">
        <v>1705</v>
      </c>
      <c r="N859" s="211">
        <v>1705</v>
      </c>
      <c r="O859" s="142">
        <v>0</v>
      </c>
      <c r="P859" s="142">
        <v>0</v>
      </c>
      <c r="Q859" s="211">
        <v>0</v>
      </c>
      <c r="R859" s="211">
        <v>0</v>
      </c>
      <c r="S859" s="211">
        <v>0</v>
      </c>
      <c r="T859" s="211">
        <v>0</v>
      </c>
      <c r="U859" s="211">
        <v>0</v>
      </c>
    </row>
    <row r="860" spans="1:21" ht="24" customHeight="1">
      <c r="B860" s="88" t="s">
        <v>991</v>
      </c>
      <c r="C860" s="88"/>
      <c r="D860" s="88"/>
      <c r="E860" s="88" t="s">
        <v>992</v>
      </c>
      <c r="F860" s="88"/>
      <c r="G860" s="88"/>
      <c r="H860" s="88"/>
      <c r="I860" s="88"/>
      <c r="J860" s="88"/>
      <c r="K860" s="88"/>
      <c r="L860" s="88"/>
      <c r="M860" s="211">
        <v>2013</v>
      </c>
      <c r="N860" s="211">
        <v>1007</v>
      </c>
      <c r="O860" s="142">
        <v>0</v>
      </c>
      <c r="P860" s="142">
        <v>0</v>
      </c>
      <c r="Q860" s="211">
        <v>0</v>
      </c>
      <c r="R860" s="211">
        <v>0</v>
      </c>
      <c r="S860" s="211">
        <v>0</v>
      </c>
      <c r="T860" s="211">
        <v>0</v>
      </c>
      <c r="U860" s="211">
        <v>0</v>
      </c>
    </row>
    <row r="861" spans="1:21" ht="24" customHeight="1">
      <c r="B861" s="88" t="s">
        <v>949</v>
      </c>
      <c r="C861" s="88"/>
      <c r="D861" s="88"/>
      <c r="E861" s="88" t="s">
        <v>950</v>
      </c>
      <c r="F861" s="88"/>
      <c r="G861" s="88"/>
      <c r="H861" s="88"/>
      <c r="I861" s="88"/>
      <c r="J861" s="88"/>
      <c r="K861" s="88"/>
      <c r="L861" s="88"/>
      <c r="M861" s="211">
        <v>429</v>
      </c>
      <c r="N861" s="211">
        <v>0</v>
      </c>
      <c r="O861" s="142">
        <v>0</v>
      </c>
      <c r="P861" s="142">
        <v>0</v>
      </c>
      <c r="Q861" s="211">
        <v>0</v>
      </c>
      <c r="R861" s="211">
        <v>0</v>
      </c>
      <c r="S861" s="211">
        <v>0</v>
      </c>
      <c r="T861" s="211">
        <v>0</v>
      </c>
      <c r="U861" s="211">
        <v>0</v>
      </c>
    </row>
    <row r="862" spans="1:21" ht="24" customHeight="1">
      <c r="B862" s="88" t="s">
        <v>1310</v>
      </c>
      <c r="C862" s="88"/>
      <c r="D862" s="88"/>
      <c r="E862" s="88" t="s">
        <v>1311</v>
      </c>
      <c r="F862" s="88"/>
      <c r="G862" s="88"/>
      <c r="H862" s="88"/>
      <c r="I862" s="88"/>
      <c r="J862" s="88"/>
      <c r="K862" s="88"/>
      <c r="L862" s="88"/>
      <c r="M862" s="211">
        <v>1071</v>
      </c>
      <c r="N862" s="211">
        <v>0</v>
      </c>
      <c r="O862" s="142">
        <v>0</v>
      </c>
      <c r="P862" s="142">
        <v>0</v>
      </c>
      <c r="Q862" s="211">
        <v>0</v>
      </c>
      <c r="R862" s="211">
        <v>0</v>
      </c>
      <c r="S862" s="211">
        <v>0</v>
      </c>
      <c r="T862" s="211">
        <v>0</v>
      </c>
      <c r="U862" s="211">
        <v>0</v>
      </c>
    </row>
    <row r="863" spans="1:21" ht="24" customHeight="1">
      <c r="B863" s="88" t="s">
        <v>1063</v>
      </c>
      <c r="C863" s="88"/>
      <c r="D863" s="88"/>
      <c r="E863" s="88" t="s">
        <v>1064</v>
      </c>
      <c r="F863" s="88"/>
      <c r="G863" s="88"/>
      <c r="H863" s="88"/>
      <c r="I863" s="88"/>
      <c r="J863" s="88"/>
      <c r="K863" s="88"/>
      <c r="L863" s="88"/>
      <c r="M863" s="211">
        <v>5531</v>
      </c>
      <c r="N863" s="211">
        <v>0</v>
      </c>
      <c r="O863" s="142">
        <v>0</v>
      </c>
      <c r="P863" s="142">
        <v>0</v>
      </c>
      <c r="Q863" s="211">
        <v>0</v>
      </c>
      <c r="R863" s="211">
        <v>0</v>
      </c>
      <c r="S863" s="211">
        <v>0</v>
      </c>
      <c r="T863" s="211">
        <v>0</v>
      </c>
      <c r="U863" s="211">
        <v>0</v>
      </c>
    </row>
    <row r="864" spans="1:21" ht="24" customHeight="1">
      <c r="B864" s="88" t="s">
        <v>863</v>
      </c>
      <c r="C864" s="88"/>
      <c r="D864" s="88"/>
      <c r="E864" s="88" t="s">
        <v>864</v>
      </c>
      <c r="F864" s="88"/>
      <c r="G864" s="88"/>
      <c r="H864" s="88"/>
      <c r="I864" s="88"/>
      <c r="J864" s="88"/>
      <c r="K864" s="88"/>
      <c r="L864" s="88"/>
      <c r="M864" s="211">
        <v>6615</v>
      </c>
      <c r="N864" s="211">
        <v>0</v>
      </c>
      <c r="O864" s="142">
        <v>0</v>
      </c>
      <c r="P864" s="142">
        <v>0</v>
      </c>
      <c r="Q864" s="211">
        <v>0</v>
      </c>
      <c r="R864" s="211">
        <v>0</v>
      </c>
      <c r="S864" s="211">
        <v>0</v>
      </c>
      <c r="T864" s="211">
        <v>0</v>
      </c>
      <c r="U864" s="211">
        <v>0</v>
      </c>
    </row>
    <row r="865" spans="1:21" ht="24" customHeight="1">
      <c r="B865" s="88" t="s">
        <v>1084</v>
      </c>
      <c r="C865" s="88"/>
      <c r="D865" s="88"/>
      <c r="E865" s="88" t="s">
        <v>7</v>
      </c>
      <c r="F865" s="88"/>
      <c r="G865" s="88"/>
      <c r="H865" s="88"/>
      <c r="I865" s="88"/>
      <c r="J865" s="88"/>
      <c r="K865" s="88"/>
      <c r="L865" s="88"/>
      <c r="M865" s="231">
        <v>193</v>
      </c>
      <c r="N865" s="231">
        <v>0</v>
      </c>
      <c r="O865" s="145">
        <v>0</v>
      </c>
      <c r="P865" s="145">
        <v>0</v>
      </c>
      <c r="Q865" s="197">
        <v>0</v>
      </c>
      <c r="R865" s="231">
        <v>0</v>
      </c>
      <c r="S865" s="231">
        <v>0</v>
      </c>
      <c r="T865" s="231">
        <v>0</v>
      </c>
      <c r="U865" s="231">
        <v>0</v>
      </c>
    </row>
    <row r="866" spans="1:21" s="88" customFormat="1" ht="24" customHeight="1">
      <c r="A866" s="407"/>
      <c r="B866" s="486" t="s">
        <v>1182</v>
      </c>
      <c r="C866" s="486"/>
      <c r="D866" s="486"/>
      <c r="E866" s="486"/>
      <c r="F866" s="486"/>
      <c r="G866" s="486"/>
      <c r="H866" s="486"/>
      <c r="I866" s="486"/>
      <c r="J866" s="486"/>
      <c r="K866" s="486"/>
      <c r="L866" s="486"/>
      <c r="M866" s="294">
        <f t="shared" ref="M866:U866" si="105">SUM(M858:M865)</f>
        <v>18963</v>
      </c>
      <c r="N866" s="311">
        <f t="shared" si="105"/>
        <v>2712</v>
      </c>
      <c r="O866" s="295">
        <f t="shared" si="105"/>
        <v>0</v>
      </c>
      <c r="P866" s="295">
        <f t="shared" si="105"/>
        <v>0</v>
      </c>
      <c r="Q866" s="294">
        <f t="shared" si="105"/>
        <v>0</v>
      </c>
      <c r="R866" s="294">
        <f t="shared" si="105"/>
        <v>0</v>
      </c>
      <c r="S866" s="294">
        <f t="shared" si="105"/>
        <v>0</v>
      </c>
      <c r="T866" s="294">
        <f t="shared" si="105"/>
        <v>0</v>
      </c>
      <c r="U866" s="294">
        <f t="shared" si="105"/>
        <v>0</v>
      </c>
    </row>
    <row r="867" spans="1:21" ht="15" customHeight="1">
      <c r="B867" s="88"/>
      <c r="C867" s="88"/>
      <c r="D867" s="88"/>
      <c r="E867" s="88"/>
      <c r="F867" s="88"/>
      <c r="G867" s="88"/>
      <c r="H867" s="88"/>
      <c r="I867" s="88"/>
      <c r="J867" s="88"/>
      <c r="K867" s="88"/>
      <c r="L867" s="88"/>
      <c r="M867" s="324"/>
      <c r="N867" s="315"/>
      <c r="O867" s="338"/>
      <c r="P867" s="338"/>
      <c r="Q867" s="339"/>
      <c r="R867" s="339"/>
      <c r="S867" s="339"/>
      <c r="T867" s="339"/>
      <c r="U867" s="339"/>
    </row>
    <row r="868" spans="1:21" ht="24" customHeight="1">
      <c r="B868" s="1" t="s">
        <v>1067</v>
      </c>
      <c r="C868" s="88"/>
      <c r="D868" s="88"/>
      <c r="E868" s="88" t="s">
        <v>81</v>
      </c>
      <c r="F868" s="88"/>
      <c r="G868" s="88"/>
      <c r="H868" s="93"/>
      <c r="I868" s="93"/>
      <c r="J868" s="93"/>
      <c r="K868" s="93"/>
      <c r="L868" s="93"/>
      <c r="M868" s="290">
        <v>5290</v>
      </c>
      <c r="N868" s="290">
        <v>0</v>
      </c>
      <c r="O868" s="291">
        <v>0</v>
      </c>
      <c r="P868" s="291">
        <v>0</v>
      </c>
      <c r="Q868" s="290">
        <v>0</v>
      </c>
      <c r="R868" s="290">
        <v>0</v>
      </c>
      <c r="S868" s="290">
        <v>0</v>
      </c>
      <c r="T868" s="290">
        <v>0</v>
      </c>
      <c r="U868" s="290">
        <v>0</v>
      </c>
    </row>
    <row r="869" spans="1:21" ht="24" customHeight="1">
      <c r="B869" s="1" t="s">
        <v>1074</v>
      </c>
      <c r="C869" s="88"/>
      <c r="D869" s="88"/>
      <c r="E869" s="88" t="s">
        <v>1075</v>
      </c>
      <c r="F869" s="88"/>
      <c r="G869" s="88"/>
      <c r="H869" s="93"/>
      <c r="I869" s="93"/>
      <c r="J869" s="93"/>
      <c r="K869" s="93"/>
      <c r="L869" s="93"/>
      <c r="M869" s="211">
        <v>118032</v>
      </c>
      <c r="N869" s="211">
        <v>0</v>
      </c>
      <c r="O869" s="142">
        <v>0</v>
      </c>
      <c r="P869" s="142">
        <v>0</v>
      </c>
      <c r="Q869" s="211">
        <v>0</v>
      </c>
      <c r="R869" s="211">
        <v>0</v>
      </c>
      <c r="S869" s="211">
        <v>0</v>
      </c>
      <c r="T869" s="211">
        <v>0</v>
      </c>
      <c r="U869" s="211">
        <v>0</v>
      </c>
    </row>
    <row r="870" spans="1:21" ht="24" customHeight="1">
      <c r="B870" s="1" t="s">
        <v>989</v>
      </c>
      <c r="C870" s="93"/>
      <c r="D870" s="93"/>
      <c r="E870" s="1" t="s">
        <v>990</v>
      </c>
      <c r="F870" s="93"/>
      <c r="G870" s="93"/>
      <c r="H870" s="93"/>
      <c r="I870" s="93"/>
      <c r="J870" s="93"/>
      <c r="K870" s="93"/>
      <c r="L870" s="93"/>
      <c r="M870" s="211">
        <v>65077</v>
      </c>
      <c r="N870" s="211">
        <v>0</v>
      </c>
      <c r="O870" s="142">
        <v>0</v>
      </c>
      <c r="P870" s="142">
        <v>0</v>
      </c>
      <c r="Q870" s="211">
        <v>0</v>
      </c>
      <c r="R870" s="211">
        <v>0</v>
      </c>
      <c r="S870" s="211">
        <v>0</v>
      </c>
      <c r="T870" s="211">
        <v>0</v>
      </c>
      <c r="U870" s="211">
        <v>0</v>
      </c>
    </row>
    <row r="871" spans="1:21" ht="24" customHeight="1">
      <c r="B871" s="1" t="s">
        <v>1069</v>
      </c>
      <c r="C871" s="93"/>
      <c r="D871" s="93"/>
      <c r="E871" s="1" t="s">
        <v>1070</v>
      </c>
      <c r="F871" s="93"/>
      <c r="G871" s="93"/>
      <c r="H871" s="93"/>
      <c r="I871" s="93"/>
      <c r="J871" s="93"/>
      <c r="K871" s="93"/>
      <c r="L871" s="93"/>
      <c r="M871" s="211">
        <v>0</v>
      </c>
      <c r="N871" s="211">
        <v>0</v>
      </c>
      <c r="O871" s="142">
        <v>0</v>
      </c>
      <c r="P871" s="142">
        <v>0</v>
      </c>
      <c r="Q871" s="211">
        <v>0</v>
      </c>
      <c r="R871" s="211">
        <v>0</v>
      </c>
      <c r="S871" s="211">
        <v>0</v>
      </c>
      <c r="T871" s="211">
        <v>0</v>
      </c>
      <c r="U871" s="211">
        <v>0</v>
      </c>
    </row>
    <row r="872" spans="1:21" ht="24" customHeight="1">
      <c r="B872" s="1" t="s">
        <v>1068</v>
      </c>
      <c r="C872" s="93"/>
      <c r="D872" s="93"/>
      <c r="E872" s="94" t="s">
        <v>334</v>
      </c>
      <c r="F872" s="93"/>
      <c r="G872" s="93"/>
      <c r="H872" s="93"/>
      <c r="I872" s="93"/>
      <c r="J872" s="93"/>
      <c r="K872" s="93"/>
      <c r="L872" s="93"/>
      <c r="M872" s="211">
        <v>47274</v>
      </c>
      <c r="N872" s="211">
        <v>0</v>
      </c>
      <c r="O872" s="142">
        <v>0</v>
      </c>
      <c r="P872" s="142">
        <v>0</v>
      </c>
      <c r="Q872" s="211">
        <v>0</v>
      </c>
      <c r="R872" s="211">
        <v>0</v>
      </c>
      <c r="S872" s="211">
        <v>0</v>
      </c>
      <c r="T872" s="211">
        <v>0</v>
      </c>
      <c r="U872" s="211">
        <v>0</v>
      </c>
    </row>
    <row r="873" spans="1:21" ht="24" customHeight="1">
      <c r="B873" s="1" t="s">
        <v>930</v>
      </c>
      <c r="C873" s="93"/>
      <c r="D873" s="93"/>
      <c r="E873" s="94" t="s">
        <v>929</v>
      </c>
      <c r="F873" s="93"/>
      <c r="G873" s="93"/>
      <c r="H873" s="93"/>
      <c r="I873" s="93"/>
      <c r="J873" s="93"/>
      <c r="K873" s="93"/>
      <c r="L873" s="93"/>
      <c r="M873" s="231">
        <v>0</v>
      </c>
      <c r="N873" s="231">
        <v>0</v>
      </c>
      <c r="O873" s="145">
        <v>0</v>
      </c>
      <c r="P873" s="145">
        <v>0</v>
      </c>
      <c r="Q873" s="231">
        <v>0</v>
      </c>
      <c r="R873" s="231">
        <v>0</v>
      </c>
      <c r="S873" s="231">
        <v>0</v>
      </c>
      <c r="T873" s="231">
        <v>0</v>
      </c>
      <c r="U873" s="231">
        <v>0</v>
      </c>
    </row>
    <row r="874" spans="1:21" ht="24" customHeight="1">
      <c r="B874" s="486" t="s">
        <v>1183</v>
      </c>
      <c r="C874" s="486"/>
      <c r="D874" s="486"/>
      <c r="E874" s="486"/>
      <c r="F874" s="486"/>
      <c r="G874" s="486"/>
      <c r="H874" s="486"/>
      <c r="I874" s="486"/>
      <c r="J874" s="486"/>
      <c r="K874" s="486"/>
      <c r="L874" s="486"/>
      <c r="M874" s="296">
        <f t="shared" ref="M874:U874" si="106">SUM(M868:M873)</f>
        <v>235673</v>
      </c>
      <c r="N874" s="296">
        <f t="shared" si="106"/>
        <v>0</v>
      </c>
      <c r="O874" s="293">
        <f t="shared" si="106"/>
        <v>0</v>
      </c>
      <c r="P874" s="293">
        <f t="shared" si="106"/>
        <v>0</v>
      </c>
      <c r="Q874" s="296">
        <f t="shared" si="106"/>
        <v>0</v>
      </c>
      <c r="R874" s="296">
        <f t="shared" si="106"/>
        <v>0</v>
      </c>
      <c r="S874" s="296">
        <f t="shared" si="106"/>
        <v>0</v>
      </c>
      <c r="T874" s="296">
        <f t="shared" si="106"/>
        <v>0</v>
      </c>
      <c r="U874" s="296">
        <f t="shared" si="106"/>
        <v>0</v>
      </c>
    </row>
    <row r="875" spans="1:21" ht="6.75" customHeight="1">
      <c r="B875" s="1"/>
      <c r="C875" s="93"/>
      <c r="D875" s="93"/>
      <c r="E875" s="1"/>
      <c r="F875" s="93"/>
      <c r="G875" s="93"/>
      <c r="H875" s="93"/>
      <c r="I875" s="93"/>
      <c r="J875" s="93"/>
      <c r="K875" s="93"/>
      <c r="L875" s="93"/>
      <c r="M875" s="193"/>
      <c r="N875" s="211"/>
      <c r="O875" s="142"/>
      <c r="P875" s="142"/>
      <c r="Q875" s="184"/>
      <c r="R875" s="184"/>
      <c r="S875" s="184"/>
      <c r="T875" s="184"/>
      <c r="U875" s="184"/>
    </row>
    <row r="876" spans="1:21" ht="24" customHeight="1">
      <c r="B876" s="1" t="s">
        <v>1358</v>
      </c>
      <c r="C876" s="93"/>
      <c r="D876" s="93"/>
      <c r="E876" s="94" t="s">
        <v>1359</v>
      </c>
      <c r="F876" s="93"/>
      <c r="G876" s="93"/>
      <c r="H876" s="93"/>
      <c r="I876" s="93"/>
      <c r="J876" s="93"/>
      <c r="K876" s="93"/>
      <c r="L876" s="93"/>
      <c r="M876" s="231">
        <v>0</v>
      </c>
      <c r="N876" s="231">
        <v>0</v>
      </c>
      <c r="O876" s="145">
        <v>0</v>
      </c>
      <c r="P876" s="145">
        <v>33843</v>
      </c>
      <c r="Q876" s="231">
        <v>0</v>
      </c>
      <c r="R876" s="231">
        <v>0</v>
      </c>
      <c r="S876" s="231">
        <v>0</v>
      </c>
      <c r="T876" s="231">
        <v>0</v>
      </c>
      <c r="U876" s="231">
        <v>0</v>
      </c>
    </row>
    <row r="877" spans="1:21" ht="24" customHeight="1">
      <c r="B877" s="486" t="s">
        <v>590</v>
      </c>
      <c r="C877" s="486"/>
      <c r="D877" s="486"/>
      <c r="E877" s="486"/>
      <c r="F877" s="486"/>
      <c r="G877" s="486"/>
      <c r="H877" s="486"/>
      <c r="I877" s="486"/>
      <c r="J877" s="486"/>
      <c r="K877" s="486"/>
      <c r="L877" s="486"/>
      <c r="M877" s="296">
        <f t="shared" ref="M877:U877" si="107">SUM(M876)</f>
        <v>0</v>
      </c>
      <c r="N877" s="296">
        <f t="shared" si="107"/>
        <v>0</v>
      </c>
      <c r="O877" s="293">
        <f t="shared" si="107"/>
        <v>0</v>
      </c>
      <c r="P877" s="293">
        <f t="shared" si="107"/>
        <v>33843</v>
      </c>
      <c r="Q877" s="296">
        <f t="shared" si="107"/>
        <v>0</v>
      </c>
      <c r="R877" s="296">
        <f t="shared" si="107"/>
        <v>0</v>
      </c>
      <c r="S877" s="296">
        <f t="shared" si="107"/>
        <v>0</v>
      </c>
      <c r="T877" s="296">
        <f t="shared" si="107"/>
        <v>0</v>
      </c>
      <c r="U877" s="296">
        <f t="shared" si="107"/>
        <v>0</v>
      </c>
    </row>
    <row r="878" spans="1:21" ht="15" customHeight="1">
      <c r="B878" s="302"/>
      <c r="C878" s="370"/>
      <c r="D878" s="370"/>
      <c r="E878" s="370"/>
      <c r="F878" s="370"/>
      <c r="G878" s="370"/>
      <c r="H878" s="370"/>
      <c r="I878" s="370"/>
      <c r="J878" s="370"/>
      <c r="K878" s="370"/>
      <c r="L878" s="370"/>
      <c r="M878" s="313"/>
      <c r="N878" s="313"/>
      <c r="O878" s="428"/>
      <c r="P878" s="428"/>
      <c r="Q878" s="429"/>
      <c r="R878" s="429"/>
      <c r="S878" s="429"/>
      <c r="T878" s="429"/>
      <c r="U878" s="429"/>
    </row>
    <row r="879" spans="1:21" ht="24" customHeight="1">
      <c r="B879" s="280"/>
      <c r="C879" s="491" t="s">
        <v>1360</v>
      </c>
      <c r="D879" s="491"/>
      <c r="E879" s="491"/>
      <c r="F879" s="491"/>
      <c r="G879" s="491"/>
      <c r="H879" s="491"/>
      <c r="I879" s="491"/>
      <c r="J879" s="491"/>
      <c r="K879" s="491"/>
      <c r="L879" s="491"/>
      <c r="M879" s="293">
        <f t="shared" ref="M879:U879" si="108">M874</f>
        <v>235673</v>
      </c>
      <c r="N879" s="293">
        <f t="shared" si="108"/>
        <v>0</v>
      </c>
      <c r="O879" s="293">
        <f t="shared" si="108"/>
        <v>0</v>
      </c>
      <c r="P879" s="293">
        <f t="shared" si="108"/>
        <v>0</v>
      </c>
      <c r="Q879" s="293">
        <f t="shared" si="108"/>
        <v>0</v>
      </c>
      <c r="R879" s="293">
        <f t="shared" si="108"/>
        <v>0</v>
      </c>
      <c r="S879" s="293">
        <f t="shared" si="108"/>
        <v>0</v>
      </c>
      <c r="T879" s="293">
        <f t="shared" si="108"/>
        <v>0</v>
      </c>
      <c r="U879" s="293">
        <f t="shared" si="108"/>
        <v>0</v>
      </c>
    </row>
    <row r="880" spans="1:21" ht="15" customHeight="1">
      <c r="B880" s="306"/>
      <c r="C880" s="280"/>
      <c r="D880" s="280"/>
      <c r="E880" s="280"/>
      <c r="F880" s="280"/>
      <c r="G880" s="280"/>
      <c r="H880" s="280"/>
      <c r="I880" s="280"/>
      <c r="J880" s="280"/>
      <c r="K880" s="280"/>
      <c r="L880" s="280"/>
      <c r="M880" s="165"/>
      <c r="N880" s="145"/>
      <c r="O880" s="145"/>
      <c r="P880" s="145"/>
      <c r="Q880" s="145"/>
      <c r="R880" s="145"/>
      <c r="S880" s="145"/>
      <c r="T880" s="145"/>
      <c r="U880" s="145"/>
    </row>
    <row r="881" spans="1:21" ht="24" customHeight="1">
      <c r="B881" s="307"/>
      <c r="C881" s="490" t="s">
        <v>1154</v>
      </c>
      <c r="D881" s="490"/>
      <c r="E881" s="490"/>
      <c r="F881" s="490"/>
      <c r="G881" s="490"/>
      <c r="H881" s="490"/>
      <c r="I881" s="490"/>
      <c r="J881" s="490"/>
      <c r="K881" s="490"/>
      <c r="L881" s="490"/>
      <c r="M881" s="430">
        <f t="shared" ref="M881:U881" si="109">-M876</f>
        <v>0</v>
      </c>
      <c r="N881" s="430">
        <f t="shared" si="109"/>
        <v>0</v>
      </c>
      <c r="O881" s="430">
        <f t="shared" si="109"/>
        <v>0</v>
      </c>
      <c r="P881" s="430">
        <f t="shared" si="109"/>
        <v>-33843</v>
      </c>
      <c r="Q881" s="430">
        <f t="shared" si="109"/>
        <v>0</v>
      </c>
      <c r="R881" s="430">
        <f t="shared" si="109"/>
        <v>0</v>
      </c>
      <c r="S881" s="430">
        <f t="shared" si="109"/>
        <v>0</v>
      </c>
      <c r="T881" s="430">
        <f t="shared" si="109"/>
        <v>0</v>
      </c>
      <c r="U881" s="430">
        <f t="shared" si="109"/>
        <v>0</v>
      </c>
    </row>
    <row r="882" spans="1:21" ht="24" customHeight="1">
      <c r="B882" s="280"/>
      <c r="C882" s="491" t="s">
        <v>1362</v>
      </c>
      <c r="D882" s="491"/>
      <c r="E882" s="491"/>
      <c r="F882" s="491"/>
      <c r="G882" s="491"/>
      <c r="H882" s="491"/>
      <c r="I882" s="491"/>
      <c r="J882" s="491"/>
      <c r="K882" s="491"/>
      <c r="L882" s="491"/>
      <c r="M882" s="293">
        <f t="shared" ref="M882:U882" si="110">SUM(M881:M881)</f>
        <v>0</v>
      </c>
      <c r="N882" s="293">
        <f t="shared" si="110"/>
        <v>0</v>
      </c>
      <c r="O882" s="293">
        <f t="shared" si="110"/>
        <v>0</v>
      </c>
      <c r="P882" s="293">
        <f t="shared" si="110"/>
        <v>-33843</v>
      </c>
      <c r="Q882" s="293">
        <f t="shared" si="110"/>
        <v>0</v>
      </c>
      <c r="R882" s="293">
        <f t="shared" si="110"/>
        <v>0</v>
      </c>
      <c r="S882" s="293">
        <f t="shared" si="110"/>
        <v>0</v>
      </c>
      <c r="T882" s="293">
        <f t="shared" si="110"/>
        <v>0</v>
      </c>
      <c r="U882" s="293">
        <f t="shared" si="110"/>
        <v>0</v>
      </c>
    </row>
    <row r="883" spans="1:21" s="88" customFormat="1" ht="15" customHeight="1">
      <c r="A883" s="407"/>
      <c r="B883" s="135"/>
      <c r="C883" s="135"/>
      <c r="D883" s="135"/>
      <c r="E883" s="135"/>
      <c r="F883" s="135"/>
      <c r="G883" s="135"/>
      <c r="H883" s="135"/>
      <c r="I883" s="135"/>
      <c r="J883" s="135"/>
      <c r="K883" s="135"/>
      <c r="L883" s="135"/>
      <c r="M883" s="295"/>
      <c r="N883" s="295"/>
      <c r="O883" s="295"/>
      <c r="P883" s="295"/>
      <c r="Q883" s="295"/>
      <c r="R883" s="295"/>
      <c r="S883" s="295"/>
      <c r="T883" s="295"/>
      <c r="U883" s="295"/>
    </row>
    <row r="884" spans="1:21" s="88" customFormat="1" ht="24" customHeight="1">
      <c r="A884" s="407"/>
      <c r="B884" s="135"/>
      <c r="C884" s="135"/>
      <c r="D884" s="135"/>
      <c r="E884" s="135"/>
      <c r="F884" s="135"/>
      <c r="G884" s="135"/>
      <c r="H884" s="135"/>
      <c r="I884" s="135"/>
      <c r="J884" s="135"/>
      <c r="K884" s="135"/>
      <c r="L884" s="280" t="s">
        <v>416</v>
      </c>
      <c r="M884" s="248">
        <f t="shared" ref="M884:U884" si="111">M866-M879+M882</f>
        <v>-216710</v>
      </c>
      <c r="N884" s="248">
        <f t="shared" si="111"/>
        <v>2712</v>
      </c>
      <c r="O884" s="248">
        <f t="shared" si="111"/>
        <v>0</v>
      </c>
      <c r="P884" s="248">
        <f t="shared" si="111"/>
        <v>-33843</v>
      </c>
      <c r="Q884" s="248">
        <f t="shared" si="111"/>
        <v>0</v>
      </c>
      <c r="R884" s="248">
        <f t="shared" si="111"/>
        <v>0</v>
      </c>
      <c r="S884" s="248">
        <f t="shared" si="111"/>
        <v>0</v>
      </c>
      <c r="T884" s="248">
        <f t="shared" si="111"/>
        <v>0</v>
      </c>
      <c r="U884" s="248">
        <f t="shared" si="111"/>
        <v>0</v>
      </c>
    </row>
    <row r="885" spans="1:21" s="88" customFormat="1" ht="15" customHeight="1">
      <c r="A885" s="407"/>
      <c r="B885" s="135"/>
      <c r="C885" s="135"/>
      <c r="D885" s="135"/>
      <c r="E885" s="135"/>
      <c r="F885" s="135"/>
      <c r="G885" s="135"/>
      <c r="H885" s="135"/>
      <c r="I885" s="135"/>
      <c r="J885" s="135"/>
      <c r="K885" s="135"/>
      <c r="L885" s="135"/>
      <c r="M885" s="295"/>
      <c r="N885" s="295"/>
      <c r="O885" s="295"/>
      <c r="P885" s="295"/>
      <c r="Q885" s="295"/>
      <c r="R885" s="295"/>
      <c r="S885" s="295"/>
      <c r="T885" s="295"/>
      <c r="U885" s="295"/>
    </row>
    <row r="886" spans="1:21" s="88" customFormat="1" ht="24" customHeight="1">
      <c r="A886" s="407"/>
      <c r="B886" s="499" t="s">
        <v>1361</v>
      </c>
      <c r="C886" s="499"/>
      <c r="D886" s="499"/>
      <c r="E886" s="499"/>
      <c r="F886" s="499"/>
      <c r="G886" s="499"/>
      <c r="H886" s="499"/>
      <c r="I886" s="499"/>
      <c r="J886" s="499"/>
      <c r="K886" s="499"/>
      <c r="L886" s="499"/>
      <c r="M886" s="295">
        <v>31131</v>
      </c>
      <c r="N886" s="295">
        <v>33843</v>
      </c>
      <c r="O886" s="295">
        <v>0</v>
      </c>
      <c r="P886" s="295">
        <f>N886+P884</f>
        <v>0</v>
      </c>
      <c r="Q886" s="295">
        <f>P886+Q884</f>
        <v>0</v>
      </c>
      <c r="R886" s="295">
        <f>Q886+R884</f>
        <v>0</v>
      </c>
      <c r="S886" s="295">
        <f>R886+S884</f>
        <v>0</v>
      </c>
      <c r="T886" s="295">
        <f>S886+T884</f>
        <v>0</v>
      </c>
      <c r="U886" s="295">
        <f>T886+U884</f>
        <v>0</v>
      </c>
    </row>
    <row r="887" spans="1:21" s="88" customFormat="1" ht="15" customHeight="1">
      <c r="A887" s="407"/>
      <c r="M887" s="294"/>
      <c r="N887" s="294"/>
      <c r="O887" s="295"/>
      <c r="P887" s="295"/>
      <c r="Q887" s="311"/>
      <c r="R887" s="311"/>
      <c r="S887" s="294"/>
      <c r="T887" s="294"/>
      <c r="U887" s="294"/>
    </row>
    <row r="888" spans="1:21" ht="24" customHeight="1">
      <c r="B888" s="98" t="s">
        <v>1236</v>
      </c>
      <c r="C888" s="88"/>
      <c r="D888" s="88"/>
      <c r="E888" s="1"/>
      <c r="F888" s="88"/>
      <c r="G888" s="88"/>
      <c r="H888" s="88"/>
      <c r="I888" s="88"/>
      <c r="J888" s="88"/>
      <c r="K888" s="88"/>
      <c r="L888" s="88"/>
      <c r="M888" s="224"/>
      <c r="N888" s="224"/>
      <c r="O888" s="163"/>
      <c r="P888" s="163"/>
      <c r="Q888" s="225"/>
      <c r="R888" s="225"/>
      <c r="S888" s="225"/>
      <c r="T888" s="225"/>
      <c r="U888" s="225"/>
    </row>
    <row r="889" spans="1:21" ht="15" customHeight="1">
      <c r="B889" s="88"/>
      <c r="C889" s="88"/>
      <c r="D889" s="88"/>
      <c r="E889" s="88"/>
      <c r="F889" s="88"/>
      <c r="G889" s="88"/>
      <c r="H889" s="88"/>
      <c r="I889" s="88"/>
      <c r="J889" s="88"/>
      <c r="K889" s="88"/>
      <c r="L889" s="88"/>
      <c r="M889" s="224"/>
      <c r="N889" s="1"/>
      <c r="O889" s="163"/>
      <c r="P889" s="163"/>
      <c r="Q889" s="225"/>
      <c r="R889" s="225"/>
      <c r="S889" s="225"/>
      <c r="T889" s="225"/>
      <c r="U889" s="225"/>
    </row>
    <row r="890" spans="1:21" ht="24" customHeight="1">
      <c r="B890" s="1" t="s">
        <v>701</v>
      </c>
      <c r="C890" s="88"/>
      <c r="D890" s="88"/>
      <c r="E890" s="4" t="s">
        <v>702</v>
      </c>
      <c r="F890" s="88"/>
      <c r="G890" s="88"/>
      <c r="H890" s="88"/>
      <c r="I890" s="88"/>
      <c r="J890" s="88"/>
      <c r="K890" s="88"/>
      <c r="L890" s="88"/>
      <c r="M890" s="290">
        <v>9549</v>
      </c>
      <c r="N890" s="290">
        <v>73124</v>
      </c>
      <c r="O890" s="291">
        <v>90000</v>
      </c>
      <c r="P890" s="291">
        <v>74528</v>
      </c>
      <c r="Q890" s="290">
        <v>90000</v>
      </c>
      <c r="R890" s="300">
        <v>90000</v>
      </c>
      <c r="S890" s="300">
        <v>90000</v>
      </c>
      <c r="T890" s="300">
        <v>90000</v>
      </c>
      <c r="U890" s="300">
        <v>90000</v>
      </c>
    </row>
    <row r="891" spans="1:21" ht="24" customHeight="1">
      <c r="B891" s="1" t="s">
        <v>703</v>
      </c>
      <c r="C891" s="88"/>
      <c r="D891" s="88"/>
      <c r="E891" s="4" t="s">
        <v>704</v>
      </c>
      <c r="F891" s="88"/>
      <c r="G891" s="88"/>
      <c r="H891" s="88"/>
      <c r="I891" s="88"/>
      <c r="J891" s="88"/>
      <c r="K891" s="88"/>
      <c r="L891" s="88"/>
      <c r="M891" s="211">
        <v>83029</v>
      </c>
      <c r="N891" s="211">
        <v>126268</v>
      </c>
      <c r="O891" s="142">
        <v>145000</v>
      </c>
      <c r="P891" s="142">
        <v>131000</v>
      </c>
      <c r="Q891" s="211">
        <v>145000</v>
      </c>
      <c r="R891" s="211">
        <v>145000</v>
      </c>
      <c r="S891" s="211">
        <v>145000</v>
      </c>
      <c r="T891" s="211">
        <v>145000</v>
      </c>
      <c r="U891" s="211">
        <v>145000</v>
      </c>
    </row>
    <row r="892" spans="1:21" ht="24" customHeight="1">
      <c r="B892" s="1" t="s">
        <v>705</v>
      </c>
      <c r="C892" s="88"/>
      <c r="D892" s="88"/>
      <c r="E892" s="4" t="s">
        <v>823</v>
      </c>
      <c r="F892" s="88"/>
      <c r="G892" s="88"/>
      <c r="H892" s="88"/>
      <c r="I892" s="88"/>
      <c r="J892" s="88"/>
      <c r="K892" s="88"/>
      <c r="L892" s="88"/>
      <c r="M892" s="211">
        <v>259988</v>
      </c>
      <c r="N892" s="211">
        <v>323635</v>
      </c>
      <c r="O892" s="142">
        <v>370000</v>
      </c>
      <c r="P892" s="142">
        <v>390000</v>
      </c>
      <c r="Q892" s="211">
        <v>375000</v>
      </c>
      <c r="R892" s="211">
        <v>375000</v>
      </c>
      <c r="S892" s="211">
        <v>375000</v>
      </c>
      <c r="T892" s="211">
        <v>375000</v>
      </c>
      <c r="U892" s="211">
        <v>375000</v>
      </c>
    </row>
    <row r="893" spans="1:21" ht="24" customHeight="1">
      <c r="B893" s="1" t="s">
        <v>338</v>
      </c>
      <c r="C893" s="88"/>
      <c r="D893" s="88"/>
      <c r="E893" s="1" t="s">
        <v>339</v>
      </c>
      <c r="F893" s="88"/>
      <c r="G893" s="88"/>
      <c r="H893" s="88"/>
      <c r="I893" s="88"/>
      <c r="J893" s="88"/>
      <c r="K893" s="88"/>
      <c r="L893" s="88"/>
      <c r="M893" s="211">
        <v>4642</v>
      </c>
      <c r="N893" s="211">
        <v>26204</v>
      </c>
      <c r="O893" s="142">
        <v>45000</v>
      </c>
      <c r="P893" s="142">
        <v>42000</v>
      </c>
      <c r="Q893" s="211">
        <v>45000</v>
      </c>
      <c r="R893" s="211">
        <v>45000</v>
      </c>
      <c r="S893" s="211">
        <v>45000</v>
      </c>
      <c r="T893" s="211">
        <v>45000</v>
      </c>
      <c r="U893" s="211">
        <v>45000</v>
      </c>
    </row>
    <row r="894" spans="1:21" ht="24" customHeight="1">
      <c r="B894" s="1" t="s">
        <v>1399</v>
      </c>
      <c r="C894" s="88"/>
      <c r="D894" s="88"/>
      <c r="E894" s="1" t="s">
        <v>1400</v>
      </c>
      <c r="F894" s="88"/>
      <c r="G894" s="88"/>
      <c r="H894" s="88"/>
      <c r="I894" s="88"/>
      <c r="J894" s="88"/>
      <c r="K894" s="88"/>
      <c r="L894" s="88"/>
      <c r="M894" s="211">
        <v>0</v>
      </c>
      <c r="N894" s="211">
        <v>0</v>
      </c>
      <c r="O894" s="142">
        <v>15000</v>
      </c>
      <c r="P894" s="142">
        <v>15000</v>
      </c>
      <c r="Q894" s="211">
        <v>15000</v>
      </c>
      <c r="R894" s="211">
        <v>15000</v>
      </c>
      <c r="S894" s="211">
        <v>15000</v>
      </c>
      <c r="T894" s="211">
        <v>15000</v>
      </c>
      <c r="U894" s="211">
        <v>15000</v>
      </c>
    </row>
    <row r="895" spans="1:21" ht="24" customHeight="1">
      <c r="B895" s="1" t="s">
        <v>341</v>
      </c>
      <c r="C895" s="93"/>
      <c r="D895" s="93"/>
      <c r="E895" s="488" t="s">
        <v>6</v>
      </c>
      <c r="F895" s="488"/>
      <c r="G895" s="488"/>
      <c r="H895" s="488"/>
      <c r="I895" s="488"/>
      <c r="J895" s="488"/>
      <c r="K895" s="488"/>
      <c r="L895" s="488"/>
      <c r="M895" s="211">
        <v>235</v>
      </c>
      <c r="N895" s="211">
        <v>91</v>
      </c>
      <c r="O895" s="142">
        <v>150</v>
      </c>
      <c r="P895" s="142">
        <v>1500</v>
      </c>
      <c r="Q895" s="211">
        <v>1250</v>
      </c>
      <c r="R895" s="211">
        <v>1250</v>
      </c>
      <c r="S895" s="211">
        <v>1250</v>
      </c>
      <c r="T895" s="211">
        <v>1250</v>
      </c>
      <c r="U895" s="211">
        <v>1250</v>
      </c>
    </row>
    <row r="896" spans="1:21" ht="24" customHeight="1">
      <c r="B896" s="1" t="s">
        <v>525</v>
      </c>
      <c r="C896" s="93"/>
      <c r="D896" s="93"/>
      <c r="E896" s="93" t="s">
        <v>61</v>
      </c>
      <c r="F896" s="93"/>
      <c r="G896" s="93"/>
      <c r="H896" s="93"/>
      <c r="I896" s="93"/>
      <c r="J896" s="93"/>
      <c r="K896" s="93"/>
      <c r="L896" s="93"/>
      <c r="M896" s="211">
        <v>5607</v>
      </c>
      <c r="N896" s="211">
        <v>3991</v>
      </c>
      <c r="O896" s="142">
        <v>0</v>
      </c>
      <c r="P896" s="142">
        <v>21125</v>
      </c>
      <c r="Q896" s="211">
        <v>0</v>
      </c>
      <c r="R896" s="211">
        <v>0</v>
      </c>
      <c r="S896" s="211">
        <v>0</v>
      </c>
      <c r="T896" s="211">
        <v>0</v>
      </c>
      <c r="U896" s="211">
        <v>0</v>
      </c>
    </row>
    <row r="897" spans="1:21" ht="24" customHeight="1">
      <c r="B897" s="1" t="s">
        <v>342</v>
      </c>
      <c r="C897" s="88"/>
      <c r="D897" s="88"/>
      <c r="E897" s="1" t="s">
        <v>205</v>
      </c>
      <c r="F897" s="88"/>
      <c r="G897" s="88"/>
      <c r="H897" s="88"/>
      <c r="I897" s="88"/>
      <c r="J897" s="88"/>
      <c r="K897" s="88"/>
      <c r="L897" s="88"/>
      <c r="M897" s="195">
        <v>54976</v>
      </c>
      <c r="N897" s="195">
        <v>64149</v>
      </c>
      <c r="O897" s="143">
        <v>68281</v>
      </c>
      <c r="P897" s="143">
        <v>68281</v>
      </c>
      <c r="Q897" s="195">
        <v>70436</v>
      </c>
      <c r="R897" s="195">
        <v>72678</v>
      </c>
      <c r="S897" s="195">
        <v>75009</v>
      </c>
      <c r="T897" s="195">
        <v>77433</v>
      </c>
      <c r="U897" s="195">
        <v>79954</v>
      </c>
    </row>
    <row r="898" spans="1:21" ht="24" customHeight="1">
      <c r="B898" s="1" t="s">
        <v>516</v>
      </c>
      <c r="C898" s="88"/>
      <c r="D898" s="88"/>
      <c r="E898" s="1" t="s">
        <v>690</v>
      </c>
      <c r="F898" s="88"/>
      <c r="G898" s="88"/>
      <c r="H898" s="88"/>
      <c r="I898" s="88"/>
      <c r="J898" s="88"/>
      <c r="K898" s="88"/>
      <c r="L898" s="88"/>
      <c r="M898" s="195">
        <v>1746</v>
      </c>
      <c r="N898" s="195">
        <v>9968</v>
      </c>
      <c r="O898" s="143">
        <v>17500</v>
      </c>
      <c r="P898" s="143">
        <v>9369</v>
      </c>
      <c r="Q898" s="195">
        <v>17500</v>
      </c>
      <c r="R898" s="195">
        <v>17500</v>
      </c>
      <c r="S898" s="195">
        <v>17500</v>
      </c>
      <c r="T898" s="195">
        <v>17500</v>
      </c>
      <c r="U898" s="195">
        <v>17500</v>
      </c>
    </row>
    <row r="899" spans="1:21" ht="24" customHeight="1">
      <c r="B899" s="1" t="s">
        <v>717</v>
      </c>
      <c r="C899" s="88"/>
      <c r="D899" s="88"/>
      <c r="E899" s="1" t="s">
        <v>340</v>
      </c>
      <c r="F899" s="88"/>
      <c r="G899" s="88"/>
      <c r="H899" s="88"/>
      <c r="I899" s="88"/>
      <c r="J899" s="88"/>
      <c r="K899" s="88"/>
      <c r="L899" s="88"/>
      <c r="M899" s="211">
        <v>0</v>
      </c>
      <c r="N899" s="211">
        <v>145676</v>
      </c>
      <c r="O899" s="142">
        <v>120000</v>
      </c>
      <c r="P899" s="142">
        <v>165729</v>
      </c>
      <c r="Q899" s="211">
        <v>150000</v>
      </c>
      <c r="R899" s="211">
        <v>150000</v>
      </c>
      <c r="S899" s="211">
        <v>150000</v>
      </c>
      <c r="T899" s="211">
        <v>150000</v>
      </c>
      <c r="U899" s="211">
        <v>150000</v>
      </c>
    </row>
    <row r="900" spans="1:21" ht="24" customHeight="1">
      <c r="B900" s="1" t="s">
        <v>343</v>
      </c>
      <c r="C900" s="88"/>
      <c r="D900" s="88"/>
      <c r="E900" s="1" t="s">
        <v>824</v>
      </c>
      <c r="F900" s="88"/>
      <c r="G900" s="88"/>
      <c r="H900" s="88"/>
      <c r="I900" s="88"/>
      <c r="J900" s="88"/>
      <c r="K900" s="88"/>
      <c r="L900" s="88"/>
      <c r="M900" s="195">
        <v>3745</v>
      </c>
      <c r="N900" s="195">
        <v>7800</v>
      </c>
      <c r="O900" s="143">
        <v>15000</v>
      </c>
      <c r="P900" s="143">
        <v>2600</v>
      </c>
      <c r="Q900" s="195">
        <v>15000</v>
      </c>
      <c r="R900" s="195">
        <v>15000</v>
      </c>
      <c r="S900" s="195">
        <v>15000</v>
      </c>
      <c r="T900" s="195">
        <v>15000</v>
      </c>
      <c r="U900" s="195">
        <v>15000</v>
      </c>
    </row>
    <row r="901" spans="1:21" ht="24" customHeight="1">
      <c r="B901" s="1" t="s">
        <v>344</v>
      </c>
      <c r="C901" s="88"/>
      <c r="D901" s="88"/>
      <c r="E901" s="1" t="s">
        <v>7</v>
      </c>
      <c r="F901" s="88"/>
      <c r="G901" s="88"/>
      <c r="H901" s="88"/>
      <c r="I901" s="88"/>
      <c r="J901" s="88"/>
      <c r="K901" s="88"/>
      <c r="L901" s="88"/>
      <c r="M901" s="231">
        <v>7551</v>
      </c>
      <c r="N901" s="231">
        <v>11629</v>
      </c>
      <c r="O901" s="145">
        <v>5000</v>
      </c>
      <c r="P901" s="145">
        <v>5748</v>
      </c>
      <c r="Q901" s="231">
        <v>5000</v>
      </c>
      <c r="R901" s="197">
        <v>5000</v>
      </c>
      <c r="S901" s="197">
        <v>5000</v>
      </c>
      <c r="T901" s="197">
        <v>5000</v>
      </c>
      <c r="U901" s="197">
        <v>5000</v>
      </c>
    </row>
    <row r="902" spans="1:21" ht="24" customHeight="1">
      <c r="B902" s="486" t="s">
        <v>1184</v>
      </c>
      <c r="C902" s="486"/>
      <c r="D902" s="486"/>
      <c r="E902" s="486"/>
      <c r="F902" s="486"/>
      <c r="G902" s="486"/>
      <c r="H902" s="486"/>
      <c r="I902" s="486"/>
      <c r="J902" s="486"/>
      <c r="K902" s="486"/>
      <c r="L902" s="486"/>
      <c r="M902" s="296">
        <f t="shared" ref="M902:U902" si="112">SUM(M890:M901)</f>
        <v>431068</v>
      </c>
      <c r="N902" s="296">
        <f t="shared" si="112"/>
        <v>792535</v>
      </c>
      <c r="O902" s="293">
        <f t="shared" si="112"/>
        <v>890931</v>
      </c>
      <c r="P902" s="293">
        <f t="shared" si="112"/>
        <v>926880</v>
      </c>
      <c r="Q902" s="296">
        <f t="shared" si="112"/>
        <v>929186</v>
      </c>
      <c r="R902" s="296">
        <f t="shared" si="112"/>
        <v>931428</v>
      </c>
      <c r="S902" s="296">
        <f t="shared" si="112"/>
        <v>933759</v>
      </c>
      <c r="T902" s="296">
        <f t="shared" si="112"/>
        <v>936183</v>
      </c>
      <c r="U902" s="296">
        <f t="shared" si="112"/>
        <v>938704</v>
      </c>
    </row>
    <row r="903" spans="1:21" ht="6.9" customHeight="1">
      <c r="B903" s="1"/>
      <c r="C903" s="88"/>
      <c r="D903" s="88"/>
      <c r="E903" s="1"/>
      <c r="F903" s="88"/>
      <c r="G903" s="88"/>
      <c r="H903" s="88"/>
      <c r="I903" s="88"/>
      <c r="J903" s="88"/>
      <c r="K903" s="88"/>
      <c r="L903" s="88"/>
      <c r="M903" s="193"/>
      <c r="N903" s="211"/>
      <c r="O903" s="142"/>
      <c r="P903" s="142"/>
      <c r="Q903" s="211"/>
      <c r="R903" s="184"/>
      <c r="S903" s="184"/>
      <c r="T903" s="184"/>
      <c r="U903" s="184"/>
    </row>
    <row r="904" spans="1:21" ht="24" customHeight="1">
      <c r="B904" s="1" t="s">
        <v>345</v>
      </c>
      <c r="C904" s="93"/>
      <c r="D904" s="93"/>
      <c r="E904" s="1" t="s">
        <v>235</v>
      </c>
      <c r="F904" s="93"/>
      <c r="G904" s="93"/>
      <c r="H904" s="93"/>
      <c r="I904" s="93"/>
      <c r="J904" s="93"/>
      <c r="K904" s="93"/>
      <c r="L904" s="93"/>
      <c r="M904" s="321">
        <v>1473433</v>
      </c>
      <c r="N904" s="321">
        <v>1515511</v>
      </c>
      <c r="O904" s="145">
        <v>2232541</v>
      </c>
      <c r="P904" s="333">
        <v>2232541</v>
      </c>
      <c r="Q904" s="321">
        <v>2440844</v>
      </c>
      <c r="R904" s="321">
        <v>2661393</v>
      </c>
      <c r="S904" s="321">
        <v>2739932</v>
      </c>
      <c r="T904" s="321">
        <v>2790895</v>
      </c>
      <c r="U904" s="321">
        <v>2933727</v>
      </c>
    </row>
    <row r="905" spans="1:21" ht="24" customHeight="1">
      <c r="B905" s="486" t="s">
        <v>583</v>
      </c>
      <c r="C905" s="486"/>
      <c r="D905" s="486"/>
      <c r="E905" s="486"/>
      <c r="F905" s="486"/>
      <c r="G905" s="486"/>
      <c r="H905" s="486"/>
      <c r="I905" s="486"/>
      <c r="J905" s="486"/>
      <c r="K905" s="486"/>
      <c r="L905" s="486"/>
      <c r="M905" s="296">
        <f t="shared" ref="M905:U905" si="113">SUM(M904)</f>
        <v>1473433</v>
      </c>
      <c r="N905" s="296">
        <f t="shared" si="113"/>
        <v>1515511</v>
      </c>
      <c r="O905" s="293">
        <f t="shared" si="113"/>
        <v>2232541</v>
      </c>
      <c r="P905" s="293">
        <f t="shared" si="113"/>
        <v>2232541</v>
      </c>
      <c r="Q905" s="292">
        <f t="shared" si="113"/>
        <v>2440844</v>
      </c>
      <c r="R905" s="292">
        <f t="shared" si="113"/>
        <v>2661393</v>
      </c>
      <c r="S905" s="292">
        <f t="shared" si="113"/>
        <v>2739932</v>
      </c>
      <c r="T905" s="292">
        <f t="shared" si="113"/>
        <v>2790895</v>
      </c>
      <c r="U905" s="292">
        <f t="shared" si="113"/>
        <v>2933727</v>
      </c>
    </row>
    <row r="906" spans="1:21" ht="15" customHeight="1">
      <c r="B906" s="88"/>
      <c r="C906" s="88"/>
      <c r="D906" s="88"/>
      <c r="E906" s="88"/>
      <c r="F906" s="88"/>
      <c r="G906" s="88"/>
      <c r="H906" s="88"/>
      <c r="I906" s="88"/>
      <c r="J906" s="88"/>
      <c r="K906" s="88"/>
      <c r="L906" s="88"/>
      <c r="M906" s="226"/>
      <c r="N906" s="226"/>
      <c r="O906" s="275"/>
      <c r="P906" s="275"/>
      <c r="Q906" s="405"/>
      <c r="R906" s="192"/>
      <c r="S906" s="192"/>
      <c r="T906" s="192"/>
      <c r="U906" s="192"/>
    </row>
    <row r="907" spans="1:21" s="88" customFormat="1" ht="24" customHeight="1">
      <c r="A907" s="407"/>
      <c r="B907" s="486" t="s">
        <v>1199</v>
      </c>
      <c r="C907" s="486"/>
      <c r="D907" s="486"/>
      <c r="E907" s="486"/>
      <c r="F907" s="486"/>
      <c r="G907" s="486"/>
      <c r="H907" s="486"/>
      <c r="I907" s="486"/>
      <c r="J907" s="486"/>
      <c r="K907" s="486"/>
      <c r="L907" s="486"/>
      <c r="M907" s="294">
        <f t="shared" ref="M907:U907" si="114">M902+M905</f>
        <v>1904501</v>
      </c>
      <c r="N907" s="294">
        <f t="shared" si="114"/>
        <v>2308046</v>
      </c>
      <c r="O907" s="295">
        <f t="shared" si="114"/>
        <v>3123472</v>
      </c>
      <c r="P907" s="295">
        <f t="shared" si="114"/>
        <v>3159421</v>
      </c>
      <c r="Q907" s="311">
        <f t="shared" si="114"/>
        <v>3370030</v>
      </c>
      <c r="R907" s="311">
        <f t="shared" si="114"/>
        <v>3592821</v>
      </c>
      <c r="S907" s="311">
        <f t="shared" si="114"/>
        <v>3673691</v>
      </c>
      <c r="T907" s="311">
        <f t="shared" si="114"/>
        <v>3727078</v>
      </c>
      <c r="U907" s="311">
        <f t="shared" si="114"/>
        <v>3872431</v>
      </c>
    </row>
    <row r="908" spans="1:21" s="276" customFormat="1" ht="15" customHeight="1">
      <c r="A908" s="414"/>
      <c r="B908" s="112"/>
      <c r="C908" s="112"/>
      <c r="L908" s="232"/>
      <c r="M908" s="327"/>
      <c r="N908" s="327"/>
      <c r="O908" s="341"/>
      <c r="P908" s="341"/>
      <c r="Q908" s="327"/>
      <c r="R908" s="327"/>
      <c r="S908" s="327"/>
      <c r="T908" s="327"/>
      <c r="U908" s="327"/>
    </row>
    <row r="909" spans="1:21" ht="24" customHeight="1">
      <c r="B909" s="95" t="s">
        <v>463</v>
      </c>
      <c r="C909" s="88"/>
      <c r="D909" s="88"/>
      <c r="E909" s="88"/>
      <c r="F909" s="88"/>
      <c r="G909" s="88"/>
      <c r="H909" s="88"/>
      <c r="I909" s="88"/>
      <c r="J909" s="88"/>
      <c r="K909" s="88"/>
      <c r="L909" s="88"/>
      <c r="M909" s="324"/>
      <c r="N909" s="324"/>
      <c r="O909" s="338"/>
      <c r="P909" s="338"/>
      <c r="Q909" s="326"/>
      <c r="R909" s="326"/>
      <c r="S909" s="326"/>
      <c r="T909" s="326"/>
      <c r="U909" s="326"/>
    </row>
    <row r="910" spans="1:21" ht="24" customHeight="1">
      <c r="B910" s="1" t="s">
        <v>346</v>
      </c>
      <c r="C910" s="93"/>
      <c r="D910" s="93"/>
      <c r="E910" s="1" t="s">
        <v>712</v>
      </c>
      <c r="F910" s="93"/>
      <c r="G910" s="93"/>
      <c r="H910" s="93"/>
      <c r="I910" s="93"/>
      <c r="J910" s="93"/>
      <c r="K910" s="93"/>
      <c r="L910" s="93"/>
      <c r="M910" s="290">
        <v>587260</v>
      </c>
      <c r="N910" s="290">
        <v>626958</v>
      </c>
      <c r="O910" s="291">
        <v>698640</v>
      </c>
      <c r="P910" s="291">
        <v>698640</v>
      </c>
      <c r="Q910" s="290">
        <v>761977</v>
      </c>
      <c r="R910" s="290">
        <v>784836</v>
      </c>
      <c r="S910" s="290">
        <v>808381</v>
      </c>
      <c r="T910" s="290">
        <v>832632</v>
      </c>
      <c r="U910" s="290">
        <v>857611</v>
      </c>
    </row>
    <row r="911" spans="1:21" ht="24" customHeight="1">
      <c r="B911" s="1" t="s">
        <v>347</v>
      </c>
      <c r="C911" s="88"/>
      <c r="D911" s="88"/>
      <c r="E911" s="1" t="s">
        <v>66</v>
      </c>
      <c r="F911" s="88"/>
      <c r="G911" s="88"/>
      <c r="H911" s="88"/>
      <c r="I911" s="88"/>
      <c r="J911" s="88"/>
      <c r="K911" s="88"/>
      <c r="L911" s="88"/>
      <c r="M911" s="195">
        <v>11294</v>
      </c>
      <c r="N911" s="195">
        <v>54471</v>
      </c>
      <c r="O911" s="143">
        <v>67250</v>
      </c>
      <c r="P911" s="143">
        <v>67250</v>
      </c>
      <c r="Q911" s="195">
        <v>85000</v>
      </c>
      <c r="R911" s="195">
        <v>85000</v>
      </c>
      <c r="S911" s="195">
        <v>85000</v>
      </c>
      <c r="T911" s="195">
        <v>85000</v>
      </c>
      <c r="U911" s="195">
        <v>85000</v>
      </c>
    </row>
    <row r="912" spans="1:21" ht="24" customHeight="1">
      <c r="B912" s="1" t="s">
        <v>348</v>
      </c>
      <c r="C912" s="93"/>
      <c r="D912" s="93"/>
      <c r="E912" s="1" t="s">
        <v>14</v>
      </c>
      <c r="F912" s="93"/>
      <c r="G912" s="93"/>
      <c r="H912" s="93"/>
      <c r="I912" s="93"/>
      <c r="J912" s="93"/>
      <c r="K912" s="93"/>
      <c r="L912" s="93"/>
      <c r="M912" s="211">
        <v>1959</v>
      </c>
      <c r="N912" s="211">
        <v>4590</v>
      </c>
      <c r="O912" s="142">
        <v>5000</v>
      </c>
      <c r="P912" s="142">
        <v>8000</v>
      </c>
      <c r="Q912" s="211">
        <v>10000</v>
      </c>
      <c r="R912" s="211">
        <v>10000</v>
      </c>
      <c r="S912" s="211">
        <v>10000</v>
      </c>
      <c r="T912" s="211">
        <v>10000</v>
      </c>
      <c r="U912" s="211">
        <v>10000</v>
      </c>
    </row>
    <row r="913" spans="2:21" ht="24" customHeight="1">
      <c r="B913" s="1" t="s">
        <v>349</v>
      </c>
      <c r="C913" s="93"/>
      <c r="D913" s="93"/>
      <c r="E913" s="1" t="s">
        <v>8</v>
      </c>
      <c r="F913" s="93"/>
      <c r="G913" s="93"/>
      <c r="H913" s="93"/>
      <c r="I913" s="93"/>
      <c r="J913" s="93"/>
      <c r="K913" s="93"/>
      <c r="L913" s="93"/>
      <c r="M913" s="195">
        <v>67663</v>
      </c>
      <c r="N913" s="195">
        <v>66794</v>
      </c>
      <c r="O913" s="143">
        <v>64943</v>
      </c>
      <c r="P913" s="143">
        <v>61000</v>
      </c>
      <c r="Q913" s="195">
        <v>53038</v>
      </c>
      <c r="R913" s="211">
        <v>57308</v>
      </c>
      <c r="S913" s="211">
        <v>60806</v>
      </c>
      <c r="T913" s="211">
        <v>64461</v>
      </c>
      <c r="U913" s="211">
        <v>68368</v>
      </c>
    </row>
    <row r="914" spans="2:21" ht="24" customHeight="1">
      <c r="B914" s="1" t="s">
        <v>350</v>
      </c>
      <c r="C914" s="88"/>
      <c r="D914" s="88"/>
      <c r="E914" s="1" t="s">
        <v>9</v>
      </c>
      <c r="F914" s="88"/>
      <c r="G914" s="88"/>
      <c r="H914" s="88"/>
      <c r="I914" s="88"/>
      <c r="J914" s="88"/>
      <c r="K914" s="88"/>
      <c r="L914" s="88"/>
      <c r="M914" s="195">
        <v>45274</v>
      </c>
      <c r="N914" s="195">
        <v>51118</v>
      </c>
      <c r="O914" s="143">
        <v>57313</v>
      </c>
      <c r="P914" s="143">
        <v>58600</v>
      </c>
      <c r="Q914" s="195">
        <v>63509</v>
      </c>
      <c r="R914" s="195">
        <v>65414</v>
      </c>
      <c r="S914" s="195">
        <v>67376</v>
      </c>
      <c r="T914" s="195">
        <v>69397</v>
      </c>
      <c r="U914" s="195">
        <v>71479</v>
      </c>
    </row>
    <row r="915" spans="2:21" ht="24" customHeight="1">
      <c r="B915" s="1" t="s">
        <v>449</v>
      </c>
      <c r="C915" s="88"/>
      <c r="D915" s="88"/>
      <c r="E915" s="1" t="s">
        <v>13</v>
      </c>
      <c r="F915" s="88"/>
      <c r="G915" s="88"/>
      <c r="H915" s="88"/>
      <c r="I915" s="88"/>
      <c r="J915" s="88"/>
      <c r="K915" s="88"/>
      <c r="L915" s="88"/>
      <c r="M915" s="195">
        <v>143220</v>
      </c>
      <c r="N915" s="195">
        <v>141648</v>
      </c>
      <c r="O915" s="143">
        <v>163125</v>
      </c>
      <c r="P915" s="143">
        <v>145428</v>
      </c>
      <c r="Q915" s="195">
        <v>190686</v>
      </c>
      <c r="R915" s="195">
        <v>205941</v>
      </c>
      <c r="S915" s="195">
        <v>222416</v>
      </c>
      <c r="T915" s="195">
        <v>240209</v>
      </c>
      <c r="U915" s="195">
        <v>259426</v>
      </c>
    </row>
    <row r="916" spans="2:21" ht="24" customHeight="1">
      <c r="B916" s="1" t="s">
        <v>450</v>
      </c>
      <c r="C916" s="88"/>
      <c r="D916" s="88"/>
      <c r="E916" s="1" t="s">
        <v>161</v>
      </c>
      <c r="F916" s="88"/>
      <c r="G916" s="88"/>
      <c r="H916" s="88"/>
      <c r="I916" s="88"/>
      <c r="J916" s="88"/>
      <c r="K916" s="88"/>
      <c r="L916" s="88"/>
      <c r="M916" s="195">
        <v>645</v>
      </c>
      <c r="N916" s="195">
        <v>1015</v>
      </c>
      <c r="O916" s="143">
        <v>1138</v>
      </c>
      <c r="P916" s="143">
        <v>1122</v>
      </c>
      <c r="Q916" s="195">
        <v>1126</v>
      </c>
      <c r="R916" s="211">
        <v>1126</v>
      </c>
      <c r="S916" s="211">
        <v>1137</v>
      </c>
      <c r="T916" s="211">
        <v>1148</v>
      </c>
      <c r="U916" s="211">
        <v>1159</v>
      </c>
    </row>
    <row r="917" spans="2:21" ht="24" customHeight="1">
      <c r="B917" s="1" t="s">
        <v>451</v>
      </c>
      <c r="C917" s="88"/>
      <c r="D917" s="88"/>
      <c r="E917" s="1" t="s">
        <v>452</v>
      </c>
      <c r="F917" s="88"/>
      <c r="G917" s="88"/>
      <c r="H917" s="88"/>
      <c r="I917" s="88"/>
      <c r="J917" s="88"/>
      <c r="K917" s="88"/>
      <c r="L917" s="88"/>
      <c r="M917" s="195">
        <v>9545</v>
      </c>
      <c r="N917" s="195">
        <v>10794</v>
      </c>
      <c r="O917" s="143">
        <v>12469</v>
      </c>
      <c r="P917" s="143">
        <v>12475</v>
      </c>
      <c r="Q917" s="195">
        <v>14400</v>
      </c>
      <c r="R917" s="211">
        <v>15120</v>
      </c>
      <c r="S917" s="211">
        <v>15876</v>
      </c>
      <c r="T917" s="211">
        <v>16670</v>
      </c>
      <c r="U917" s="211">
        <v>17504</v>
      </c>
    </row>
    <row r="918" spans="2:21" ht="24" customHeight="1">
      <c r="B918" s="1" t="s">
        <v>461</v>
      </c>
      <c r="C918" s="88"/>
      <c r="D918" s="88"/>
      <c r="E918" s="1" t="s">
        <v>454</v>
      </c>
      <c r="F918" s="88"/>
      <c r="G918" s="88"/>
      <c r="H918" s="88"/>
      <c r="I918" s="88"/>
      <c r="J918" s="88"/>
      <c r="K918" s="88"/>
      <c r="L918" s="88"/>
      <c r="M918" s="195">
        <v>1544</v>
      </c>
      <c r="N918" s="195">
        <v>1616</v>
      </c>
      <c r="O918" s="142">
        <v>1826</v>
      </c>
      <c r="P918" s="143">
        <v>1773</v>
      </c>
      <c r="Q918" s="211">
        <v>1929</v>
      </c>
      <c r="R918" s="211">
        <v>1929</v>
      </c>
      <c r="S918" s="211">
        <v>1987</v>
      </c>
      <c r="T918" s="211">
        <v>2047</v>
      </c>
      <c r="U918" s="211">
        <v>2108</v>
      </c>
    </row>
    <row r="919" spans="2:21" ht="24" customHeight="1">
      <c r="B919" s="1" t="s">
        <v>351</v>
      </c>
      <c r="C919" s="93"/>
      <c r="D919" s="93"/>
      <c r="E919" s="1" t="s">
        <v>86</v>
      </c>
      <c r="F919" s="93"/>
      <c r="G919" s="93"/>
      <c r="H919" s="93"/>
      <c r="I919" s="93"/>
      <c r="J919" s="93"/>
      <c r="K919" s="93"/>
      <c r="L919" s="93"/>
      <c r="M919" s="211">
        <v>23</v>
      </c>
      <c r="N919" s="211">
        <v>1160</v>
      </c>
      <c r="O919" s="142">
        <v>9000</v>
      </c>
      <c r="P919" s="142">
        <v>9000</v>
      </c>
      <c r="Q919" s="211">
        <v>8000</v>
      </c>
      <c r="R919" s="211">
        <v>8000</v>
      </c>
      <c r="S919" s="211">
        <v>8000</v>
      </c>
      <c r="T919" s="211">
        <v>8000</v>
      </c>
      <c r="U919" s="211">
        <v>8000</v>
      </c>
    </row>
    <row r="920" spans="2:21" ht="24" customHeight="1">
      <c r="B920" s="1" t="s">
        <v>352</v>
      </c>
      <c r="C920" s="93"/>
      <c r="D920" s="93"/>
      <c r="E920" s="1" t="s">
        <v>817</v>
      </c>
      <c r="F920" s="93"/>
      <c r="G920" s="93"/>
      <c r="H920" s="93"/>
      <c r="I920" s="93"/>
      <c r="J920" s="93"/>
      <c r="K920" s="93"/>
      <c r="L920" s="93"/>
      <c r="M920" s="211">
        <v>6</v>
      </c>
      <c r="N920" s="211">
        <v>322</v>
      </c>
      <c r="O920" s="142">
        <v>3000</v>
      </c>
      <c r="P920" s="142">
        <v>3000</v>
      </c>
      <c r="Q920" s="211">
        <v>3000</v>
      </c>
      <c r="R920" s="211">
        <v>3000</v>
      </c>
      <c r="S920" s="211">
        <v>3000</v>
      </c>
      <c r="T920" s="211">
        <v>3000</v>
      </c>
      <c r="U920" s="211">
        <v>3000</v>
      </c>
    </row>
    <row r="921" spans="2:21" ht="24" customHeight="1">
      <c r="B921" s="1" t="s">
        <v>854</v>
      </c>
      <c r="C921" s="93"/>
      <c r="D921" s="93"/>
      <c r="E921" s="1" t="s">
        <v>774</v>
      </c>
      <c r="F921" s="93"/>
      <c r="G921" s="93"/>
      <c r="H921" s="93"/>
      <c r="I921" s="93"/>
      <c r="J921" s="93"/>
      <c r="K921" s="93"/>
      <c r="L921" s="93"/>
      <c r="M921" s="211">
        <v>385000</v>
      </c>
      <c r="N921" s="211">
        <v>88866</v>
      </c>
      <c r="O921" s="142">
        <v>154854</v>
      </c>
      <c r="P921" s="142">
        <v>204854</v>
      </c>
      <c r="Q921" s="211">
        <v>276117</v>
      </c>
      <c r="R921" s="211">
        <v>330774</v>
      </c>
      <c r="S921" s="211">
        <v>360774</v>
      </c>
      <c r="T921" s="211">
        <v>302774</v>
      </c>
      <c r="U921" s="211">
        <v>359774</v>
      </c>
    </row>
    <row r="922" spans="2:21" ht="24" customHeight="1">
      <c r="B922" s="1" t="s">
        <v>1032</v>
      </c>
      <c r="C922" s="88"/>
      <c r="D922" s="88"/>
      <c r="E922" s="1" t="s">
        <v>1025</v>
      </c>
      <c r="F922" s="88"/>
      <c r="G922" s="88"/>
      <c r="H922" s="88"/>
      <c r="I922" s="88"/>
      <c r="J922" s="88"/>
      <c r="K922" s="88"/>
      <c r="L922" s="88"/>
      <c r="M922" s="195">
        <v>0</v>
      </c>
      <c r="N922" s="195">
        <v>0</v>
      </c>
      <c r="O922" s="143">
        <v>10814</v>
      </c>
      <c r="P922" s="143">
        <v>12197</v>
      </c>
      <c r="Q922" s="195">
        <v>931</v>
      </c>
      <c r="R922" s="195">
        <v>0</v>
      </c>
      <c r="S922" s="195">
        <v>11472</v>
      </c>
      <c r="T922" s="195">
        <v>1017</v>
      </c>
      <c r="U922" s="195">
        <v>0</v>
      </c>
    </row>
    <row r="923" spans="2:21" ht="24" customHeight="1">
      <c r="B923" s="1" t="s">
        <v>1462</v>
      </c>
      <c r="C923" s="88"/>
      <c r="D923" s="88"/>
      <c r="E923" s="1" t="s">
        <v>1455</v>
      </c>
      <c r="F923" s="88"/>
      <c r="G923" s="88"/>
      <c r="H923" s="88"/>
      <c r="I923" s="88"/>
      <c r="J923" s="88"/>
      <c r="K923" s="88"/>
      <c r="L923" s="88"/>
      <c r="M923" s="211">
        <v>0</v>
      </c>
      <c r="N923" s="211">
        <v>0</v>
      </c>
      <c r="O923" s="142">
        <v>0</v>
      </c>
      <c r="P923" s="142">
        <v>0</v>
      </c>
      <c r="Q923" s="184">
        <v>0</v>
      </c>
      <c r="R923" s="184">
        <v>0</v>
      </c>
      <c r="S923" s="184">
        <v>0</v>
      </c>
      <c r="T923" s="184">
        <v>33131</v>
      </c>
      <c r="U923" s="184">
        <v>34426</v>
      </c>
    </row>
    <row r="924" spans="2:21" ht="24" customHeight="1">
      <c r="B924" s="1" t="s">
        <v>353</v>
      </c>
      <c r="C924" s="88"/>
      <c r="D924" s="88"/>
      <c r="E924" s="1" t="s">
        <v>206</v>
      </c>
      <c r="F924" s="88"/>
      <c r="G924" s="88"/>
      <c r="H924" s="88"/>
      <c r="I924" s="88"/>
      <c r="J924" s="88"/>
      <c r="K924" s="88"/>
      <c r="L924" s="88"/>
      <c r="M924" s="211">
        <v>8875</v>
      </c>
      <c r="N924" s="211">
        <v>9348</v>
      </c>
      <c r="O924" s="142">
        <v>9000</v>
      </c>
      <c r="P924" s="142">
        <v>9500</v>
      </c>
      <c r="Q924" s="211">
        <v>10000</v>
      </c>
      <c r="R924" s="211">
        <v>10000</v>
      </c>
      <c r="S924" s="211">
        <v>10000</v>
      </c>
      <c r="T924" s="211">
        <v>10000</v>
      </c>
      <c r="U924" s="211">
        <v>10000</v>
      </c>
    </row>
    <row r="925" spans="2:21" ht="24" customHeight="1">
      <c r="B925" s="1" t="s">
        <v>354</v>
      </c>
      <c r="C925" s="88"/>
      <c r="D925" s="88"/>
      <c r="E925" s="1" t="s">
        <v>10</v>
      </c>
      <c r="F925" s="88"/>
      <c r="G925" s="88"/>
      <c r="H925" s="88"/>
      <c r="I925" s="88"/>
      <c r="J925" s="88"/>
      <c r="K925" s="88"/>
      <c r="L925" s="88"/>
      <c r="M925" s="211">
        <v>10189</v>
      </c>
      <c r="N925" s="211">
        <v>10648</v>
      </c>
      <c r="O925" s="142">
        <v>11400</v>
      </c>
      <c r="P925" s="142">
        <v>11400</v>
      </c>
      <c r="Q925" s="211">
        <v>11400</v>
      </c>
      <c r="R925" s="211">
        <v>11400</v>
      </c>
      <c r="S925" s="211">
        <v>11400</v>
      </c>
      <c r="T925" s="211">
        <v>11400</v>
      </c>
      <c r="U925" s="211">
        <v>11400</v>
      </c>
    </row>
    <row r="926" spans="2:21" ht="24" customHeight="1">
      <c r="B926" s="1" t="s">
        <v>355</v>
      </c>
      <c r="C926" s="88"/>
      <c r="D926" s="88"/>
      <c r="E926" s="1" t="s">
        <v>120</v>
      </c>
      <c r="F926" s="88"/>
      <c r="G926" s="88"/>
      <c r="H926" s="88"/>
      <c r="I926" s="88"/>
      <c r="J926" s="88"/>
      <c r="K926" s="88"/>
      <c r="L926" s="88"/>
      <c r="M926" s="211">
        <v>270</v>
      </c>
      <c r="N926" s="211">
        <v>495</v>
      </c>
      <c r="O926" s="142">
        <v>1000</v>
      </c>
      <c r="P926" s="142">
        <v>1706</v>
      </c>
      <c r="Q926" s="211">
        <v>1000</v>
      </c>
      <c r="R926" s="211">
        <v>1000</v>
      </c>
      <c r="S926" s="211">
        <v>1000</v>
      </c>
      <c r="T926" s="211">
        <v>1000</v>
      </c>
      <c r="U926" s="211">
        <v>1000</v>
      </c>
    </row>
    <row r="927" spans="2:21" ht="24" customHeight="1">
      <c r="B927" s="1" t="s">
        <v>356</v>
      </c>
      <c r="C927" s="93"/>
      <c r="D927" s="93"/>
      <c r="E927" s="1" t="s">
        <v>81</v>
      </c>
      <c r="F927" s="93"/>
      <c r="G927" s="93"/>
      <c r="H927" s="93"/>
      <c r="I927" s="93"/>
      <c r="J927" s="93"/>
      <c r="K927" s="93"/>
      <c r="L927" s="93"/>
      <c r="M927" s="211">
        <v>2176</v>
      </c>
      <c r="N927" s="211">
        <v>7934</v>
      </c>
      <c r="O927" s="142">
        <v>8428</v>
      </c>
      <c r="P927" s="142">
        <v>8428</v>
      </c>
      <c r="Q927" s="211">
        <v>9120</v>
      </c>
      <c r="R927" s="211">
        <v>9426</v>
      </c>
      <c r="S927" s="211">
        <v>9747</v>
      </c>
      <c r="T927" s="211">
        <v>10085</v>
      </c>
      <c r="U927" s="211">
        <v>10439</v>
      </c>
    </row>
    <row r="928" spans="2:21" ht="24" customHeight="1">
      <c r="B928" s="1" t="s">
        <v>974</v>
      </c>
      <c r="C928" s="88"/>
      <c r="D928" s="88"/>
      <c r="E928" s="1" t="s">
        <v>82</v>
      </c>
      <c r="F928" s="88"/>
      <c r="G928" s="88"/>
      <c r="H928" s="88"/>
      <c r="I928" s="88"/>
      <c r="J928" s="88"/>
      <c r="K928" s="88"/>
      <c r="L928" s="88"/>
      <c r="M928" s="195">
        <v>3504</v>
      </c>
      <c r="N928" s="195">
        <v>3542</v>
      </c>
      <c r="O928" s="143">
        <v>4456</v>
      </c>
      <c r="P928" s="143">
        <v>4456</v>
      </c>
      <c r="Q928" s="195">
        <v>4679</v>
      </c>
      <c r="R928" s="195">
        <v>4819</v>
      </c>
      <c r="S928" s="195">
        <v>4964</v>
      </c>
      <c r="T928" s="195">
        <v>5113</v>
      </c>
      <c r="U928" s="195">
        <v>5266</v>
      </c>
    </row>
    <row r="929" spans="1:21" ht="24" customHeight="1">
      <c r="B929" s="1" t="s">
        <v>517</v>
      </c>
      <c r="C929" s="93"/>
      <c r="D929" s="93"/>
      <c r="E929" s="1" t="s">
        <v>821</v>
      </c>
      <c r="F929" s="93"/>
      <c r="G929" s="93"/>
      <c r="H929" s="93"/>
      <c r="I929" s="93"/>
      <c r="J929" s="93"/>
      <c r="K929" s="93"/>
      <c r="L929" s="93"/>
      <c r="M929" s="211">
        <v>21656</v>
      </c>
      <c r="N929" s="211">
        <v>24007</v>
      </c>
      <c r="O929" s="142">
        <v>40000</v>
      </c>
      <c r="P929" s="142">
        <v>40000</v>
      </c>
      <c r="Q929" s="211">
        <v>40000</v>
      </c>
      <c r="R929" s="211">
        <v>90000</v>
      </c>
      <c r="S929" s="211">
        <v>40000</v>
      </c>
      <c r="T929" s="211">
        <v>40000</v>
      </c>
      <c r="U929" s="211">
        <v>40000</v>
      </c>
    </row>
    <row r="930" spans="1:21" ht="24" customHeight="1">
      <c r="B930" s="1" t="s">
        <v>357</v>
      </c>
      <c r="C930" s="93"/>
      <c r="D930" s="93"/>
      <c r="E930" s="1" t="s">
        <v>89</v>
      </c>
      <c r="F930" s="93"/>
      <c r="G930" s="93"/>
      <c r="H930" s="93"/>
      <c r="I930" s="93"/>
      <c r="J930" s="93"/>
      <c r="K930" s="93"/>
      <c r="L930" s="93"/>
      <c r="M930" s="211">
        <v>5942</v>
      </c>
      <c r="N930" s="211">
        <v>5226</v>
      </c>
      <c r="O930" s="142">
        <v>6220</v>
      </c>
      <c r="P930" s="142">
        <v>14000</v>
      </c>
      <c r="Q930" s="211">
        <v>6220</v>
      </c>
      <c r="R930" s="211">
        <v>6220</v>
      </c>
      <c r="S930" s="211">
        <v>6220</v>
      </c>
      <c r="T930" s="211">
        <v>6220</v>
      </c>
      <c r="U930" s="211">
        <v>6220</v>
      </c>
    </row>
    <row r="931" spans="1:21" ht="24" customHeight="1">
      <c r="B931" s="1" t="s">
        <v>358</v>
      </c>
      <c r="C931" s="93"/>
      <c r="D931" s="93"/>
      <c r="E931" s="1" t="s">
        <v>12</v>
      </c>
      <c r="F931" s="93"/>
      <c r="G931" s="93"/>
      <c r="H931" s="93"/>
      <c r="I931" s="93"/>
      <c r="J931" s="93"/>
      <c r="K931" s="93"/>
      <c r="L931" s="93"/>
      <c r="M931" s="211">
        <v>23393</v>
      </c>
      <c r="N931" s="211">
        <v>14277</v>
      </c>
      <c r="O931" s="142">
        <v>30000</v>
      </c>
      <c r="P931" s="142">
        <v>30000</v>
      </c>
      <c r="Q931" s="211">
        <v>30000</v>
      </c>
      <c r="R931" s="211">
        <v>30000</v>
      </c>
      <c r="S931" s="211">
        <v>30000</v>
      </c>
      <c r="T931" s="211">
        <v>30000</v>
      </c>
      <c r="U931" s="211">
        <v>30000</v>
      </c>
    </row>
    <row r="932" spans="1:21" ht="24" customHeight="1">
      <c r="B932" s="1" t="s">
        <v>359</v>
      </c>
      <c r="C932" s="93"/>
      <c r="D932" s="93"/>
      <c r="E932" s="1" t="s">
        <v>16</v>
      </c>
      <c r="F932" s="93"/>
      <c r="G932" s="93"/>
      <c r="H932" s="93"/>
      <c r="I932" s="93"/>
      <c r="J932" s="93"/>
      <c r="K932" s="93"/>
      <c r="L932" s="93"/>
      <c r="M932" s="211">
        <v>4198</v>
      </c>
      <c r="N932" s="211">
        <v>8862</v>
      </c>
      <c r="O932" s="142">
        <v>11000</v>
      </c>
      <c r="P932" s="142">
        <v>11000</v>
      </c>
      <c r="Q932" s="211">
        <v>6000</v>
      </c>
      <c r="R932" s="211">
        <v>6000</v>
      </c>
      <c r="S932" s="211">
        <v>6000</v>
      </c>
      <c r="T932" s="211">
        <v>6000</v>
      </c>
      <c r="U932" s="211">
        <v>6000</v>
      </c>
    </row>
    <row r="933" spans="1:21" ht="24" customHeight="1">
      <c r="B933" s="1" t="s">
        <v>360</v>
      </c>
      <c r="C933" s="93"/>
      <c r="D933" s="93"/>
      <c r="E933" s="1" t="s">
        <v>820</v>
      </c>
      <c r="F933" s="93"/>
      <c r="G933" s="93"/>
      <c r="H933" s="93"/>
      <c r="I933" s="93"/>
      <c r="J933" s="93"/>
      <c r="K933" s="93"/>
      <c r="L933" s="93"/>
      <c r="M933" s="211">
        <v>37541</v>
      </c>
      <c r="N933" s="211">
        <v>83078</v>
      </c>
      <c r="O933" s="142">
        <v>71000</v>
      </c>
      <c r="P933" s="142">
        <v>71000</v>
      </c>
      <c r="Q933" s="211">
        <v>71000</v>
      </c>
      <c r="R933" s="211">
        <v>71000</v>
      </c>
      <c r="S933" s="211">
        <v>71000</v>
      </c>
      <c r="T933" s="211">
        <v>71000</v>
      </c>
      <c r="U933" s="211">
        <v>71000</v>
      </c>
    </row>
    <row r="934" spans="1:21" ht="24" customHeight="1">
      <c r="B934" s="1" t="s">
        <v>1122</v>
      </c>
      <c r="C934" s="93"/>
      <c r="D934" s="93"/>
      <c r="E934" s="1" t="s">
        <v>1123</v>
      </c>
      <c r="F934" s="93"/>
      <c r="G934" s="93"/>
      <c r="H934" s="93"/>
      <c r="I934" s="93"/>
      <c r="J934" s="93"/>
      <c r="K934" s="93"/>
      <c r="L934" s="93"/>
      <c r="M934" s="211">
        <v>5334</v>
      </c>
      <c r="N934" s="211">
        <v>49357</v>
      </c>
      <c r="O934" s="142">
        <v>55000</v>
      </c>
      <c r="P934" s="142">
        <v>55000</v>
      </c>
      <c r="Q934" s="211">
        <v>55000</v>
      </c>
      <c r="R934" s="211">
        <v>55000</v>
      </c>
      <c r="S934" s="211">
        <v>55000</v>
      </c>
      <c r="T934" s="211">
        <v>55000</v>
      </c>
      <c r="U934" s="211">
        <v>55000</v>
      </c>
    </row>
    <row r="935" spans="1:21" ht="24" customHeight="1">
      <c r="B935" s="1" t="s">
        <v>706</v>
      </c>
      <c r="C935" s="93"/>
      <c r="D935" s="93"/>
      <c r="E935" s="1" t="s">
        <v>128</v>
      </c>
      <c r="F935" s="93"/>
      <c r="G935" s="93"/>
      <c r="H935" s="93"/>
      <c r="I935" s="93"/>
      <c r="J935" s="93"/>
      <c r="K935" s="93"/>
      <c r="L935" s="93"/>
      <c r="M935" s="231">
        <v>19923</v>
      </c>
      <c r="N935" s="231">
        <v>34212</v>
      </c>
      <c r="O935" s="145">
        <v>42800</v>
      </c>
      <c r="P935" s="145">
        <v>60000</v>
      </c>
      <c r="Q935" s="231">
        <v>64200</v>
      </c>
      <c r="R935" s="231">
        <v>68694</v>
      </c>
      <c r="S935" s="231">
        <v>73503</v>
      </c>
      <c r="T935" s="231">
        <v>78648</v>
      </c>
      <c r="U935" s="231">
        <v>84153</v>
      </c>
    </row>
    <row r="936" spans="1:21" s="88" customFormat="1" ht="24" customHeight="1">
      <c r="A936" s="407"/>
      <c r="B936" s="486" t="s">
        <v>1185</v>
      </c>
      <c r="C936" s="486"/>
      <c r="D936" s="486"/>
      <c r="E936" s="486"/>
      <c r="F936" s="486"/>
      <c r="G936" s="486"/>
      <c r="H936" s="486"/>
      <c r="I936" s="486"/>
      <c r="J936" s="486"/>
      <c r="K936" s="486"/>
      <c r="L936" s="486"/>
      <c r="M936" s="296">
        <f t="shared" ref="M936:U936" si="115">SUM(M910:M935)</f>
        <v>1396434</v>
      </c>
      <c r="N936" s="292">
        <f t="shared" si="115"/>
        <v>1300338</v>
      </c>
      <c r="O936" s="293">
        <f t="shared" si="115"/>
        <v>1539676</v>
      </c>
      <c r="P936" s="293">
        <f t="shared" si="115"/>
        <v>1599829</v>
      </c>
      <c r="Q936" s="292">
        <f t="shared" si="115"/>
        <v>1778332</v>
      </c>
      <c r="R936" s="292">
        <f t="shared" si="115"/>
        <v>1932007</v>
      </c>
      <c r="S936" s="292">
        <f t="shared" si="115"/>
        <v>1975059</v>
      </c>
      <c r="T936" s="292">
        <f t="shared" si="115"/>
        <v>1993952</v>
      </c>
      <c r="U936" s="292">
        <f t="shared" si="115"/>
        <v>2108333</v>
      </c>
    </row>
    <row r="937" spans="1:21" ht="15" customHeight="1">
      <c r="B937" s="1"/>
      <c r="C937" s="93"/>
      <c r="D937" s="93"/>
      <c r="E937" s="1"/>
      <c r="F937" s="93"/>
      <c r="G937" s="93"/>
      <c r="H937" s="93"/>
      <c r="I937" s="93"/>
      <c r="J937" s="93"/>
      <c r="K937" s="93"/>
      <c r="L937" s="93"/>
      <c r="M937" s="193"/>
      <c r="N937" s="193"/>
      <c r="O937" s="291"/>
      <c r="P937" s="291"/>
      <c r="Q937" s="290"/>
      <c r="R937" s="290"/>
      <c r="S937" s="290"/>
      <c r="T937" s="290"/>
      <c r="U937" s="290"/>
    </row>
    <row r="938" spans="1:21" ht="24" customHeight="1">
      <c r="B938" s="95" t="s">
        <v>464</v>
      </c>
      <c r="C938" s="88"/>
      <c r="D938" s="88"/>
      <c r="E938" s="88"/>
      <c r="F938" s="88"/>
      <c r="G938" s="88"/>
      <c r="H938" s="88"/>
      <c r="I938" s="88"/>
      <c r="J938" s="88"/>
      <c r="K938" s="88"/>
      <c r="L938" s="88"/>
      <c r="M938" s="198"/>
      <c r="N938" s="198"/>
      <c r="O938" s="338"/>
      <c r="P938" s="338"/>
      <c r="Q938" s="326"/>
      <c r="R938" s="326"/>
      <c r="S938" s="326"/>
      <c r="T938" s="326"/>
      <c r="U938" s="326"/>
    </row>
    <row r="939" spans="1:21" ht="24" customHeight="1">
      <c r="B939" s="1" t="s">
        <v>476</v>
      </c>
      <c r="C939" s="93"/>
      <c r="D939" s="93"/>
      <c r="E939" s="1" t="s">
        <v>712</v>
      </c>
      <c r="F939" s="93"/>
      <c r="G939" s="93"/>
      <c r="H939" s="93"/>
      <c r="I939" s="93"/>
      <c r="J939" s="93"/>
      <c r="K939" s="93"/>
      <c r="L939" s="93"/>
      <c r="M939" s="290">
        <v>372355</v>
      </c>
      <c r="N939" s="290">
        <v>369077</v>
      </c>
      <c r="O939" s="291">
        <v>455946</v>
      </c>
      <c r="P939" s="291">
        <v>460000</v>
      </c>
      <c r="Q939" s="290">
        <v>535416</v>
      </c>
      <c r="R939" s="290">
        <v>551478</v>
      </c>
      <c r="S939" s="290">
        <v>568022</v>
      </c>
      <c r="T939" s="290">
        <v>585063</v>
      </c>
      <c r="U939" s="290">
        <v>602615</v>
      </c>
    </row>
    <row r="940" spans="1:21" ht="24" customHeight="1">
      <c r="B940" s="1" t="s">
        <v>477</v>
      </c>
      <c r="C940" s="88"/>
      <c r="D940" s="88"/>
      <c r="E940" s="1" t="s">
        <v>66</v>
      </c>
      <c r="F940" s="88"/>
      <c r="G940" s="88"/>
      <c r="H940" s="88"/>
      <c r="I940" s="88"/>
      <c r="J940" s="88"/>
      <c r="K940" s="88"/>
      <c r="L940" s="88"/>
      <c r="M940" s="211">
        <v>473</v>
      </c>
      <c r="N940" s="211">
        <v>4078</v>
      </c>
      <c r="O940" s="142">
        <v>27500</v>
      </c>
      <c r="P940" s="142">
        <v>22816</v>
      </c>
      <c r="Q940" s="211">
        <v>17000</v>
      </c>
      <c r="R940" s="211">
        <v>17000</v>
      </c>
      <c r="S940" s="211">
        <v>17000</v>
      </c>
      <c r="T940" s="211">
        <v>17000</v>
      </c>
      <c r="U940" s="211">
        <v>17000</v>
      </c>
    </row>
    <row r="941" spans="1:21" ht="24" customHeight="1">
      <c r="B941" s="1" t="s">
        <v>478</v>
      </c>
      <c r="C941" s="93"/>
      <c r="D941" s="93"/>
      <c r="E941" s="1" t="s">
        <v>361</v>
      </c>
      <c r="F941" s="93"/>
      <c r="G941" s="93"/>
      <c r="H941" s="93"/>
      <c r="I941" s="93"/>
      <c r="J941" s="93"/>
      <c r="K941" s="93"/>
      <c r="L941" s="93"/>
      <c r="M941" s="211">
        <v>0</v>
      </c>
      <c r="N941" s="211">
        <v>8820</v>
      </c>
      <c r="O941" s="142">
        <v>15000</v>
      </c>
      <c r="P941" s="142">
        <v>15000</v>
      </c>
      <c r="Q941" s="211">
        <v>17000</v>
      </c>
      <c r="R941" s="211">
        <v>17000</v>
      </c>
      <c r="S941" s="211">
        <v>17000</v>
      </c>
      <c r="T941" s="211">
        <v>17000</v>
      </c>
      <c r="U941" s="211">
        <v>17000</v>
      </c>
    </row>
    <row r="942" spans="1:21" ht="24" customHeight="1">
      <c r="B942" s="1" t="s">
        <v>479</v>
      </c>
      <c r="C942" s="93"/>
      <c r="D942" s="93"/>
      <c r="E942" s="1" t="s">
        <v>362</v>
      </c>
      <c r="F942" s="93"/>
      <c r="G942" s="93"/>
      <c r="H942" s="93"/>
      <c r="I942" s="93"/>
      <c r="J942" s="93"/>
      <c r="K942" s="93"/>
      <c r="L942" s="93"/>
      <c r="M942" s="211">
        <v>20559</v>
      </c>
      <c r="N942" s="211">
        <v>42373</v>
      </c>
      <c r="O942" s="142">
        <v>60000</v>
      </c>
      <c r="P942" s="142">
        <v>60000</v>
      </c>
      <c r="Q942" s="211">
        <v>80000</v>
      </c>
      <c r="R942" s="211">
        <v>80000</v>
      </c>
      <c r="S942" s="211">
        <v>80000</v>
      </c>
      <c r="T942" s="211">
        <v>80000</v>
      </c>
      <c r="U942" s="211">
        <v>80000</v>
      </c>
    </row>
    <row r="943" spans="1:21" ht="24" customHeight="1">
      <c r="B943" s="1" t="s">
        <v>480</v>
      </c>
      <c r="C943" s="93"/>
      <c r="D943" s="93"/>
      <c r="E943" s="1" t="s">
        <v>363</v>
      </c>
      <c r="F943" s="93"/>
      <c r="G943" s="93"/>
      <c r="H943" s="93"/>
      <c r="I943" s="93"/>
      <c r="J943" s="93"/>
      <c r="K943" s="93"/>
      <c r="L943" s="93"/>
      <c r="M943" s="211">
        <v>13687</v>
      </c>
      <c r="N943" s="211">
        <v>12468</v>
      </c>
      <c r="O943" s="142">
        <v>40000</v>
      </c>
      <c r="P943" s="142">
        <v>32000</v>
      </c>
      <c r="Q943" s="211">
        <v>40000</v>
      </c>
      <c r="R943" s="211">
        <v>40000</v>
      </c>
      <c r="S943" s="211">
        <v>40000</v>
      </c>
      <c r="T943" s="211">
        <v>40000</v>
      </c>
      <c r="U943" s="211">
        <v>40000</v>
      </c>
    </row>
    <row r="944" spans="1:21" ht="24" customHeight="1">
      <c r="B944" s="1" t="s">
        <v>481</v>
      </c>
      <c r="C944" s="93"/>
      <c r="D944" s="93"/>
      <c r="E944" s="1" t="s">
        <v>8</v>
      </c>
      <c r="F944" s="93"/>
      <c r="G944" s="93"/>
      <c r="H944" s="93"/>
      <c r="I944" s="93"/>
      <c r="J944" s="93"/>
      <c r="K944" s="93"/>
      <c r="L944" s="93"/>
      <c r="M944" s="195">
        <v>41742</v>
      </c>
      <c r="N944" s="195">
        <v>39317</v>
      </c>
      <c r="O944" s="143">
        <v>47064</v>
      </c>
      <c r="P944" s="143">
        <v>44500</v>
      </c>
      <c r="Q944" s="195">
        <v>42045</v>
      </c>
      <c r="R944" s="211">
        <v>45530</v>
      </c>
      <c r="S944" s="211">
        <v>46722</v>
      </c>
      <c r="T944" s="211">
        <v>47951</v>
      </c>
      <c r="U944" s="211">
        <v>49217</v>
      </c>
    </row>
    <row r="945" spans="2:21" ht="24" customHeight="1">
      <c r="B945" s="1" t="s">
        <v>482</v>
      </c>
      <c r="C945" s="88"/>
      <c r="D945" s="88"/>
      <c r="E945" s="1" t="s">
        <v>9</v>
      </c>
      <c r="F945" s="88"/>
      <c r="G945" s="88"/>
      <c r="H945" s="88"/>
      <c r="I945" s="88"/>
      <c r="J945" s="88"/>
      <c r="K945" s="88"/>
      <c r="L945" s="88"/>
      <c r="M945" s="195">
        <v>30377</v>
      </c>
      <c r="N945" s="195">
        <v>32801</v>
      </c>
      <c r="O945" s="143">
        <v>44133</v>
      </c>
      <c r="P945" s="143">
        <v>44133</v>
      </c>
      <c r="Q945" s="195">
        <v>51229</v>
      </c>
      <c r="R945" s="195">
        <v>52766</v>
      </c>
      <c r="S945" s="195">
        <v>54349</v>
      </c>
      <c r="T945" s="195">
        <v>55979</v>
      </c>
      <c r="U945" s="195">
        <v>57658</v>
      </c>
    </row>
    <row r="946" spans="2:21" ht="24" customHeight="1">
      <c r="B946" s="1" t="s">
        <v>483</v>
      </c>
      <c r="C946" s="88"/>
      <c r="D946" s="88"/>
      <c r="E946" s="1" t="s">
        <v>13</v>
      </c>
      <c r="F946" s="88"/>
      <c r="G946" s="88"/>
      <c r="H946" s="88"/>
      <c r="I946" s="88"/>
      <c r="J946" s="88"/>
      <c r="K946" s="88"/>
      <c r="L946" s="88"/>
      <c r="M946" s="195">
        <v>76908</v>
      </c>
      <c r="N946" s="195">
        <v>69510</v>
      </c>
      <c r="O946" s="143">
        <v>137506</v>
      </c>
      <c r="P946" s="143">
        <v>84576</v>
      </c>
      <c r="Q946" s="195">
        <v>114604</v>
      </c>
      <c r="R946" s="195">
        <v>123772</v>
      </c>
      <c r="S946" s="195">
        <v>133674</v>
      </c>
      <c r="T946" s="195">
        <v>144368</v>
      </c>
      <c r="U946" s="195">
        <v>155917</v>
      </c>
    </row>
    <row r="947" spans="2:21" ht="24" customHeight="1">
      <c r="B947" s="1" t="s">
        <v>484</v>
      </c>
      <c r="C947" s="88"/>
      <c r="D947" s="88"/>
      <c r="E947" s="1" t="s">
        <v>161</v>
      </c>
      <c r="F947" s="88"/>
      <c r="G947" s="88"/>
      <c r="H947" s="88"/>
      <c r="I947" s="88"/>
      <c r="J947" s="88"/>
      <c r="K947" s="88"/>
      <c r="L947" s="88"/>
      <c r="M947" s="195">
        <v>411</v>
      </c>
      <c r="N947" s="195">
        <v>607</v>
      </c>
      <c r="O947" s="143">
        <v>826</v>
      </c>
      <c r="P947" s="143">
        <v>866</v>
      </c>
      <c r="Q947" s="195">
        <v>923</v>
      </c>
      <c r="R947" s="211">
        <v>923</v>
      </c>
      <c r="S947" s="211">
        <v>932</v>
      </c>
      <c r="T947" s="211">
        <v>941</v>
      </c>
      <c r="U947" s="211">
        <v>950</v>
      </c>
    </row>
    <row r="948" spans="2:21" ht="24" customHeight="1">
      <c r="B948" s="1" t="s">
        <v>485</v>
      </c>
      <c r="C948" s="88"/>
      <c r="D948" s="88"/>
      <c r="E948" s="1" t="s">
        <v>452</v>
      </c>
      <c r="F948" s="88"/>
      <c r="G948" s="88"/>
      <c r="H948" s="88"/>
      <c r="I948" s="88"/>
      <c r="J948" s="88"/>
      <c r="K948" s="88"/>
      <c r="L948" s="88"/>
      <c r="M948" s="195">
        <v>6142</v>
      </c>
      <c r="N948" s="195">
        <v>5084</v>
      </c>
      <c r="O948" s="143">
        <v>7868</v>
      </c>
      <c r="P948" s="143">
        <v>6666</v>
      </c>
      <c r="Q948" s="195">
        <v>7895</v>
      </c>
      <c r="R948" s="211">
        <v>8290</v>
      </c>
      <c r="S948" s="211">
        <v>8705</v>
      </c>
      <c r="T948" s="211">
        <v>9140</v>
      </c>
      <c r="U948" s="211">
        <v>9597</v>
      </c>
    </row>
    <row r="949" spans="2:21" ht="24" customHeight="1">
      <c r="B949" s="1" t="s">
        <v>486</v>
      </c>
      <c r="C949" s="88"/>
      <c r="D949" s="88"/>
      <c r="E949" s="1" t="s">
        <v>454</v>
      </c>
      <c r="F949" s="88"/>
      <c r="G949" s="88"/>
      <c r="H949" s="88"/>
      <c r="I949" s="88"/>
      <c r="J949" s="88"/>
      <c r="K949" s="88"/>
      <c r="L949" s="88"/>
      <c r="M949" s="195">
        <v>1020</v>
      </c>
      <c r="N949" s="195">
        <v>797</v>
      </c>
      <c r="O949" s="142">
        <v>1185</v>
      </c>
      <c r="P949" s="143">
        <v>1032</v>
      </c>
      <c r="Q949" s="211">
        <v>1139</v>
      </c>
      <c r="R949" s="211">
        <v>1139</v>
      </c>
      <c r="S949" s="211">
        <v>1173</v>
      </c>
      <c r="T949" s="211">
        <v>1208</v>
      </c>
      <c r="U949" s="211">
        <v>1244</v>
      </c>
    </row>
    <row r="950" spans="2:21" ht="24" customHeight="1">
      <c r="B950" s="1" t="s">
        <v>487</v>
      </c>
      <c r="C950" s="93"/>
      <c r="D950" s="93"/>
      <c r="E950" s="1" t="s">
        <v>86</v>
      </c>
      <c r="F950" s="93"/>
      <c r="G950" s="93"/>
      <c r="H950" s="93"/>
      <c r="I950" s="93"/>
      <c r="J950" s="93"/>
      <c r="K950" s="93"/>
      <c r="L950" s="93"/>
      <c r="M950" s="211">
        <v>204</v>
      </c>
      <c r="N950" s="211">
        <v>1952</v>
      </c>
      <c r="O950" s="142">
        <v>5000</v>
      </c>
      <c r="P950" s="142">
        <v>5000</v>
      </c>
      <c r="Q950" s="211">
        <v>6000</v>
      </c>
      <c r="R950" s="211">
        <v>6000</v>
      </c>
      <c r="S950" s="211">
        <v>6000</v>
      </c>
      <c r="T950" s="211">
        <v>6000</v>
      </c>
      <c r="U950" s="211">
        <v>6000</v>
      </c>
    </row>
    <row r="951" spans="2:21" ht="24" customHeight="1">
      <c r="B951" s="1" t="s">
        <v>488</v>
      </c>
      <c r="C951" s="93"/>
      <c r="D951" s="93"/>
      <c r="E951" s="1" t="s">
        <v>817</v>
      </c>
      <c r="F951" s="93"/>
      <c r="G951" s="93"/>
      <c r="H951" s="93"/>
      <c r="I951" s="93"/>
      <c r="J951" s="93"/>
      <c r="K951" s="93"/>
      <c r="L951" s="93"/>
      <c r="M951" s="211">
        <v>0</v>
      </c>
      <c r="N951" s="211">
        <v>4</v>
      </c>
      <c r="O951" s="142">
        <v>3000</v>
      </c>
      <c r="P951" s="142">
        <v>3000</v>
      </c>
      <c r="Q951" s="211">
        <v>3000</v>
      </c>
      <c r="R951" s="211">
        <v>3000</v>
      </c>
      <c r="S951" s="211">
        <v>3000</v>
      </c>
      <c r="T951" s="211">
        <v>3000</v>
      </c>
      <c r="U951" s="211">
        <v>3000</v>
      </c>
    </row>
    <row r="952" spans="2:21" ht="24" customHeight="1">
      <c r="B952" s="1" t="s">
        <v>1033</v>
      </c>
      <c r="C952" s="88"/>
      <c r="D952" s="88"/>
      <c r="E952" s="1" t="s">
        <v>1025</v>
      </c>
      <c r="F952" s="88"/>
      <c r="G952" s="88"/>
      <c r="H952" s="88"/>
      <c r="I952" s="88"/>
      <c r="J952" s="88"/>
      <c r="K952" s="88"/>
      <c r="L952" s="88"/>
      <c r="M952" s="195">
        <v>438</v>
      </c>
      <c r="N952" s="195">
        <v>2473</v>
      </c>
      <c r="O952" s="143">
        <v>8290</v>
      </c>
      <c r="P952" s="143">
        <v>7474</v>
      </c>
      <c r="Q952" s="195">
        <v>3724</v>
      </c>
      <c r="R952" s="195">
        <v>1918</v>
      </c>
      <c r="S952" s="195">
        <v>8994</v>
      </c>
      <c r="T952" s="195">
        <v>5087</v>
      </c>
      <c r="U952" s="195">
        <v>2096</v>
      </c>
    </row>
    <row r="953" spans="2:21" ht="24" customHeight="1">
      <c r="B953" s="1" t="s">
        <v>489</v>
      </c>
      <c r="C953" s="93"/>
      <c r="D953" s="93"/>
      <c r="E953" s="1" t="s">
        <v>85</v>
      </c>
      <c r="F953" s="93"/>
      <c r="G953" s="93"/>
      <c r="H953" s="93"/>
      <c r="I953" s="93"/>
      <c r="J953" s="93"/>
      <c r="K953" s="93"/>
      <c r="L953" s="93"/>
      <c r="M953" s="211">
        <v>4655</v>
      </c>
      <c r="N953" s="211">
        <v>11356</v>
      </c>
      <c r="O953" s="142">
        <v>55000</v>
      </c>
      <c r="P953" s="142">
        <v>20000</v>
      </c>
      <c r="Q953" s="211">
        <v>55000</v>
      </c>
      <c r="R953" s="211">
        <v>55000</v>
      </c>
      <c r="S953" s="211">
        <v>55000</v>
      </c>
      <c r="T953" s="211">
        <v>55000</v>
      </c>
      <c r="U953" s="211">
        <v>55000</v>
      </c>
    </row>
    <row r="954" spans="2:21" ht="24" customHeight="1">
      <c r="B954" s="1" t="s">
        <v>1463</v>
      </c>
      <c r="C954" s="88"/>
      <c r="D954" s="88"/>
      <c r="E954" s="1" t="s">
        <v>1455</v>
      </c>
      <c r="F954" s="88"/>
      <c r="G954" s="88"/>
      <c r="H954" s="88"/>
      <c r="I954" s="88"/>
      <c r="J954" s="88"/>
      <c r="K954" s="88"/>
      <c r="L954" s="88"/>
      <c r="M954" s="211">
        <v>0</v>
      </c>
      <c r="N954" s="211">
        <v>0</v>
      </c>
      <c r="O954" s="142">
        <v>0</v>
      </c>
      <c r="P954" s="142">
        <v>0</v>
      </c>
      <c r="Q954" s="184">
        <v>0</v>
      </c>
      <c r="R954" s="184">
        <v>0</v>
      </c>
      <c r="S954" s="184">
        <v>0</v>
      </c>
      <c r="T954" s="184">
        <v>6212</v>
      </c>
      <c r="U954" s="184">
        <v>6455</v>
      </c>
    </row>
    <row r="955" spans="2:21" ht="24" customHeight="1">
      <c r="B955" s="1" t="s">
        <v>490</v>
      </c>
      <c r="C955" s="88"/>
      <c r="D955" s="88"/>
      <c r="E955" s="1" t="s">
        <v>206</v>
      </c>
      <c r="F955" s="88"/>
      <c r="G955" s="88"/>
      <c r="H955" s="88"/>
      <c r="I955" s="88"/>
      <c r="J955" s="88"/>
      <c r="K955" s="88"/>
      <c r="L955" s="88"/>
      <c r="M955" s="211">
        <v>11641</v>
      </c>
      <c r="N955" s="211">
        <v>14482</v>
      </c>
      <c r="O955" s="142">
        <v>8750</v>
      </c>
      <c r="P955" s="142">
        <v>15000</v>
      </c>
      <c r="Q955" s="211">
        <v>12000</v>
      </c>
      <c r="R955" s="211">
        <v>12000</v>
      </c>
      <c r="S955" s="211">
        <v>12000</v>
      </c>
      <c r="T955" s="211">
        <v>12000</v>
      </c>
      <c r="U955" s="211">
        <v>12000</v>
      </c>
    </row>
    <row r="956" spans="2:21" ht="24" customHeight="1">
      <c r="B956" s="1" t="s">
        <v>491</v>
      </c>
      <c r="C956" s="88"/>
      <c r="D956" s="88"/>
      <c r="E956" s="1" t="s">
        <v>364</v>
      </c>
      <c r="F956" s="88"/>
      <c r="G956" s="88"/>
      <c r="H956" s="88"/>
      <c r="I956" s="88"/>
      <c r="J956" s="88"/>
      <c r="K956" s="88"/>
      <c r="L956" s="88"/>
      <c r="M956" s="211">
        <v>0</v>
      </c>
      <c r="N956" s="211">
        <v>0</v>
      </c>
      <c r="O956" s="142">
        <v>2500</v>
      </c>
      <c r="P956" s="142">
        <v>1000</v>
      </c>
      <c r="Q956" s="211">
        <v>2500</v>
      </c>
      <c r="R956" s="211">
        <v>2500</v>
      </c>
      <c r="S956" s="211">
        <v>2500</v>
      </c>
      <c r="T956" s="211">
        <v>2500</v>
      </c>
      <c r="U956" s="211">
        <v>2500</v>
      </c>
    </row>
    <row r="957" spans="2:21" ht="24" customHeight="1">
      <c r="B957" s="1" t="s">
        <v>492</v>
      </c>
      <c r="C957" s="93"/>
      <c r="D957" s="93"/>
      <c r="E957" s="1" t="s">
        <v>84</v>
      </c>
      <c r="F957" s="93"/>
      <c r="G957" s="93"/>
      <c r="H957" s="93"/>
      <c r="I957" s="93"/>
      <c r="J957" s="93"/>
      <c r="K957" s="93"/>
      <c r="L957" s="93"/>
      <c r="M957" s="211">
        <v>1562</v>
      </c>
      <c r="N957" s="211">
        <v>1114</v>
      </c>
      <c r="O957" s="142">
        <v>3500</v>
      </c>
      <c r="P957" s="142">
        <v>3500</v>
      </c>
      <c r="Q957" s="211">
        <v>3500</v>
      </c>
      <c r="R957" s="211">
        <v>3500</v>
      </c>
      <c r="S957" s="211">
        <v>3500</v>
      </c>
      <c r="T957" s="211">
        <v>3500</v>
      </c>
      <c r="U957" s="211">
        <v>3500</v>
      </c>
    </row>
    <row r="958" spans="2:21" ht="24" customHeight="1">
      <c r="B958" s="1" t="s">
        <v>801</v>
      </c>
      <c r="C958" s="88"/>
      <c r="D958" s="88"/>
      <c r="E958" s="1" t="s">
        <v>819</v>
      </c>
      <c r="F958" s="88"/>
      <c r="G958" s="88"/>
      <c r="H958" s="88"/>
      <c r="I958" s="88"/>
      <c r="J958" s="88"/>
      <c r="K958" s="88"/>
      <c r="L958" s="88"/>
      <c r="M958" s="270">
        <v>2803</v>
      </c>
      <c r="N958" s="270">
        <v>2247</v>
      </c>
      <c r="O958" s="142">
        <v>3000</v>
      </c>
      <c r="P958" s="142">
        <v>3000</v>
      </c>
      <c r="Q958" s="211">
        <v>4000</v>
      </c>
      <c r="R958" s="211">
        <v>4000</v>
      </c>
      <c r="S958" s="211">
        <v>4000</v>
      </c>
      <c r="T958" s="211">
        <v>4000</v>
      </c>
      <c r="U958" s="211">
        <v>4000</v>
      </c>
    </row>
    <row r="959" spans="2:21" ht="24" customHeight="1">
      <c r="B959" s="1" t="s">
        <v>493</v>
      </c>
      <c r="C959" s="88"/>
      <c r="D959" s="88"/>
      <c r="E959" s="1" t="s">
        <v>10</v>
      </c>
      <c r="F959" s="88"/>
      <c r="G959" s="88"/>
      <c r="H959" s="88"/>
      <c r="I959" s="88"/>
      <c r="J959" s="88"/>
      <c r="K959" s="88"/>
      <c r="L959" s="88"/>
      <c r="M959" s="211">
        <v>51882</v>
      </c>
      <c r="N959" s="211">
        <v>87708</v>
      </c>
      <c r="O959" s="142">
        <v>140000</v>
      </c>
      <c r="P959" s="142">
        <v>140000</v>
      </c>
      <c r="Q959" s="211">
        <v>140000</v>
      </c>
      <c r="R959" s="211">
        <v>140000</v>
      </c>
      <c r="S959" s="211">
        <v>140000</v>
      </c>
      <c r="T959" s="211">
        <v>140000</v>
      </c>
      <c r="U959" s="211">
        <v>140000</v>
      </c>
    </row>
    <row r="960" spans="2:21" ht="24" customHeight="1">
      <c r="B960" s="1" t="s">
        <v>494</v>
      </c>
      <c r="C960" s="93"/>
      <c r="D960" s="93"/>
      <c r="E960" s="1" t="s">
        <v>17</v>
      </c>
      <c r="F960" s="93"/>
      <c r="G960" s="93"/>
      <c r="H960" s="93"/>
      <c r="I960" s="93"/>
      <c r="J960" s="93"/>
      <c r="K960" s="93"/>
      <c r="L960" s="93"/>
      <c r="M960" s="211">
        <v>5337</v>
      </c>
      <c r="N960" s="211">
        <v>7333</v>
      </c>
      <c r="O960" s="142">
        <v>10600</v>
      </c>
      <c r="P960" s="142">
        <v>10600</v>
      </c>
      <c r="Q960" s="211">
        <v>11236</v>
      </c>
      <c r="R960" s="211">
        <v>11910</v>
      </c>
      <c r="S960" s="211">
        <v>12625</v>
      </c>
      <c r="T960" s="211">
        <v>13383</v>
      </c>
      <c r="U960" s="211">
        <v>14186</v>
      </c>
    </row>
    <row r="961" spans="1:21" ht="24" customHeight="1">
      <c r="B961" s="1" t="s">
        <v>495</v>
      </c>
      <c r="C961" s="93"/>
      <c r="D961" s="93"/>
      <c r="E961" s="1" t="s">
        <v>81</v>
      </c>
      <c r="F961" s="93"/>
      <c r="G961" s="93"/>
      <c r="H961" s="93"/>
      <c r="I961" s="93"/>
      <c r="J961" s="93"/>
      <c r="K961" s="93"/>
      <c r="L961" s="93"/>
      <c r="M961" s="211">
        <v>1416</v>
      </c>
      <c r="N961" s="211">
        <v>1339</v>
      </c>
      <c r="O961" s="142">
        <v>6000</v>
      </c>
      <c r="P961" s="142">
        <v>6000</v>
      </c>
      <c r="Q961" s="211">
        <v>6000</v>
      </c>
      <c r="R961" s="211">
        <v>6000</v>
      </c>
      <c r="S961" s="211">
        <v>6000</v>
      </c>
      <c r="T961" s="211">
        <v>6000</v>
      </c>
      <c r="U961" s="211">
        <v>6000</v>
      </c>
    </row>
    <row r="962" spans="1:21" ht="24" customHeight="1">
      <c r="B962" s="1" t="s">
        <v>975</v>
      </c>
      <c r="C962" s="88"/>
      <c r="D962" s="88"/>
      <c r="E962" s="1" t="s">
        <v>82</v>
      </c>
      <c r="F962" s="88"/>
      <c r="G962" s="88"/>
      <c r="H962" s="88"/>
      <c r="I962" s="88"/>
      <c r="J962" s="88"/>
      <c r="K962" s="88"/>
      <c r="L962" s="88"/>
      <c r="M962" s="195">
        <v>7560</v>
      </c>
      <c r="N962" s="195">
        <v>7419</v>
      </c>
      <c r="O962" s="143">
        <v>15128</v>
      </c>
      <c r="P962" s="143">
        <v>15128</v>
      </c>
      <c r="Q962" s="195">
        <v>11250</v>
      </c>
      <c r="R962" s="195">
        <v>11588</v>
      </c>
      <c r="S962" s="195">
        <v>11936</v>
      </c>
      <c r="T962" s="195">
        <v>12294</v>
      </c>
      <c r="U962" s="195">
        <v>12663</v>
      </c>
    </row>
    <row r="963" spans="1:21" ht="24" customHeight="1">
      <c r="B963" s="1" t="s">
        <v>496</v>
      </c>
      <c r="C963" s="93"/>
      <c r="D963" s="93"/>
      <c r="E963" s="1" t="s">
        <v>821</v>
      </c>
      <c r="F963" s="93"/>
      <c r="G963" s="93"/>
      <c r="H963" s="93"/>
      <c r="I963" s="93"/>
      <c r="J963" s="93"/>
      <c r="K963" s="93"/>
      <c r="L963" s="93"/>
      <c r="M963" s="272">
        <v>2173</v>
      </c>
      <c r="N963" s="272">
        <v>976</v>
      </c>
      <c r="O963" s="154">
        <v>78000</v>
      </c>
      <c r="P963" s="154">
        <v>70000</v>
      </c>
      <c r="Q963" s="272">
        <v>10000</v>
      </c>
      <c r="R963" s="272">
        <v>10000</v>
      </c>
      <c r="S963" s="272">
        <v>10000</v>
      </c>
      <c r="T963" s="272">
        <v>10000</v>
      </c>
      <c r="U963" s="272">
        <v>10000</v>
      </c>
    </row>
    <row r="964" spans="1:21" ht="24" customHeight="1">
      <c r="B964" s="1" t="s">
        <v>1414</v>
      </c>
      <c r="C964" s="93"/>
      <c r="D964" s="93"/>
      <c r="E964" s="1" t="s">
        <v>89</v>
      </c>
      <c r="F964" s="93"/>
      <c r="G964" s="93"/>
      <c r="H964" s="93"/>
      <c r="I964" s="93"/>
      <c r="J964" s="93"/>
      <c r="K964" s="93"/>
      <c r="L964" s="93"/>
      <c r="M964" s="272">
        <v>0</v>
      </c>
      <c r="N964" s="272">
        <v>0</v>
      </c>
      <c r="O964" s="154">
        <v>0</v>
      </c>
      <c r="P964" s="154">
        <v>0</v>
      </c>
      <c r="Q964" s="272">
        <v>7500</v>
      </c>
      <c r="R964" s="272">
        <v>7500</v>
      </c>
      <c r="S964" s="272">
        <v>7500</v>
      </c>
      <c r="T964" s="272">
        <v>7500</v>
      </c>
      <c r="U964" s="272">
        <v>7500</v>
      </c>
    </row>
    <row r="965" spans="1:21" ht="24" customHeight="1">
      <c r="B965" s="1" t="s">
        <v>497</v>
      </c>
      <c r="C965" s="93"/>
      <c r="D965" s="93"/>
      <c r="E965" s="1" t="s">
        <v>365</v>
      </c>
      <c r="F965" s="93"/>
      <c r="G965" s="93"/>
      <c r="H965" s="93"/>
      <c r="I965" s="93"/>
      <c r="J965" s="93"/>
      <c r="K965" s="93"/>
      <c r="L965" s="93"/>
      <c r="M965" s="211">
        <v>700</v>
      </c>
      <c r="N965" s="211">
        <v>127875</v>
      </c>
      <c r="O965" s="142">
        <v>120000</v>
      </c>
      <c r="P965" s="142">
        <v>156038</v>
      </c>
      <c r="Q965" s="211">
        <v>150000</v>
      </c>
      <c r="R965" s="211">
        <v>150000</v>
      </c>
      <c r="S965" s="211">
        <v>150000</v>
      </c>
      <c r="T965" s="211">
        <v>150000</v>
      </c>
      <c r="U965" s="211">
        <v>150000</v>
      </c>
    </row>
    <row r="966" spans="1:21" ht="24" customHeight="1">
      <c r="B966" s="1" t="s">
        <v>498</v>
      </c>
      <c r="C966" s="93"/>
      <c r="D966" s="93"/>
      <c r="E966" s="1" t="s">
        <v>366</v>
      </c>
      <c r="F966" s="93"/>
      <c r="G966" s="93"/>
      <c r="H966" s="93"/>
      <c r="I966" s="93"/>
      <c r="J966" s="93"/>
      <c r="K966" s="93"/>
      <c r="L966" s="93"/>
      <c r="M966" s="211">
        <v>118617</v>
      </c>
      <c r="N966" s="211">
        <v>189296</v>
      </c>
      <c r="O966" s="142">
        <v>335000</v>
      </c>
      <c r="P966" s="142">
        <v>240000</v>
      </c>
      <c r="Q966" s="211">
        <v>240000</v>
      </c>
      <c r="R966" s="211">
        <v>240000</v>
      </c>
      <c r="S966" s="211">
        <v>240000</v>
      </c>
      <c r="T966" s="211">
        <v>240000</v>
      </c>
      <c r="U966" s="211">
        <v>240000</v>
      </c>
    </row>
    <row r="967" spans="1:21" ht="24" customHeight="1">
      <c r="B967" s="1" t="s">
        <v>499</v>
      </c>
      <c r="C967" s="93"/>
      <c r="D967" s="93"/>
      <c r="E967" s="1" t="s">
        <v>367</v>
      </c>
      <c r="F967" s="93"/>
      <c r="G967" s="93"/>
      <c r="H967" s="93"/>
      <c r="I967" s="93"/>
      <c r="J967" s="93"/>
      <c r="K967" s="93"/>
      <c r="L967" s="93"/>
      <c r="M967" s="211">
        <v>4852</v>
      </c>
      <c r="N967" s="211">
        <v>13014</v>
      </c>
      <c r="O967" s="142">
        <v>18000</v>
      </c>
      <c r="P967" s="142">
        <v>18000</v>
      </c>
      <c r="Q967" s="184">
        <v>18000</v>
      </c>
      <c r="R967" s="184">
        <v>18000</v>
      </c>
      <c r="S967" s="184">
        <v>18000</v>
      </c>
      <c r="T967" s="184">
        <v>18000</v>
      </c>
      <c r="U967" s="184">
        <v>18000</v>
      </c>
    </row>
    <row r="968" spans="1:21" ht="24" customHeight="1">
      <c r="B968" s="1" t="s">
        <v>500</v>
      </c>
      <c r="C968" s="93"/>
      <c r="D968" s="93"/>
      <c r="E968" s="1" t="s">
        <v>11</v>
      </c>
      <c r="F968" s="93"/>
      <c r="G968" s="93"/>
      <c r="H968" s="93"/>
      <c r="I968" s="93"/>
      <c r="J968" s="93"/>
      <c r="K968" s="93"/>
      <c r="L968" s="93"/>
      <c r="M968" s="211">
        <v>2038</v>
      </c>
      <c r="N968" s="211">
        <v>2395</v>
      </c>
      <c r="O968" s="142">
        <v>3000</v>
      </c>
      <c r="P968" s="142">
        <v>3000</v>
      </c>
      <c r="Q968" s="184">
        <v>3000</v>
      </c>
      <c r="R968" s="184">
        <v>3000</v>
      </c>
      <c r="S968" s="184">
        <v>3000</v>
      </c>
      <c r="T968" s="184">
        <v>3000</v>
      </c>
      <c r="U968" s="184">
        <v>3000</v>
      </c>
    </row>
    <row r="969" spans="1:21" ht="24" customHeight="1">
      <c r="B969" s="1" t="s">
        <v>501</v>
      </c>
      <c r="C969" s="93"/>
      <c r="D969" s="93"/>
      <c r="E969" s="1" t="s">
        <v>12</v>
      </c>
      <c r="F969" s="93"/>
      <c r="G969" s="93"/>
      <c r="H969" s="93"/>
      <c r="I969" s="93"/>
      <c r="J969" s="93"/>
      <c r="K969" s="93"/>
      <c r="L969" s="93"/>
      <c r="M969" s="211">
        <v>65858</v>
      </c>
      <c r="N969" s="211">
        <v>23430</v>
      </c>
      <c r="O969" s="142">
        <v>25000</v>
      </c>
      <c r="P969" s="142">
        <v>30000</v>
      </c>
      <c r="Q969" s="184">
        <v>35000</v>
      </c>
      <c r="R969" s="184">
        <v>35000</v>
      </c>
      <c r="S969" s="184">
        <v>35000</v>
      </c>
      <c r="T969" s="184">
        <v>35000</v>
      </c>
      <c r="U969" s="184">
        <v>35000</v>
      </c>
    </row>
    <row r="970" spans="1:21" ht="24" customHeight="1">
      <c r="B970" s="1" t="s">
        <v>502</v>
      </c>
      <c r="C970" s="93"/>
      <c r="D970" s="93"/>
      <c r="E970" s="1" t="s">
        <v>820</v>
      </c>
      <c r="F970" s="93"/>
      <c r="G970" s="93"/>
      <c r="H970" s="93"/>
      <c r="I970" s="93"/>
      <c r="J970" s="93"/>
      <c r="K970" s="93"/>
      <c r="L970" s="93"/>
      <c r="M970" s="231">
        <v>1140</v>
      </c>
      <c r="N970" s="231">
        <v>1363</v>
      </c>
      <c r="O970" s="145">
        <v>2000</v>
      </c>
      <c r="P970" s="145">
        <v>2000</v>
      </c>
      <c r="Q970" s="197">
        <v>2000</v>
      </c>
      <c r="R970" s="197">
        <v>2000</v>
      </c>
      <c r="S970" s="197">
        <v>2000</v>
      </c>
      <c r="T970" s="197">
        <v>2000</v>
      </c>
      <c r="U970" s="197">
        <v>2000</v>
      </c>
    </row>
    <row r="971" spans="1:21" s="88" customFormat="1" ht="24" customHeight="1">
      <c r="A971" s="407"/>
      <c r="B971" s="486" t="s">
        <v>1186</v>
      </c>
      <c r="C971" s="486"/>
      <c r="D971" s="486"/>
      <c r="E971" s="486"/>
      <c r="F971" s="486"/>
      <c r="G971" s="486"/>
      <c r="H971" s="486"/>
      <c r="I971" s="486"/>
      <c r="J971" s="486"/>
      <c r="K971" s="486"/>
      <c r="L971" s="486"/>
      <c r="M971" s="296">
        <f t="shared" ref="M971:U971" si="116">SUM(M939:M970)</f>
        <v>846550</v>
      </c>
      <c r="N971" s="292">
        <f t="shared" si="116"/>
        <v>1080708</v>
      </c>
      <c r="O971" s="293">
        <f t="shared" si="116"/>
        <v>1678796</v>
      </c>
      <c r="P971" s="293">
        <f t="shared" si="116"/>
        <v>1520329</v>
      </c>
      <c r="Q971" s="296">
        <f t="shared" si="116"/>
        <v>1630961</v>
      </c>
      <c r="R971" s="296">
        <f t="shared" si="116"/>
        <v>1660814</v>
      </c>
      <c r="S971" s="296">
        <f t="shared" si="116"/>
        <v>1698632</v>
      </c>
      <c r="T971" s="296">
        <f t="shared" si="116"/>
        <v>1733126</v>
      </c>
      <c r="U971" s="296">
        <f t="shared" si="116"/>
        <v>1764098</v>
      </c>
    </row>
    <row r="972" spans="1:21" s="88" customFormat="1" ht="15" customHeight="1">
      <c r="A972" s="407"/>
      <c r="B972" s="302"/>
      <c r="C972" s="303"/>
      <c r="D972" s="303"/>
      <c r="E972" s="302"/>
      <c r="F972" s="303"/>
      <c r="G972" s="303"/>
      <c r="H972" s="303"/>
      <c r="I972" s="303"/>
      <c r="J972" s="303"/>
      <c r="K972" s="303"/>
      <c r="L972" s="303"/>
      <c r="M972" s="375"/>
      <c r="N972" s="375"/>
      <c r="O972" s="377"/>
      <c r="P972" s="377"/>
      <c r="Q972" s="375"/>
      <c r="R972" s="375"/>
      <c r="S972" s="375"/>
      <c r="T972" s="375"/>
      <c r="U972" s="375"/>
    </row>
    <row r="973" spans="1:21" s="88" customFormat="1" ht="24" customHeight="1">
      <c r="A973" s="407"/>
      <c r="B973" s="491" t="s">
        <v>1187</v>
      </c>
      <c r="C973" s="491"/>
      <c r="D973" s="491"/>
      <c r="E973" s="491"/>
      <c r="F973" s="491"/>
      <c r="G973" s="491"/>
      <c r="H973" s="491"/>
      <c r="I973" s="491"/>
      <c r="J973" s="491"/>
      <c r="K973" s="491"/>
      <c r="L973" s="491"/>
      <c r="M973" s="293">
        <f t="shared" ref="M973:U973" si="117">M936+M971</f>
        <v>2242984</v>
      </c>
      <c r="N973" s="293">
        <f t="shared" si="117"/>
        <v>2381046</v>
      </c>
      <c r="O973" s="293">
        <f t="shared" si="117"/>
        <v>3218472</v>
      </c>
      <c r="P973" s="293">
        <f t="shared" si="117"/>
        <v>3120158</v>
      </c>
      <c r="Q973" s="293">
        <f t="shared" si="117"/>
        <v>3409293</v>
      </c>
      <c r="R973" s="293">
        <f t="shared" si="117"/>
        <v>3592821</v>
      </c>
      <c r="S973" s="293">
        <f t="shared" si="117"/>
        <v>3673691</v>
      </c>
      <c r="T973" s="293">
        <f t="shared" si="117"/>
        <v>3727078</v>
      </c>
      <c r="U973" s="293">
        <f t="shared" si="117"/>
        <v>3872431</v>
      </c>
    </row>
    <row r="974" spans="1:21" s="88" customFormat="1" ht="15" customHeight="1">
      <c r="A974" s="407"/>
      <c r="B974" s="378"/>
      <c r="C974" s="379"/>
      <c r="D974" s="379"/>
      <c r="E974" s="378"/>
      <c r="F974" s="379"/>
      <c r="G974" s="379"/>
      <c r="H974" s="379"/>
      <c r="I974" s="379"/>
      <c r="J974" s="379"/>
      <c r="K974" s="379"/>
      <c r="L974" s="379"/>
      <c r="M974" s="293"/>
      <c r="N974" s="293"/>
      <c r="O974" s="293"/>
      <c r="P974" s="293"/>
      <c r="Q974" s="293"/>
      <c r="R974" s="293"/>
      <c r="S974" s="293"/>
      <c r="T974" s="293"/>
      <c r="U974" s="293"/>
    </row>
    <row r="975" spans="1:21" s="88" customFormat="1" ht="24" customHeight="1">
      <c r="A975" s="407"/>
      <c r="B975" s="306"/>
      <c r="C975" s="487" t="s">
        <v>827</v>
      </c>
      <c r="D975" s="487"/>
      <c r="E975" s="487"/>
      <c r="F975" s="487"/>
      <c r="G975" s="487"/>
      <c r="H975" s="487"/>
      <c r="I975" s="487"/>
      <c r="J975" s="487"/>
      <c r="K975" s="487"/>
      <c r="L975" s="487"/>
      <c r="M975" s="345">
        <f t="shared" ref="M975:U975" si="118">M905</f>
        <v>1473433</v>
      </c>
      <c r="N975" s="345">
        <f t="shared" si="118"/>
        <v>1515511</v>
      </c>
      <c r="O975" s="345">
        <f t="shared" si="118"/>
        <v>2232541</v>
      </c>
      <c r="P975" s="345">
        <f t="shared" si="118"/>
        <v>2232541</v>
      </c>
      <c r="Q975" s="345">
        <f t="shared" si="118"/>
        <v>2440844</v>
      </c>
      <c r="R975" s="345">
        <f t="shared" si="118"/>
        <v>2661393</v>
      </c>
      <c r="S975" s="345">
        <f t="shared" si="118"/>
        <v>2739932</v>
      </c>
      <c r="T975" s="345">
        <f t="shared" si="118"/>
        <v>2790895</v>
      </c>
      <c r="U975" s="345">
        <f t="shared" si="118"/>
        <v>2933727</v>
      </c>
    </row>
    <row r="976" spans="1:21" s="88" customFormat="1" ht="24" customHeight="1">
      <c r="A976" s="407"/>
      <c r="B976" s="307"/>
      <c r="C976" s="490" t="s">
        <v>1154</v>
      </c>
      <c r="D976" s="490"/>
      <c r="E976" s="490"/>
      <c r="F976" s="490"/>
      <c r="G976" s="490"/>
      <c r="H976" s="490"/>
      <c r="I976" s="490"/>
      <c r="J976" s="490"/>
      <c r="K976" s="490"/>
      <c r="L976" s="490"/>
      <c r="M976" s="380">
        <v>0</v>
      </c>
      <c r="N976" s="380">
        <v>0</v>
      </c>
      <c r="O976" s="380">
        <v>0</v>
      </c>
      <c r="P976" s="380">
        <v>0</v>
      </c>
      <c r="Q976" s="380">
        <v>0</v>
      </c>
      <c r="R976" s="380">
        <v>0</v>
      </c>
      <c r="S976" s="380">
        <v>0</v>
      </c>
      <c r="T976" s="380">
        <v>0</v>
      </c>
      <c r="U976" s="380">
        <v>0</v>
      </c>
    </row>
    <row r="977" spans="1:21" s="88" customFormat="1" ht="24" customHeight="1">
      <c r="A977" s="407"/>
      <c r="B977" s="280"/>
      <c r="C977" s="491" t="s">
        <v>1205</v>
      </c>
      <c r="D977" s="491"/>
      <c r="E977" s="491"/>
      <c r="F977" s="491"/>
      <c r="G977" s="491"/>
      <c r="H977" s="491"/>
      <c r="I977" s="491"/>
      <c r="J977" s="491"/>
      <c r="K977" s="491"/>
      <c r="L977" s="491"/>
      <c r="M977" s="293">
        <f t="shared" ref="M977:U977" si="119">SUM(M975:M976)</f>
        <v>1473433</v>
      </c>
      <c r="N977" s="293">
        <f t="shared" si="119"/>
        <v>1515511</v>
      </c>
      <c r="O977" s="293">
        <f t="shared" si="119"/>
        <v>2232541</v>
      </c>
      <c r="P977" s="293">
        <f t="shared" si="119"/>
        <v>2232541</v>
      </c>
      <c r="Q977" s="293">
        <f t="shared" si="119"/>
        <v>2440844</v>
      </c>
      <c r="R977" s="293">
        <f t="shared" si="119"/>
        <v>2661393</v>
      </c>
      <c r="S977" s="293">
        <f t="shared" si="119"/>
        <v>2739932</v>
      </c>
      <c r="T977" s="293">
        <f t="shared" si="119"/>
        <v>2790895</v>
      </c>
      <c r="U977" s="293">
        <f t="shared" si="119"/>
        <v>2933727</v>
      </c>
    </row>
    <row r="978" spans="1:21" s="88" customFormat="1" ht="15" customHeight="1">
      <c r="A978" s="407"/>
      <c r="B978" s="378"/>
      <c r="C978" s="379"/>
      <c r="D978" s="379"/>
      <c r="E978" s="378"/>
      <c r="F978" s="379"/>
      <c r="G978" s="379"/>
      <c r="H978" s="379"/>
      <c r="I978" s="379"/>
      <c r="J978" s="379"/>
      <c r="K978" s="379"/>
      <c r="L978" s="379"/>
      <c r="M978" s="293"/>
      <c r="N978" s="293"/>
      <c r="O978" s="293"/>
      <c r="P978" s="293"/>
      <c r="Q978" s="293"/>
      <c r="R978" s="293"/>
      <c r="S978" s="293"/>
      <c r="T978" s="293"/>
      <c r="U978" s="293"/>
    </row>
    <row r="979" spans="1:21" s="88" customFormat="1" ht="24" customHeight="1">
      <c r="A979" s="407"/>
      <c r="B979" s="135"/>
      <c r="C979" s="135"/>
      <c r="D979" s="135"/>
      <c r="E979" s="135"/>
      <c r="F979" s="135"/>
      <c r="G979" s="135"/>
      <c r="H979" s="135"/>
      <c r="I979" s="135"/>
      <c r="J979" s="135"/>
      <c r="K979" s="135"/>
      <c r="L979" s="280" t="s">
        <v>416</v>
      </c>
      <c r="M979" s="248">
        <f t="shared" ref="M979:U979" si="120">M902-M973+M977</f>
        <v>-338483</v>
      </c>
      <c r="N979" s="248">
        <f t="shared" si="120"/>
        <v>-73000</v>
      </c>
      <c r="O979" s="248">
        <f t="shared" si="120"/>
        <v>-95000</v>
      </c>
      <c r="P979" s="248">
        <f t="shared" si="120"/>
        <v>39263</v>
      </c>
      <c r="Q979" s="248">
        <f t="shared" si="120"/>
        <v>-39263</v>
      </c>
      <c r="R979" s="248">
        <f t="shared" si="120"/>
        <v>0</v>
      </c>
      <c r="S979" s="248">
        <f t="shared" si="120"/>
        <v>0</v>
      </c>
      <c r="T979" s="248">
        <f t="shared" si="120"/>
        <v>0</v>
      </c>
      <c r="U979" s="248">
        <f t="shared" si="120"/>
        <v>0</v>
      </c>
    </row>
    <row r="980" spans="1:21" s="88" customFormat="1" ht="15" customHeight="1">
      <c r="A980" s="407"/>
      <c r="B980" s="135"/>
      <c r="C980" s="135"/>
      <c r="D980" s="135"/>
      <c r="E980" s="135"/>
      <c r="F980" s="135"/>
      <c r="G980" s="135"/>
      <c r="H980" s="135"/>
      <c r="I980" s="135"/>
      <c r="J980" s="135"/>
      <c r="K980" s="135"/>
      <c r="L980" s="135"/>
      <c r="M980" s="295"/>
      <c r="N980" s="295"/>
      <c r="O980" s="295"/>
      <c r="P980" s="295"/>
      <c r="Q980" s="295"/>
      <c r="R980" s="295"/>
      <c r="S980" s="295"/>
      <c r="T980" s="295"/>
      <c r="U980" s="295"/>
    </row>
    <row r="981" spans="1:21" s="88" customFormat="1" ht="24" customHeight="1">
      <c r="A981" s="407"/>
      <c r="B981" s="135"/>
      <c r="C981" s="135"/>
      <c r="D981" s="135"/>
      <c r="E981" s="135"/>
      <c r="F981" s="135"/>
      <c r="G981" s="135"/>
      <c r="H981" s="135"/>
      <c r="I981" s="135"/>
      <c r="J981" s="135"/>
      <c r="K981" s="135"/>
      <c r="L981" s="309" t="s">
        <v>418</v>
      </c>
      <c r="M981" s="295">
        <v>73000</v>
      </c>
      <c r="N981" s="295">
        <v>0</v>
      </c>
      <c r="O981" s="295">
        <v>0</v>
      </c>
      <c r="P981" s="295">
        <f>N981+P979</f>
        <v>39263</v>
      </c>
      <c r="Q981" s="295">
        <f>P981+Q979</f>
        <v>0</v>
      </c>
      <c r="R981" s="295">
        <f>Q981+R979</f>
        <v>0</v>
      </c>
      <c r="S981" s="295">
        <f>R981+S979</f>
        <v>0</v>
      </c>
      <c r="T981" s="295">
        <f>S981+T979</f>
        <v>0</v>
      </c>
      <c r="U981" s="295">
        <f>T981+U979</f>
        <v>0</v>
      </c>
    </row>
    <row r="982" spans="1:21" s="100" customFormat="1" ht="24" customHeight="1">
      <c r="A982" s="411"/>
      <c r="B982" s="374"/>
      <c r="C982" s="374"/>
      <c r="D982" s="374"/>
      <c r="E982" s="374"/>
      <c r="F982" s="374"/>
      <c r="G982" s="374"/>
      <c r="H982" s="374"/>
      <c r="I982" s="374"/>
      <c r="J982" s="374"/>
      <c r="K982" s="374"/>
      <c r="L982" s="310"/>
      <c r="M982" s="157">
        <f t="shared" ref="M982:U982" si="121">M981/M973</f>
        <v>3.2545929886258665E-2</v>
      </c>
      <c r="N982" s="157">
        <f t="shared" si="121"/>
        <v>0</v>
      </c>
      <c r="O982" s="157">
        <f t="shared" si="121"/>
        <v>0</v>
      </c>
      <c r="P982" s="157">
        <f t="shared" si="121"/>
        <v>1.2583657622466554E-2</v>
      </c>
      <c r="Q982" s="157">
        <f t="shared" si="121"/>
        <v>0</v>
      </c>
      <c r="R982" s="157">
        <f t="shared" si="121"/>
        <v>0</v>
      </c>
      <c r="S982" s="157">
        <f t="shared" si="121"/>
        <v>0</v>
      </c>
      <c r="T982" s="157">
        <f t="shared" si="121"/>
        <v>0</v>
      </c>
      <c r="U982" s="157">
        <f t="shared" si="121"/>
        <v>0</v>
      </c>
    </row>
    <row r="983" spans="1:21" s="122" customFormat="1" ht="15" customHeight="1">
      <c r="A983" s="281"/>
      <c r="B983" s="112"/>
      <c r="C983" s="112"/>
      <c r="D983" s="112"/>
      <c r="E983" s="112"/>
      <c r="F983" s="112"/>
      <c r="G983" s="112"/>
      <c r="H983" s="112"/>
      <c r="I983" s="112"/>
      <c r="J983" s="112"/>
      <c r="K983" s="112"/>
      <c r="L983" s="112"/>
      <c r="M983" s="219"/>
      <c r="N983" s="278"/>
      <c r="O983" s="159"/>
      <c r="P983" s="159"/>
      <c r="Q983" s="451"/>
      <c r="R983" s="264"/>
      <c r="S983" s="218"/>
      <c r="T983" s="218"/>
      <c r="U983" s="218"/>
    </row>
    <row r="984" spans="1:21" ht="24" customHeight="1">
      <c r="B984" s="98" t="s">
        <v>1237</v>
      </c>
      <c r="C984" s="88"/>
      <c r="D984" s="88"/>
      <c r="E984" s="88"/>
      <c r="F984" s="88"/>
      <c r="G984" s="88"/>
      <c r="H984" s="88"/>
      <c r="I984" s="88"/>
      <c r="J984" s="88"/>
      <c r="K984" s="88"/>
      <c r="L984" s="88"/>
      <c r="M984" s="234"/>
      <c r="N984" s="234"/>
      <c r="O984" s="172"/>
      <c r="P984" s="172"/>
      <c r="Q984" s="447"/>
      <c r="R984" s="447"/>
      <c r="S984" s="447"/>
      <c r="T984" s="235"/>
      <c r="U984" s="235"/>
    </row>
    <row r="985" spans="1:21" ht="15" customHeight="1">
      <c r="B985" s="88"/>
      <c r="C985" s="88"/>
      <c r="D985" s="88"/>
      <c r="E985" s="88"/>
      <c r="F985" s="88"/>
      <c r="G985" s="88"/>
      <c r="H985" s="88"/>
      <c r="I985" s="88"/>
      <c r="J985" s="88"/>
      <c r="K985" s="88"/>
      <c r="L985" s="88"/>
      <c r="M985" s="452"/>
      <c r="N985" s="277"/>
      <c r="O985" s="461"/>
      <c r="P985" s="279"/>
      <c r="Q985" s="277"/>
      <c r="R985" s="277"/>
      <c r="S985" s="277"/>
      <c r="T985" s="277"/>
      <c r="U985" s="277"/>
    </row>
    <row r="986" spans="1:21" ht="24" customHeight="1">
      <c r="B986" s="88" t="s">
        <v>849</v>
      </c>
      <c r="C986" s="88"/>
      <c r="D986" s="88"/>
      <c r="E986" s="88" t="s">
        <v>1003</v>
      </c>
      <c r="F986" s="88"/>
      <c r="G986" s="88"/>
      <c r="H986" s="88"/>
      <c r="I986" s="88"/>
      <c r="J986" s="88"/>
      <c r="K986" s="88"/>
      <c r="L986" s="88"/>
      <c r="M986" s="290">
        <v>736883</v>
      </c>
      <c r="N986" s="290">
        <v>774248</v>
      </c>
      <c r="O986" s="291">
        <v>822463</v>
      </c>
      <c r="P986" s="291">
        <v>820513</v>
      </c>
      <c r="Q986" s="290">
        <v>899043</v>
      </c>
      <c r="R986" s="290">
        <v>943995</v>
      </c>
      <c r="S986" s="290">
        <v>981755</v>
      </c>
      <c r="T986" s="290">
        <v>1011208</v>
      </c>
      <c r="U986" s="290">
        <v>1041544</v>
      </c>
    </row>
    <row r="987" spans="1:21" ht="24" customHeight="1">
      <c r="B987" s="88" t="s">
        <v>1055</v>
      </c>
      <c r="C987" s="88"/>
      <c r="D987" s="88"/>
      <c r="E987" s="88" t="s">
        <v>1004</v>
      </c>
      <c r="F987" s="88"/>
      <c r="G987" s="88"/>
      <c r="H987" s="88"/>
      <c r="I987" s="88"/>
      <c r="J987" s="88"/>
      <c r="K987" s="88"/>
      <c r="L987" s="88"/>
      <c r="M987" s="211">
        <v>824640</v>
      </c>
      <c r="N987" s="211">
        <v>837560</v>
      </c>
      <c r="O987" s="142">
        <v>844771</v>
      </c>
      <c r="P987" s="142">
        <v>845334</v>
      </c>
      <c r="Q987" s="184">
        <v>864150</v>
      </c>
      <c r="R987" s="211">
        <v>861408</v>
      </c>
      <c r="S987" s="211">
        <v>0</v>
      </c>
      <c r="T987" s="211">
        <v>0</v>
      </c>
      <c r="U987" s="211">
        <v>0</v>
      </c>
    </row>
    <row r="988" spans="1:21" ht="24" customHeight="1">
      <c r="B988" s="1" t="s">
        <v>368</v>
      </c>
      <c r="C988" s="88"/>
      <c r="D988" s="88"/>
      <c r="E988" s="1" t="s">
        <v>44</v>
      </c>
      <c r="F988" s="88"/>
      <c r="G988" s="88"/>
      <c r="H988" s="88"/>
      <c r="I988" s="88"/>
      <c r="J988" s="88"/>
      <c r="K988" s="88"/>
      <c r="L988" s="88"/>
      <c r="M988" s="211">
        <v>7432</v>
      </c>
      <c r="N988" s="211">
        <v>16201</v>
      </c>
      <c r="O988" s="142">
        <v>8000</v>
      </c>
      <c r="P988" s="142">
        <v>17000</v>
      </c>
      <c r="Q988" s="184">
        <v>17000</v>
      </c>
      <c r="R988" s="211">
        <v>17000</v>
      </c>
      <c r="S988" s="211">
        <v>17000</v>
      </c>
      <c r="T988" s="211">
        <v>17000</v>
      </c>
      <c r="U988" s="211">
        <v>17000</v>
      </c>
    </row>
    <row r="989" spans="1:21" ht="24" customHeight="1">
      <c r="B989" s="1" t="s">
        <v>1138</v>
      </c>
      <c r="C989" s="88"/>
      <c r="D989" s="88"/>
      <c r="E989" s="1" t="s">
        <v>5</v>
      </c>
      <c r="F989" s="88"/>
      <c r="G989" s="88"/>
      <c r="H989" s="88"/>
      <c r="I989" s="88"/>
      <c r="J989" s="88"/>
      <c r="K989" s="88"/>
      <c r="L989" s="88"/>
      <c r="M989" s="211">
        <v>500</v>
      </c>
      <c r="N989" s="211">
        <v>7587</v>
      </c>
      <c r="O989" s="142">
        <v>0</v>
      </c>
      <c r="P989" s="142">
        <v>2456</v>
      </c>
      <c r="Q989" s="184">
        <v>0</v>
      </c>
      <c r="R989" s="211">
        <v>0</v>
      </c>
      <c r="S989" s="211">
        <v>0</v>
      </c>
      <c r="T989" s="211">
        <v>0</v>
      </c>
      <c r="U989" s="211">
        <v>0</v>
      </c>
    </row>
    <row r="990" spans="1:21" ht="24" customHeight="1">
      <c r="B990" s="1" t="s">
        <v>369</v>
      </c>
      <c r="C990" s="88"/>
      <c r="D990" s="88"/>
      <c r="E990" s="4" t="s">
        <v>43</v>
      </c>
      <c r="F990" s="88"/>
      <c r="G990" s="88"/>
      <c r="H990" s="88"/>
      <c r="I990" s="88"/>
      <c r="J990" s="88"/>
      <c r="K990" s="88"/>
      <c r="L990" s="88"/>
      <c r="M990" s="211">
        <v>21151</v>
      </c>
      <c r="N990" s="211">
        <v>24958</v>
      </c>
      <c r="O990" s="142">
        <v>21151</v>
      </c>
      <c r="P990" s="142">
        <v>31761</v>
      </c>
      <c r="Q990" s="184">
        <v>30000</v>
      </c>
      <c r="R990" s="211">
        <v>30000</v>
      </c>
      <c r="S990" s="211">
        <v>30000</v>
      </c>
      <c r="T990" s="211">
        <v>30000</v>
      </c>
      <c r="U990" s="211">
        <v>30000</v>
      </c>
    </row>
    <row r="991" spans="1:21" ht="24" customHeight="1">
      <c r="B991" s="1" t="s">
        <v>370</v>
      </c>
      <c r="C991" s="93"/>
      <c r="D991" s="93"/>
      <c r="E991" s="1" t="s">
        <v>371</v>
      </c>
      <c r="F991" s="93"/>
      <c r="G991" s="93"/>
      <c r="H991" s="93"/>
      <c r="I991" s="93"/>
      <c r="J991" s="93"/>
      <c r="K991" s="93"/>
      <c r="L991" s="93"/>
      <c r="M991" s="211">
        <v>3249</v>
      </c>
      <c r="N991" s="211">
        <v>6576</v>
      </c>
      <c r="O991" s="142">
        <v>1000</v>
      </c>
      <c r="P991" s="142">
        <v>2500</v>
      </c>
      <c r="Q991" s="211">
        <v>1000</v>
      </c>
      <c r="R991" s="211">
        <v>1000</v>
      </c>
      <c r="S991" s="211">
        <v>1000</v>
      </c>
      <c r="T991" s="211">
        <v>1000</v>
      </c>
      <c r="U991" s="211">
        <v>1000</v>
      </c>
    </row>
    <row r="992" spans="1:21" ht="24" customHeight="1">
      <c r="B992" s="1" t="s">
        <v>372</v>
      </c>
      <c r="C992" s="93"/>
      <c r="D992" s="93"/>
      <c r="E992" s="1" t="s">
        <v>373</v>
      </c>
      <c r="F992" s="93"/>
      <c r="G992" s="93"/>
      <c r="H992" s="93"/>
      <c r="I992" s="93"/>
      <c r="J992" s="93"/>
      <c r="K992" s="93"/>
      <c r="L992" s="93"/>
      <c r="M992" s="211">
        <v>4653</v>
      </c>
      <c r="N992" s="211">
        <v>8378</v>
      </c>
      <c r="O992" s="142">
        <v>8500</v>
      </c>
      <c r="P992" s="142">
        <v>11000</v>
      </c>
      <c r="Q992" s="184">
        <v>3500</v>
      </c>
      <c r="R992" s="184">
        <v>3500</v>
      </c>
      <c r="S992" s="184">
        <v>3500</v>
      </c>
      <c r="T992" s="184">
        <v>3500</v>
      </c>
      <c r="U992" s="184">
        <v>3500</v>
      </c>
    </row>
    <row r="993" spans="1:21" ht="24" customHeight="1">
      <c r="B993" s="1" t="s">
        <v>374</v>
      </c>
      <c r="C993" s="88"/>
      <c r="D993" s="88"/>
      <c r="E993" s="1" t="s">
        <v>375</v>
      </c>
      <c r="F993" s="88"/>
      <c r="G993" s="88"/>
      <c r="H993" s="88"/>
      <c r="I993" s="88"/>
      <c r="J993" s="88"/>
      <c r="K993" s="88"/>
      <c r="L993" s="88"/>
      <c r="M993" s="211">
        <v>1426</v>
      </c>
      <c r="N993" s="211">
        <v>2702</v>
      </c>
      <c r="O993" s="142">
        <v>3000</v>
      </c>
      <c r="P993" s="142">
        <v>2500</v>
      </c>
      <c r="Q993" s="184">
        <v>2500</v>
      </c>
      <c r="R993" s="184">
        <v>2500</v>
      </c>
      <c r="S993" s="184">
        <v>2500</v>
      </c>
      <c r="T993" s="184">
        <v>2500</v>
      </c>
      <c r="U993" s="184">
        <v>2500</v>
      </c>
    </row>
    <row r="994" spans="1:21" ht="24" customHeight="1">
      <c r="B994" s="1" t="s">
        <v>897</v>
      </c>
      <c r="C994" s="88"/>
      <c r="D994" s="88"/>
      <c r="E994" s="1" t="s">
        <v>337</v>
      </c>
      <c r="F994" s="88"/>
      <c r="G994" s="88"/>
      <c r="H994" s="88"/>
      <c r="I994" s="88"/>
      <c r="J994" s="88"/>
      <c r="K994" s="88"/>
      <c r="L994" s="88"/>
      <c r="M994" s="211">
        <v>2</v>
      </c>
      <c r="N994" s="211">
        <v>51</v>
      </c>
      <c r="O994" s="143">
        <v>0</v>
      </c>
      <c r="P994" s="143">
        <v>0</v>
      </c>
      <c r="Q994" s="195">
        <v>0</v>
      </c>
      <c r="R994" s="195">
        <v>0</v>
      </c>
      <c r="S994" s="195">
        <v>0</v>
      </c>
      <c r="T994" s="195">
        <v>0</v>
      </c>
      <c r="U994" s="195">
        <v>0</v>
      </c>
    </row>
    <row r="995" spans="1:21" ht="24" customHeight="1">
      <c r="B995" s="1" t="s">
        <v>376</v>
      </c>
      <c r="C995" s="93"/>
      <c r="D995" s="93"/>
      <c r="E995" s="488" t="s">
        <v>6</v>
      </c>
      <c r="F995" s="488"/>
      <c r="G995" s="488"/>
      <c r="H995" s="488"/>
      <c r="I995" s="488"/>
      <c r="J995" s="488"/>
      <c r="K995" s="488"/>
      <c r="L995" s="488"/>
      <c r="M995" s="211">
        <v>1268</v>
      </c>
      <c r="N995" s="211">
        <v>1342</v>
      </c>
      <c r="O995" s="142">
        <v>1000</v>
      </c>
      <c r="P995" s="142">
        <v>20000</v>
      </c>
      <c r="Q995" s="211">
        <v>15000</v>
      </c>
      <c r="R995" s="211">
        <v>10000</v>
      </c>
      <c r="S995" s="211">
        <v>5000</v>
      </c>
      <c r="T995" s="211">
        <v>5000</v>
      </c>
      <c r="U995" s="211">
        <v>5000</v>
      </c>
    </row>
    <row r="996" spans="1:21" ht="24" customHeight="1">
      <c r="B996" s="1" t="s">
        <v>377</v>
      </c>
      <c r="C996" s="88"/>
      <c r="D996" s="88"/>
      <c r="E996" s="1" t="s">
        <v>205</v>
      </c>
      <c r="F996" s="88"/>
      <c r="G996" s="88"/>
      <c r="H996" s="88"/>
      <c r="I996" s="88"/>
      <c r="J996" s="88"/>
      <c r="K996" s="88"/>
      <c r="L996" s="88"/>
      <c r="M996" s="195">
        <v>0</v>
      </c>
      <c r="N996" s="195">
        <v>200</v>
      </c>
      <c r="O996" s="143">
        <v>500</v>
      </c>
      <c r="P996" s="143">
        <v>100</v>
      </c>
      <c r="Q996" s="195">
        <v>250</v>
      </c>
      <c r="R996" s="195">
        <v>250</v>
      </c>
      <c r="S996" s="195">
        <v>250</v>
      </c>
      <c r="T996" s="195">
        <v>250</v>
      </c>
      <c r="U996" s="195">
        <v>250</v>
      </c>
    </row>
    <row r="997" spans="1:21" ht="24" customHeight="1">
      <c r="B997" s="1" t="s">
        <v>378</v>
      </c>
      <c r="C997" s="88"/>
      <c r="D997" s="88"/>
      <c r="E997" s="1" t="s">
        <v>7</v>
      </c>
      <c r="F997" s="88"/>
      <c r="G997" s="88"/>
      <c r="H997" s="88"/>
      <c r="I997" s="88"/>
      <c r="J997" s="88"/>
      <c r="K997" s="88"/>
      <c r="L997" s="88"/>
      <c r="M997" s="231">
        <v>1204</v>
      </c>
      <c r="N997" s="231">
        <v>2570</v>
      </c>
      <c r="O997" s="145">
        <v>2750</v>
      </c>
      <c r="P997" s="145">
        <v>61000</v>
      </c>
      <c r="Q997" s="231">
        <v>3000</v>
      </c>
      <c r="R997" s="231">
        <v>3000</v>
      </c>
      <c r="S997" s="231">
        <v>3000</v>
      </c>
      <c r="T997" s="231">
        <v>3000</v>
      </c>
      <c r="U997" s="231">
        <v>3000</v>
      </c>
    </row>
    <row r="998" spans="1:21" ht="24" customHeight="1">
      <c r="B998" s="486" t="s">
        <v>1212</v>
      </c>
      <c r="C998" s="486"/>
      <c r="D998" s="486"/>
      <c r="E998" s="486"/>
      <c r="F998" s="486"/>
      <c r="G998" s="486"/>
      <c r="H998" s="486"/>
      <c r="I998" s="486"/>
      <c r="J998" s="486"/>
      <c r="K998" s="486"/>
      <c r="L998" s="486"/>
      <c r="M998" s="296">
        <f t="shared" ref="M998:U998" si="122">SUM(M986:M997)</f>
        <v>1602408</v>
      </c>
      <c r="N998" s="296">
        <f t="shared" si="122"/>
        <v>1682373</v>
      </c>
      <c r="O998" s="350">
        <f t="shared" si="122"/>
        <v>1713135</v>
      </c>
      <c r="P998" s="350">
        <f t="shared" si="122"/>
        <v>1814164</v>
      </c>
      <c r="Q998" s="296">
        <f t="shared" si="122"/>
        <v>1835443</v>
      </c>
      <c r="R998" s="296">
        <f t="shared" si="122"/>
        <v>1872653</v>
      </c>
      <c r="S998" s="296">
        <f t="shared" si="122"/>
        <v>1044005</v>
      </c>
      <c r="T998" s="296">
        <f t="shared" si="122"/>
        <v>1073458</v>
      </c>
      <c r="U998" s="296">
        <f t="shared" si="122"/>
        <v>1103794</v>
      </c>
    </row>
    <row r="999" spans="1:21" ht="6.9" customHeight="1">
      <c r="B999" s="1"/>
      <c r="C999" s="88"/>
      <c r="D999" s="88"/>
      <c r="E999" s="1"/>
      <c r="F999" s="88"/>
      <c r="G999" s="88"/>
      <c r="H999" s="88"/>
      <c r="I999" s="88"/>
      <c r="J999" s="88"/>
      <c r="K999" s="88"/>
      <c r="L999" s="88"/>
      <c r="M999" s="193"/>
      <c r="N999" s="211"/>
      <c r="O999" s="142"/>
      <c r="P999" s="142"/>
      <c r="Q999" s="211"/>
      <c r="R999" s="211"/>
      <c r="S999" s="211"/>
      <c r="T999" s="211"/>
      <c r="U999" s="211"/>
    </row>
    <row r="1000" spans="1:21" ht="24" customHeight="1">
      <c r="B1000" s="1" t="s">
        <v>421</v>
      </c>
      <c r="C1000" s="88"/>
      <c r="D1000" s="88"/>
      <c r="E1000" s="88" t="s">
        <v>235</v>
      </c>
      <c r="F1000" s="88"/>
      <c r="G1000" s="88"/>
      <c r="H1000" s="88"/>
      <c r="I1000" s="88"/>
      <c r="J1000" s="88"/>
      <c r="K1000" s="88"/>
      <c r="L1000" s="88"/>
      <c r="M1000" s="231">
        <v>25885</v>
      </c>
      <c r="N1000" s="231">
        <v>24809</v>
      </c>
      <c r="O1000" s="145">
        <v>23638</v>
      </c>
      <c r="P1000" s="145">
        <v>28563</v>
      </c>
      <c r="Q1000" s="231">
        <v>31335</v>
      </c>
      <c r="R1000" s="231">
        <v>33140</v>
      </c>
      <c r="S1000" s="231">
        <v>35053</v>
      </c>
      <c r="T1000" s="231">
        <v>37081</v>
      </c>
      <c r="U1000" s="231">
        <v>39231</v>
      </c>
    </row>
    <row r="1001" spans="1:21" ht="24" customHeight="1">
      <c r="B1001" s="486" t="s">
        <v>583</v>
      </c>
      <c r="C1001" s="486"/>
      <c r="D1001" s="486"/>
      <c r="E1001" s="486"/>
      <c r="F1001" s="486"/>
      <c r="G1001" s="486"/>
      <c r="H1001" s="486"/>
      <c r="I1001" s="486"/>
      <c r="J1001" s="486"/>
      <c r="K1001" s="486"/>
      <c r="L1001" s="486"/>
      <c r="M1001" s="294">
        <f t="shared" ref="M1001:U1001" si="123">M1000</f>
        <v>25885</v>
      </c>
      <c r="N1001" s="294">
        <f t="shared" si="123"/>
        <v>24809</v>
      </c>
      <c r="O1001" s="295">
        <f t="shared" si="123"/>
        <v>23638</v>
      </c>
      <c r="P1001" s="295">
        <f t="shared" si="123"/>
        <v>28563</v>
      </c>
      <c r="Q1001" s="294">
        <f t="shared" si="123"/>
        <v>31335</v>
      </c>
      <c r="R1001" s="294">
        <f t="shared" si="123"/>
        <v>33140</v>
      </c>
      <c r="S1001" s="294">
        <f t="shared" si="123"/>
        <v>35053</v>
      </c>
      <c r="T1001" s="294">
        <f t="shared" si="123"/>
        <v>37081</v>
      </c>
      <c r="U1001" s="294">
        <f t="shared" si="123"/>
        <v>39231</v>
      </c>
    </row>
    <row r="1002" spans="1:21" ht="15" customHeight="1">
      <c r="B1002" s="88"/>
      <c r="C1002" s="88"/>
      <c r="D1002" s="88"/>
      <c r="E1002" s="88"/>
      <c r="F1002" s="88"/>
      <c r="G1002" s="88"/>
      <c r="H1002" s="88"/>
      <c r="I1002" s="88"/>
      <c r="J1002" s="88"/>
      <c r="K1002" s="88"/>
      <c r="L1002" s="88"/>
      <c r="M1002" s="198"/>
      <c r="N1002" s="198"/>
      <c r="O1002" s="146"/>
      <c r="P1002" s="146"/>
      <c r="Q1002" s="192"/>
      <c r="R1002" s="192"/>
      <c r="S1002" s="192"/>
      <c r="T1002" s="192"/>
      <c r="U1002" s="192"/>
    </row>
    <row r="1003" spans="1:21" s="88" customFormat="1" ht="24" customHeight="1">
      <c r="A1003" s="407"/>
      <c r="B1003" s="486" t="s">
        <v>1213</v>
      </c>
      <c r="C1003" s="486"/>
      <c r="D1003" s="486"/>
      <c r="E1003" s="486"/>
      <c r="F1003" s="486"/>
      <c r="G1003" s="486"/>
      <c r="H1003" s="486"/>
      <c r="I1003" s="486"/>
      <c r="J1003" s="486"/>
      <c r="K1003" s="486"/>
      <c r="L1003" s="486"/>
      <c r="M1003" s="294">
        <f t="shared" ref="M1003:U1003" si="124">M998+M1001</f>
        <v>1628293</v>
      </c>
      <c r="N1003" s="294">
        <f t="shared" si="124"/>
        <v>1707182</v>
      </c>
      <c r="O1003" s="295">
        <f t="shared" si="124"/>
        <v>1736773</v>
      </c>
      <c r="P1003" s="295">
        <f t="shared" si="124"/>
        <v>1842727</v>
      </c>
      <c r="Q1003" s="294">
        <f t="shared" si="124"/>
        <v>1866778</v>
      </c>
      <c r="R1003" s="294">
        <f t="shared" si="124"/>
        <v>1905793</v>
      </c>
      <c r="S1003" s="294">
        <f t="shared" si="124"/>
        <v>1079058</v>
      </c>
      <c r="T1003" s="294">
        <f t="shared" si="124"/>
        <v>1110539</v>
      </c>
      <c r="U1003" s="294">
        <f t="shared" si="124"/>
        <v>1143025</v>
      </c>
    </row>
    <row r="1004" spans="1:21" ht="15" customHeight="1">
      <c r="B1004" s="88"/>
      <c r="C1004" s="88"/>
      <c r="D1004" s="88"/>
      <c r="E1004" s="88"/>
      <c r="F1004" s="88"/>
      <c r="G1004" s="88"/>
      <c r="H1004" s="88"/>
      <c r="I1004" s="88"/>
      <c r="J1004" s="88"/>
      <c r="K1004" s="88"/>
      <c r="L1004" s="88"/>
      <c r="M1004" s="324"/>
      <c r="N1004" s="324"/>
      <c r="O1004" s="338"/>
      <c r="P1004" s="338"/>
      <c r="Q1004" s="326"/>
      <c r="R1004" s="326"/>
      <c r="S1004" s="326"/>
      <c r="T1004" s="326"/>
      <c r="U1004" s="326"/>
    </row>
    <row r="1005" spans="1:21" ht="24" customHeight="1">
      <c r="B1005" s="95" t="s">
        <v>1238</v>
      </c>
      <c r="C1005" s="88"/>
      <c r="D1005" s="88"/>
      <c r="E1005" s="88"/>
      <c r="F1005" s="88"/>
      <c r="G1005" s="88"/>
      <c r="H1005" s="88"/>
      <c r="I1005" s="88"/>
      <c r="J1005" s="88"/>
      <c r="K1005" s="88"/>
      <c r="L1005" s="88"/>
      <c r="M1005" s="324"/>
      <c r="N1005" s="324"/>
      <c r="O1005" s="338"/>
      <c r="P1005" s="338"/>
      <c r="Q1005" s="326"/>
      <c r="R1005" s="326"/>
      <c r="S1005" s="326"/>
      <c r="T1005" s="326"/>
      <c r="U1005" s="326"/>
    </row>
    <row r="1006" spans="1:21" ht="24" customHeight="1">
      <c r="B1006" s="1" t="s">
        <v>379</v>
      </c>
      <c r="C1006" s="93"/>
      <c r="D1006" s="93"/>
      <c r="E1006" s="1" t="s">
        <v>712</v>
      </c>
      <c r="F1006" s="93"/>
      <c r="G1006" s="93"/>
      <c r="H1006" s="93"/>
      <c r="I1006" s="93"/>
      <c r="J1006" s="93"/>
      <c r="K1006" s="93"/>
      <c r="L1006" s="93"/>
      <c r="M1006" s="290">
        <v>274146</v>
      </c>
      <c r="N1006" s="290">
        <v>269386</v>
      </c>
      <c r="O1006" s="291">
        <v>291111</v>
      </c>
      <c r="P1006" s="291">
        <v>308000</v>
      </c>
      <c r="Q1006" s="290">
        <v>288307</v>
      </c>
      <c r="R1006" s="290">
        <v>296956</v>
      </c>
      <c r="S1006" s="290">
        <v>305865</v>
      </c>
      <c r="T1006" s="290">
        <v>315041</v>
      </c>
      <c r="U1006" s="290">
        <v>324492</v>
      </c>
    </row>
    <row r="1007" spans="1:21" ht="24" customHeight="1">
      <c r="B1007" s="1" t="s">
        <v>380</v>
      </c>
      <c r="C1007" s="93"/>
      <c r="D1007" s="93"/>
      <c r="E1007" s="1" t="s">
        <v>66</v>
      </c>
      <c r="F1007" s="93"/>
      <c r="G1007" s="93"/>
      <c r="H1007" s="93"/>
      <c r="I1007" s="93"/>
      <c r="J1007" s="93"/>
      <c r="K1007" s="93"/>
      <c r="L1007" s="93"/>
      <c r="M1007" s="195">
        <v>151629</v>
      </c>
      <c r="N1007" s="195">
        <v>170202</v>
      </c>
      <c r="O1007" s="143">
        <v>213000</v>
      </c>
      <c r="P1007" s="143">
        <v>165000</v>
      </c>
      <c r="Q1007" s="195">
        <v>168000</v>
      </c>
      <c r="R1007" s="195">
        <v>176000</v>
      </c>
      <c r="S1007" s="195">
        <v>185000</v>
      </c>
      <c r="T1007" s="195">
        <v>190000</v>
      </c>
      <c r="U1007" s="195">
        <v>196000</v>
      </c>
    </row>
    <row r="1008" spans="1:21" ht="24" customHeight="1">
      <c r="B1008" s="1" t="s">
        <v>381</v>
      </c>
      <c r="C1008" s="93"/>
      <c r="D1008" s="93"/>
      <c r="E1008" s="1" t="s">
        <v>8</v>
      </c>
      <c r="F1008" s="93"/>
      <c r="G1008" s="93"/>
      <c r="H1008" s="93"/>
      <c r="I1008" s="93"/>
      <c r="J1008" s="93"/>
      <c r="K1008" s="93"/>
      <c r="L1008" s="93"/>
      <c r="M1008" s="195">
        <v>30711</v>
      </c>
      <c r="N1008" s="195">
        <v>27675</v>
      </c>
      <c r="O1008" s="143">
        <v>26240</v>
      </c>
      <c r="P1008" s="143">
        <v>26240</v>
      </c>
      <c r="Q1008" s="195">
        <v>21201</v>
      </c>
      <c r="R1008" s="211">
        <v>21411</v>
      </c>
      <c r="S1008" s="211">
        <v>22726</v>
      </c>
      <c r="T1008" s="211">
        <v>24101</v>
      </c>
      <c r="U1008" s="211">
        <v>25570</v>
      </c>
    </row>
    <row r="1009" spans="2:21" ht="24" customHeight="1">
      <c r="B1009" s="1" t="s">
        <v>382</v>
      </c>
      <c r="C1009" s="88"/>
      <c r="D1009" s="88"/>
      <c r="E1009" s="1" t="s">
        <v>9</v>
      </c>
      <c r="F1009" s="88"/>
      <c r="G1009" s="88"/>
      <c r="H1009" s="88"/>
      <c r="I1009" s="88"/>
      <c r="J1009" s="88"/>
      <c r="K1009" s="88"/>
      <c r="L1009" s="88"/>
      <c r="M1009" s="195">
        <v>31869</v>
      </c>
      <c r="N1009" s="195">
        <v>32700</v>
      </c>
      <c r="O1009" s="143">
        <v>37585</v>
      </c>
      <c r="P1009" s="143">
        <v>36000</v>
      </c>
      <c r="Q1009" s="195">
        <v>33917</v>
      </c>
      <c r="R1009" s="195">
        <v>36181</v>
      </c>
      <c r="S1009" s="195">
        <v>37551</v>
      </c>
      <c r="T1009" s="195">
        <v>38636</v>
      </c>
      <c r="U1009" s="195">
        <v>39818</v>
      </c>
    </row>
    <row r="1010" spans="2:21" ht="24" customHeight="1">
      <c r="B1010" s="1" t="s">
        <v>383</v>
      </c>
      <c r="C1010" s="93"/>
      <c r="D1010" s="93"/>
      <c r="E1010" s="1" t="s">
        <v>13</v>
      </c>
      <c r="F1010" s="93"/>
      <c r="G1010" s="93"/>
      <c r="H1010" s="93"/>
      <c r="I1010" s="93"/>
      <c r="J1010" s="93"/>
      <c r="K1010" s="93"/>
      <c r="L1010" s="93"/>
      <c r="M1010" s="195">
        <v>73940</v>
      </c>
      <c r="N1010" s="195">
        <v>79114</v>
      </c>
      <c r="O1010" s="143">
        <v>102663</v>
      </c>
      <c r="P1010" s="143">
        <v>102297</v>
      </c>
      <c r="Q1010" s="195">
        <v>89456</v>
      </c>
      <c r="R1010" s="211">
        <v>96612</v>
      </c>
      <c r="S1010" s="211">
        <v>104341</v>
      </c>
      <c r="T1010" s="211">
        <v>112688</v>
      </c>
      <c r="U1010" s="211">
        <v>121703</v>
      </c>
    </row>
    <row r="1011" spans="2:21" ht="24" customHeight="1">
      <c r="B1011" s="1" t="s">
        <v>384</v>
      </c>
      <c r="C1011" s="88"/>
      <c r="D1011" s="88"/>
      <c r="E1011" s="1" t="s">
        <v>161</v>
      </c>
      <c r="F1011" s="88"/>
      <c r="G1011" s="88"/>
      <c r="H1011" s="88"/>
      <c r="I1011" s="88"/>
      <c r="J1011" s="88"/>
      <c r="K1011" s="88"/>
      <c r="L1011" s="88"/>
      <c r="M1011" s="195">
        <v>328</v>
      </c>
      <c r="N1011" s="195">
        <v>532</v>
      </c>
      <c r="O1011" s="143">
        <v>586</v>
      </c>
      <c r="P1011" s="143">
        <v>583</v>
      </c>
      <c r="Q1011" s="195">
        <v>554</v>
      </c>
      <c r="R1011" s="211">
        <v>554</v>
      </c>
      <c r="S1011" s="211">
        <v>560</v>
      </c>
      <c r="T1011" s="211">
        <v>566</v>
      </c>
      <c r="U1011" s="211">
        <v>572</v>
      </c>
    </row>
    <row r="1012" spans="2:21" ht="24" customHeight="1">
      <c r="B1012" s="1" t="s">
        <v>385</v>
      </c>
      <c r="C1012" s="88"/>
      <c r="D1012" s="88"/>
      <c r="E1012" s="1" t="s">
        <v>452</v>
      </c>
      <c r="F1012" s="88"/>
      <c r="G1012" s="88"/>
      <c r="H1012" s="88"/>
      <c r="I1012" s="88"/>
      <c r="J1012" s="88"/>
      <c r="K1012" s="88"/>
      <c r="L1012" s="88"/>
      <c r="M1012" s="195">
        <v>5977</v>
      </c>
      <c r="N1012" s="195">
        <v>6336</v>
      </c>
      <c r="O1012" s="143">
        <v>7135</v>
      </c>
      <c r="P1012" s="143">
        <v>7647</v>
      </c>
      <c r="Q1012" s="195">
        <v>6835</v>
      </c>
      <c r="R1012" s="211">
        <v>7177</v>
      </c>
      <c r="S1012" s="211">
        <v>7536</v>
      </c>
      <c r="T1012" s="211">
        <v>7913</v>
      </c>
      <c r="U1012" s="211">
        <v>8309</v>
      </c>
    </row>
    <row r="1013" spans="2:21" ht="24" customHeight="1">
      <c r="B1013" s="1" t="s">
        <v>462</v>
      </c>
      <c r="C1013" s="88"/>
      <c r="D1013" s="88"/>
      <c r="E1013" s="1" t="s">
        <v>454</v>
      </c>
      <c r="F1013" s="88"/>
      <c r="G1013" s="88"/>
      <c r="H1013" s="88"/>
      <c r="I1013" s="88"/>
      <c r="J1013" s="88"/>
      <c r="K1013" s="88"/>
      <c r="L1013" s="88"/>
      <c r="M1013" s="195">
        <v>999</v>
      </c>
      <c r="N1013" s="195">
        <v>915</v>
      </c>
      <c r="O1013" s="142">
        <v>1051</v>
      </c>
      <c r="P1013" s="143">
        <v>1083</v>
      </c>
      <c r="Q1013" s="211">
        <v>940</v>
      </c>
      <c r="R1013" s="211">
        <v>940</v>
      </c>
      <c r="S1013" s="211">
        <v>968</v>
      </c>
      <c r="T1013" s="211">
        <v>997</v>
      </c>
      <c r="U1013" s="211">
        <v>1027</v>
      </c>
    </row>
    <row r="1014" spans="2:21" ht="24" customHeight="1">
      <c r="B1014" s="1" t="s">
        <v>533</v>
      </c>
      <c r="C1014" s="88"/>
      <c r="D1014" s="88"/>
      <c r="E1014" s="1" t="s">
        <v>160</v>
      </c>
      <c r="F1014" s="88"/>
      <c r="G1014" s="88"/>
      <c r="H1014" s="88"/>
      <c r="I1014" s="88"/>
      <c r="J1014" s="88"/>
      <c r="K1014" s="88"/>
      <c r="L1014" s="88"/>
      <c r="M1014" s="211">
        <v>1363</v>
      </c>
      <c r="N1014" s="211">
        <v>645</v>
      </c>
      <c r="O1014" s="142">
        <v>1000</v>
      </c>
      <c r="P1014" s="142">
        <v>1213</v>
      </c>
      <c r="Q1014" s="211">
        <v>1250</v>
      </c>
      <c r="R1014" s="211">
        <v>1250</v>
      </c>
      <c r="S1014" s="211">
        <v>1250</v>
      </c>
      <c r="T1014" s="211">
        <v>1250</v>
      </c>
      <c r="U1014" s="211">
        <v>1250</v>
      </c>
    </row>
    <row r="1015" spans="2:21" ht="24" customHeight="1">
      <c r="B1015" s="1" t="s">
        <v>519</v>
      </c>
      <c r="C1015" s="88"/>
      <c r="D1015" s="88"/>
      <c r="E1015" s="1" t="s">
        <v>211</v>
      </c>
      <c r="F1015" s="88"/>
      <c r="G1015" s="88"/>
      <c r="H1015" s="88"/>
      <c r="I1015" s="88"/>
      <c r="J1015" s="88"/>
      <c r="K1015" s="88"/>
      <c r="L1015" s="88"/>
      <c r="M1015" s="211">
        <v>24522</v>
      </c>
      <c r="N1015" s="211">
        <v>24164</v>
      </c>
      <c r="O1015" s="142">
        <v>22638</v>
      </c>
      <c r="P1015" s="142">
        <v>27350</v>
      </c>
      <c r="Q1015" s="211">
        <v>30085</v>
      </c>
      <c r="R1015" s="211">
        <v>31890</v>
      </c>
      <c r="S1015" s="211">
        <v>33803</v>
      </c>
      <c r="T1015" s="211">
        <v>35831</v>
      </c>
      <c r="U1015" s="211">
        <v>37981</v>
      </c>
    </row>
    <row r="1016" spans="2:21" ht="24" customHeight="1">
      <c r="B1016" s="1" t="s">
        <v>1401</v>
      </c>
      <c r="C1016" s="88"/>
      <c r="D1016" s="88"/>
      <c r="E1016" s="1" t="s">
        <v>995</v>
      </c>
      <c r="F1016" s="88"/>
      <c r="G1016" s="88"/>
      <c r="H1016" s="88"/>
      <c r="I1016" s="88"/>
      <c r="J1016" s="88"/>
      <c r="K1016" s="88"/>
      <c r="L1016" s="88"/>
      <c r="M1016" s="211">
        <v>0</v>
      </c>
      <c r="N1016" s="211">
        <v>0</v>
      </c>
      <c r="O1016" s="142">
        <v>15000</v>
      </c>
      <c r="P1016" s="142">
        <v>15000</v>
      </c>
      <c r="Q1016" s="211">
        <v>15000</v>
      </c>
      <c r="R1016" s="211">
        <v>15000</v>
      </c>
      <c r="S1016" s="211">
        <v>15000</v>
      </c>
      <c r="T1016" s="211">
        <v>15000</v>
      </c>
      <c r="U1016" s="211">
        <v>15000</v>
      </c>
    </row>
    <row r="1017" spans="2:21" ht="24" customHeight="1">
      <c r="B1017" s="1" t="s">
        <v>386</v>
      </c>
      <c r="C1017" s="93"/>
      <c r="D1017" s="93"/>
      <c r="E1017" s="1" t="s">
        <v>86</v>
      </c>
      <c r="F1017" s="93"/>
      <c r="G1017" s="93"/>
      <c r="H1017" s="93"/>
      <c r="I1017" s="93"/>
      <c r="J1017" s="93"/>
      <c r="K1017" s="93"/>
      <c r="L1017" s="93"/>
      <c r="M1017" s="211">
        <v>30</v>
      </c>
      <c r="N1017" s="211">
        <v>357</v>
      </c>
      <c r="O1017" s="142">
        <v>3000</v>
      </c>
      <c r="P1017" s="142">
        <v>2000</v>
      </c>
      <c r="Q1017" s="211">
        <v>3000</v>
      </c>
      <c r="R1017" s="211">
        <v>3000</v>
      </c>
      <c r="S1017" s="211">
        <v>3000</v>
      </c>
      <c r="T1017" s="211">
        <v>3000</v>
      </c>
      <c r="U1017" s="211">
        <v>3000</v>
      </c>
    </row>
    <row r="1018" spans="2:21" ht="24" customHeight="1">
      <c r="B1018" s="1" t="s">
        <v>387</v>
      </c>
      <c r="C1018" s="93"/>
      <c r="D1018" s="93"/>
      <c r="E1018" s="1" t="s">
        <v>817</v>
      </c>
      <c r="F1018" s="93"/>
      <c r="G1018" s="93"/>
      <c r="H1018" s="93"/>
      <c r="I1018" s="93"/>
      <c r="J1018" s="93"/>
      <c r="K1018" s="93"/>
      <c r="L1018" s="93"/>
      <c r="M1018" s="211">
        <v>0</v>
      </c>
      <c r="N1018" s="211">
        <v>310</v>
      </c>
      <c r="O1018" s="142">
        <v>1500</v>
      </c>
      <c r="P1018" s="142">
        <v>1000</v>
      </c>
      <c r="Q1018" s="211">
        <v>1500</v>
      </c>
      <c r="R1018" s="211">
        <v>1500</v>
      </c>
      <c r="S1018" s="211">
        <v>1500</v>
      </c>
      <c r="T1018" s="211">
        <v>1500</v>
      </c>
      <c r="U1018" s="211">
        <v>1500</v>
      </c>
    </row>
    <row r="1019" spans="2:21" ht="24" customHeight="1">
      <c r="B1019" s="1" t="s">
        <v>388</v>
      </c>
      <c r="C1019" s="93"/>
      <c r="D1019" s="93"/>
      <c r="E1019" s="1" t="s">
        <v>85</v>
      </c>
      <c r="F1019" s="93"/>
      <c r="G1019" s="93"/>
      <c r="H1019" s="93"/>
      <c r="I1019" s="93"/>
      <c r="J1019" s="93"/>
      <c r="K1019" s="93"/>
      <c r="L1019" s="93"/>
      <c r="M1019" s="211">
        <v>1104</v>
      </c>
      <c r="N1019" s="211">
        <v>1332</v>
      </c>
      <c r="O1019" s="142">
        <v>2500</v>
      </c>
      <c r="P1019" s="142">
        <v>1500</v>
      </c>
      <c r="Q1019" s="211">
        <v>2500</v>
      </c>
      <c r="R1019" s="211">
        <v>2500</v>
      </c>
      <c r="S1019" s="211">
        <v>2500</v>
      </c>
      <c r="T1019" s="211">
        <v>2500</v>
      </c>
      <c r="U1019" s="211">
        <v>2500</v>
      </c>
    </row>
    <row r="1020" spans="2:21" ht="24" customHeight="1">
      <c r="B1020" s="1" t="s">
        <v>389</v>
      </c>
      <c r="C1020" s="88"/>
      <c r="D1020" s="88"/>
      <c r="E1020" s="1" t="s">
        <v>206</v>
      </c>
      <c r="F1020" s="88"/>
      <c r="G1020" s="88"/>
      <c r="H1020" s="88"/>
      <c r="I1020" s="88"/>
      <c r="J1020" s="88"/>
      <c r="K1020" s="88"/>
      <c r="L1020" s="88"/>
      <c r="M1020" s="211">
        <v>4814</v>
      </c>
      <c r="N1020" s="211">
        <v>7199</v>
      </c>
      <c r="O1020" s="142">
        <v>8000</v>
      </c>
      <c r="P1020" s="142">
        <v>8000</v>
      </c>
      <c r="Q1020" s="211">
        <v>8000</v>
      </c>
      <c r="R1020" s="211">
        <v>8000</v>
      </c>
      <c r="S1020" s="211">
        <v>8000</v>
      </c>
      <c r="T1020" s="211">
        <v>8000</v>
      </c>
      <c r="U1020" s="211">
        <v>8000</v>
      </c>
    </row>
    <row r="1021" spans="2:21" ht="24" customHeight="1">
      <c r="B1021" s="1" t="s">
        <v>390</v>
      </c>
      <c r="C1021" s="93"/>
      <c r="D1021" s="93"/>
      <c r="E1021" s="1" t="s">
        <v>84</v>
      </c>
      <c r="F1021" s="93"/>
      <c r="G1021" s="93"/>
      <c r="H1021" s="93"/>
      <c r="I1021" s="93"/>
      <c r="J1021" s="93"/>
      <c r="K1021" s="93"/>
      <c r="L1021" s="93"/>
      <c r="M1021" s="211">
        <v>491</v>
      </c>
      <c r="N1021" s="211">
        <v>884</v>
      </c>
      <c r="O1021" s="142">
        <v>750</v>
      </c>
      <c r="P1021" s="142">
        <v>1200</v>
      </c>
      <c r="Q1021" s="211">
        <v>1000</v>
      </c>
      <c r="R1021" s="211">
        <v>1000</v>
      </c>
      <c r="S1021" s="211">
        <v>1000</v>
      </c>
      <c r="T1021" s="211">
        <v>1000</v>
      </c>
      <c r="U1021" s="211">
        <v>1000</v>
      </c>
    </row>
    <row r="1022" spans="2:21" ht="24" customHeight="1">
      <c r="B1022" s="1" t="s">
        <v>1367</v>
      </c>
      <c r="C1022" s="93"/>
      <c r="D1022" s="93"/>
      <c r="E1022" s="88" t="s">
        <v>1368</v>
      </c>
      <c r="F1022" s="93"/>
      <c r="G1022" s="93"/>
      <c r="H1022" s="93"/>
      <c r="I1022" s="93"/>
      <c r="J1022" s="93"/>
      <c r="K1022" s="93"/>
      <c r="L1022" s="88"/>
      <c r="M1022" s="236">
        <v>0</v>
      </c>
      <c r="N1022" s="236">
        <v>0</v>
      </c>
      <c r="O1022" s="389">
        <v>6428</v>
      </c>
      <c r="P1022" s="389">
        <v>6428</v>
      </c>
      <c r="Q1022" s="236">
        <v>7486</v>
      </c>
      <c r="R1022" s="236">
        <v>7711</v>
      </c>
      <c r="S1022" s="236">
        <v>7942</v>
      </c>
      <c r="T1022" s="236">
        <v>8180</v>
      </c>
      <c r="U1022" s="236">
        <v>8425</v>
      </c>
    </row>
    <row r="1023" spans="2:21" ht="24" customHeight="1">
      <c r="B1023" s="1" t="s">
        <v>391</v>
      </c>
      <c r="C1023" s="88"/>
      <c r="D1023" s="88"/>
      <c r="E1023" s="1" t="s">
        <v>819</v>
      </c>
      <c r="F1023" s="88"/>
      <c r="G1023" s="88"/>
      <c r="H1023" s="88"/>
      <c r="I1023" s="88"/>
      <c r="J1023" s="88"/>
      <c r="K1023" s="88"/>
      <c r="L1023" s="88"/>
      <c r="M1023" s="211">
        <v>11974</v>
      </c>
      <c r="N1023" s="211">
        <v>9324</v>
      </c>
      <c r="O1023" s="142">
        <v>11000</v>
      </c>
      <c r="P1023" s="142">
        <v>11000</v>
      </c>
      <c r="Q1023" s="184">
        <v>18000</v>
      </c>
      <c r="R1023" s="184">
        <v>18000</v>
      </c>
      <c r="S1023" s="184">
        <v>18000</v>
      </c>
      <c r="T1023" s="184">
        <v>18000</v>
      </c>
      <c r="U1023" s="184">
        <v>18000</v>
      </c>
    </row>
    <row r="1024" spans="2:21" ht="24" customHeight="1">
      <c r="B1024" s="1" t="s">
        <v>392</v>
      </c>
      <c r="C1024" s="88"/>
      <c r="D1024" s="88"/>
      <c r="E1024" s="1" t="s">
        <v>10</v>
      </c>
      <c r="F1024" s="88"/>
      <c r="G1024" s="88"/>
      <c r="H1024" s="88"/>
      <c r="I1024" s="88"/>
      <c r="J1024" s="88"/>
      <c r="K1024" s="88"/>
      <c r="L1024" s="88"/>
      <c r="M1024" s="211">
        <v>41078</v>
      </c>
      <c r="N1024" s="211">
        <v>34322</v>
      </c>
      <c r="O1024" s="142">
        <v>40000</v>
      </c>
      <c r="P1024" s="142">
        <v>30000</v>
      </c>
      <c r="Q1024" s="184">
        <v>33500</v>
      </c>
      <c r="R1024" s="184">
        <v>28000</v>
      </c>
      <c r="S1024" s="184">
        <v>28000</v>
      </c>
      <c r="T1024" s="184">
        <v>28000</v>
      </c>
      <c r="U1024" s="184">
        <v>28000</v>
      </c>
    </row>
    <row r="1025" spans="2:21" ht="24" customHeight="1">
      <c r="B1025" s="1" t="s">
        <v>393</v>
      </c>
      <c r="C1025" s="88"/>
      <c r="D1025" s="88"/>
      <c r="E1025" s="1" t="s">
        <v>120</v>
      </c>
      <c r="F1025" s="88"/>
      <c r="G1025" s="88"/>
      <c r="H1025" s="93"/>
      <c r="I1025" s="93"/>
      <c r="J1025" s="93"/>
      <c r="K1025" s="93"/>
      <c r="L1025" s="93"/>
      <c r="M1025" s="211">
        <v>4613</v>
      </c>
      <c r="N1025" s="211">
        <v>4050</v>
      </c>
      <c r="O1025" s="142">
        <v>3000</v>
      </c>
      <c r="P1025" s="142">
        <v>1000</v>
      </c>
      <c r="Q1025" s="184">
        <v>3000</v>
      </c>
      <c r="R1025" s="184">
        <v>3000</v>
      </c>
      <c r="S1025" s="184">
        <v>3000</v>
      </c>
      <c r="T1025" s="184">
        <v>3000</v>
      </c>
      <c r="U1025" s="184">
        <v>3000</v>
      </c>
    </row>
    <row r="1026" spans="2:21" ht="24" customHeight="1">
      <c r="B1026" s="1" t="s">
        <v>394</v>
      </c>
      <c r="C1026" s="88"/>
      <c r="D1026" s="88"/>
      <c r="E1026" s="1" t="s">
        <v>395</v>
      </c>
      <c r="F1026" s="88"/>
      <c r="G1026" s="88"/>
      <c r="H1026" s="105"/>
      <c r="I1026" s="105"/>
      <c r="J1026" s="105"/>
      <c r="K1026" s="105"/>
      <c r="L1026" s="105"/>
      <c r="M1026" s="211">
        <v>16752</v>
      </c>
      <c r="N1026" s="211">
        <v>17461</v>
      </c>
      <c r="O1026" s="142">
        <v>21000</v>
      </c>
      <c r="P1026" s="142">
        <v>18000</v>
      </c>
      <c r="Q1026" s="211">
        <v>25000</v>
      </c>
      <c r="R1026" s="211">
        <v>25000</v>
      </c>
      <c r="S1026" s="211">
        <v>25000</v>
      </c>
      <c r="T1026" s="211">
        <v>25000</v>
      </c>
      <c r="U1026" s="211">
        <v>25000</v>
      </c>
    </row>
    <row r="1027" spans="2:21" ht="24" customHeight="1">
      <c r="B1027" s="1" t="s">
        <v>396</v>
      </c>
      <c r="C1027" s="93"/>
      <c r="D1027" s="93"/>
      <c r="E1027" s="1" t="s">
        <v>17</v>
      </c>
      <c r="F1027" s="93"/>
      <c r="G1027" s="93"/>
      <c r="H1027" s="93"/>
      <c r="I1027" s="93"/>
      <c r="J1027" s="93"/>
      <c r="K1027" s="93"/>
      <c r="L1027" s="93"/>
      <c r="M1027" s="211">
        <v>13213</v>
      </c>
      <c r="N1027" s="211">
        <v>27568</v>
      </c>
      <c r="O1027" s="142">
        <v>23320</v>
      </c>
      <c r="P1027" s="142">
        <v>23320</v>
      </c>
      <c r="Q1027" s="211">
        <v>24719</v>
      </c>
      <c r="R1027" s="211">
        <v>26202</v>
      </c>
      <c r="S1027" s="211">
        <v>27774</v>
      </c>
      <c r="T1027" s="211">
        <v>29440</v>
      </c>
      <c r="U1027" s="211">
        <v>31206</v>
      </c>
    </row>
    <row r="1028" spans="2:21" ht="24" customHeight="1">
      <c r="B1028" s="1" t="s">
        <v>1478</v>
      </c>
      <c r="C1028" s="93"/>
      <c r="D1028" s="93"/>
      <c r="E1028" s="1" t="s">
        <v>82</v>
      </c>
      <c r="F1028" s="93"/>
      <c r="G1028" s="93"/>
      <c r="H1028" s="93"/>
      <c r="I1028" s="93"/>
      <c r="J1028" s="93"/>
      <c r="K1028" s="93"/>
      <c r="L1028" s="93"/>
      <c r="M1028" s="211">
        <v>0</v>
      </c>
      <c r="N1028" s="211">
        <v>0</v>
      </c>
      <c r="O1028" s="142">
        <v>0</v>
      </c>
      <c r="P1028" s="142">
        <v>36040</v>
      </c>
      <c r="Q1028" s="211">
        <v>75000</v>
      </c>
      <c r="R1028" s="211">
        <v>77250</v>
      </c>
      <c r="S1028" s="211">
        <v>79568</v>
      </c>
      <c r="T1028" s="211">
        <v>81955</v>
      </c>
      <c r="U1028" s="211">
        <v>84414</v>
      </c>
    </row>
    <row r="1029" spans="2:21" ht="24" customHeight="1">
      <c r="B1029" s="1" t="s">
        <v>397</v>
      </c>
      <c r="C1029" s="93"/>
      <c r="D1029" s="93"/>
      <c r="E1029" s="1" t="s">
        <v>821</v>
      </c>
      <c r="F1029" s="93"/>
      <c r="G1029" s="93"/>
      <c r="H1029" s="93"/>
      <c r="I1029" s="93"/>
      <c r="J1029" s="93"/>
      <c r="K1029" s="93"/>
      <c r="L1029" s="93"/>
      <c r="M1029" s="272">
        <v>31608</v>
      </c>
      <c r="N1029" s="272">
        <v>22916</v>
      </c>
      <c r="O1029" s="154">
        <v>50000</v>
      </c>
      <c r="P1029" s="154">
        <v>130000</v>
      </c>
      <c r="Q1029" s="183">
        <v>131000</v>
      </c>
      <c r="R1029" s="183">
        <v>86000</v>
      </c>
      <c r="S1029" s="183">
        <v>80000</v>
      </c>
      <c r="T1029" s="183">
        <v>80000</v>
      </c>
      <c r="U1029" s="183">
        <v>80000</v>
      </c>
    </row>
    <row r="1030" spans="2:21" ht="24" customHeight="1">
      <c r="B1030" s="1" t="s">
        <v>543</v>
      </c>
      <c r="C1030" s="93"/>
      <c r="D1030" s="93"/>
      <c r="E1030" s="1" t="s">
        <v>256</v>
      </c>
      <c r="F1030" s="93"/>
      <c r="G1030" s="93"/>
      <c r="H1030" s="93"/>
      <c r="I1030" s="93"/>
      <c r="J1030" s="93"/>
      <c r="K1030" s="93"/>
      <c r="L1030" s="93"/>
      <c r="M1030" s="272">
        <v>1689</v>
      </c>
      <c r="N1030" s="272">
        <v>1689</v>
      </c>
      <c r="O1030" s="154">
        <v>1700</v>
      </c>
      <c r="P1030" s="154">
        <v>1689</v>
      </c>
      <c r="Q1030" s="183">
        <v>1700</v>
      </c>
      <c r="R1030" s="183">
        <v>1700</v>
      </c>
      <c r="S1030" s="183">
        <v>0</v>
      </c>
      <c r="T1030" s="183">
        <v>0</v>
      </c>
      <c r="U1030" s="183">
        <v>0</v>
      </c>
    </row>
    <row r="1031" spans="2:21" ht="24" customHeight="1">
      <c r="B1031" s="1" t="s">
        <v>398</v>
      </c>
      <c r="C1031" s="93"/>
      <c r="D1031" s="93"/>
      <c r="E1031" s="1" t="s">
        <v>11</v>
      </c>
      <c r="F1031" s="93"/>
      <c r="G1031" s="93"/>
      <c r="H1031" s="93"/>
      <c r="I1031" s="93"/>
      <c r="J1031" s="93"/>
      <c r="K1031" s="93"/>
      <c r="L1031" s="93"/>
      <c r="M1031" s="211">
        <v>4773</v>
      </c>
      <c r="N1031" s="211">
        <v>4694</v>
      </c>
      <c r="O1031" s="142">
        <v>8000</v>
      </c>
      <c r="P1031" s="142">
        <v>6000</v>
      </c>
      <c r="Q1031" s="211">
        <v>8000</v>
      </c>
      <c r="R1031" s="211">
        <v>8000</v>
      </c>
      <c r="S1031" s="211">
        <v>8000</v>
      </c>
      <c r="T1031" s="211">
        <v>8000</v>
      </c>
      <c r="U1031" s="211">
        <v>8000</v>
      </c>
    </row>
    <row r="1032" spans="2:21" ht="24" customHeight="1">
      <c r="B1032" s="1" t="s">
        <v>399</v>
      </c>
      <c r="C1032" s="93"/>
      <c r="D1032" s="93"/>
      <c r="E1032" s="1" t="s">
        <v>1059</v>
      </c>
      <c r="F1032" s="93"/>
      <c r="G1032" s="93"/>
      <c r="H1032" s="93"/>
      <c r="I1032" s="93"/>
      <c r="J1032" s="93"/>
      <c r="K1032" s="93"/>
      <c r="L1032" s="93"/>
      <c r="M1032" s="211">
        <v>1559</v>
      </c>
      <c r="N1032" s="211">
        <v>1240</v>
      </c>
      <c r="O1032" s="142">
        <v>4000</v>
      </c>
      <c r="P1032" s="142">
        <v>4000</v>
      </c>
      <c r="Q1032" s="211">
        <v>4000</v>
      </c>
      <c r="R1032" s="211">
        <v>4000</v>
      </c>
      <c r="S1032" s="211">
        <v>4000</v>
      </c>
      <c r="T1032" s="211">
        <v>4000</v>
      </c>
      <c r="U1032" s="211">
        <v>4000</v>
      </c>
    </row>
    <row r="1033" spans="2:21" ht="24" customHeight="1">
      <c r="B1033" s="1" t="s">
        <v>1057</v>
      </c>
      <c r="C1033" s="93"/>
      <c r="D1033" s="93"/>
      <c r="E1033" s="1" t="s">
        <v>1058</v>
      </c>
      <c r="F1033" s="93"/>
      <c r="G1033" s="93"/>
      <c r="H1033" s="93"/>
      <c r="I1033" s="93"/>
      <c r="J1033" s="93"/>
      <c r="K1033" s="93"/>
      <c r="L1033" s="93"/>
      <c r="M1033" s="211">
        <v>11132</v>
      </c>
      <c r="N1033" s="211">
        <v>4030</v>
      </c>
      <c r="O1033" s="142">
        <v>7000</v>
      </c>
      <c r="P1033" s="142">
        <v>6000</v>
      </c>
      <c r="Q1033" s="211">
        <v>7000</v>
      </c>
      <c r="R1033" s="211">
        <v>7000</v>
      </c>
      <c r="S1033" s="211">
        <v>7000</v>
      </c>
      <c r="T1033" s="211">
        <v>7000</v>
      </c>
      <c r="U1033" s="211">
        <v>7000</v>
      </c>
    </row>
    <row r="1034" spans="2:21" ht="24" customHeight="1">
      <c r="B1034" s="1" t="s">
        <v>1082</v>
      </c>
      <c r="C1034" s="93"/>
      <c r="D1034" s="93"/>
      <c r="E1034" s="1" t="s">
        <v>215</v>
      </c>
      <c r="F1034" s="93"/>
      <c r="G1034" s="93"/>
      <c r="H1034" s="93"/>
      <c r="I1034" s="93"/>
      <c r="J1034" s="93"/>
      <c r="K1034" s="93"/>
      <c r="L1034" s="93"/>
      <c r="M1034" s="211">
        <v>348</v>
      </c>
      <c r="N1034" s="211">
        <v>6916</v>
      </c>
      <c r="O1034" s="142">
        <v>3000</v>
      </c>
      <c r="P1034" s="142">
        <v>3480</v>
      </c>
      <c r="Q1034" s="211">
        <v>3000</v>
      </c>
      <c r="R1034" s="211">
        <v>3000</v>
      </c>
      <c r="S1034" s="211">
        <v>3000</v>
      </c>
      <c r="T1034" s="211">
        <v>3000</v>
      </c>
      <c r="U1034" s="211">
        <v>3000</v>
      </c>
    </row>
    <row r="1035" spans="2:21" ht="24" customHeight="1">
      <c r="B1035" s="1" t="s">
        <v>400</v>
      </c>
      <c r="C1035" s="93"/>
      <c r="D1035" s="93"/>
      <c r="E1035" s="1" t="s">
        <v>401</v>
      </c>
      <c r="F1035" s="93"/>
      <c r="G1035" s="93"/>
      <c r="H1035" s="93"/>
      <c r="I1035" s="93"/>
      <c r="J1035" s="93"/>
      <c r="K1035" s="93"/>
      <c r="L1035" s="93"/>
      <c r="M1035" s="211">
        <v>679</v>
      </c>
      <c r="N1035" s="211">
        <v>325</v>
      </c>
      <c r="O1035" s="142">
        <v>2000</v>
      </c>
      <c r="P1035" s="142">
        <v>1000</v>
      </c>
      <c r="Q1035" s="211">
        <v>2000</v>
      </c>
      <c r="R1035" s="211">
        <v>2000</v>
      </c>
      <c r="S1035" s="211">
        <v>2000</v>
      </c>
      <c r="T1035" s="211">
        <v>2000</v>
      </c>
      <c r="U1035" s="211">
        <v>2000</v>
      </c>
    </row>
    <row r="1036" spans="2:21" ht="24" customHeight="1">
      <c r="B1036" s="1" t="s">
        <v>402</v>
      </c>
      <c r="C1036" s="88"/>
      <c r="D1036" s="88"/>
      <c r="E1036" s="1" t="s">
        <v>403</v>
      </c>
      <c r="F1036" s="88"/>
      <c r="G1036" s="88"/>
      <c r="H1036" s="88"/>
      <c r="I1036" s="88"/>
      <c r="J1036" s="88"/>
      <c r="K1036" s="88"/>
      <c r="L1036" s="88"/>
      <c r="M1036" s="211">
        <v>45</v>
      </c>
      <c r="N1036" s="211">
        <v>171</v>
      </c>
      <c r="O1036" s="142">
        <v>300</v>
      </c>
      <c r="P1036" s="142">
        <v>300</v>
      </c>
      <c r="Q1036" s="211">
        <v>300</v>
      </c>
      <c r="R1036" s="211">
        <v>300</v>
      </c>
      <c r="S1036" s="211">
        <v>300</v>
      </c>
      <c r="T1036" s="211">
        <v>300</v>
      </c>
      <c r="U1036" s="211">
        <v>300</v>
      </c>
    </row>
    <row r="1037" spans="2:21" ht="24" customHeight="1">
      <c r="B1037" s="1" t="s">
        <v>1479</v>
      </c>
      <c r="C1037" s="88"/>
      <c r="D1037" s="88"/>
      <c r="E1037" s="1" t="s">
        <v>404</v>
      </c>
      <c r="F1037" s="88"/>
      <c r="G1037" s="88"/>
      <c r="H1037" s="88"/>
      <c r="I1037" s="88"/>
      <c r="J1037" s="88"/>
      <c r="K1037" s="88"/>
      <c r="L1037" s="88"/>
      <c r="M1037" s="211">
        <v>0</v>
      </c>
      <c r="N1037" s="211">
        <v>0</v>
      </c>
      <c r="O1037" s="142">
        <v>0</v>
      </c>
      <c r="P1037" s="142">
        <v>0</v>
      </c>
      <c r="Q1037" s="211">
        <v>3500</v>
      </c>
      <c r="R1037" s="211">
        <v>3500</v>
      </c>
      <c r="S1037" s="211">
        <v>3500</v>
      </c>
      <c r="T1037" s="211">
        <v>3500</v>
      </c>
      <c r="U1037" s="211">
        <v>3500</v>
      </c>
    </row>
    <row r="1038" spans="2:21" ht="24" customHeight="1">
      <c r="B1038" s="1" t="s">
        <v>1480</v>
      </c>
      <c r="C1038" s="88"/>
      <c r="D1038" s="88"/>
      <c r="E1038" s="1" t="s">
        <v>825</v>
      </c>
      <c r="F1038" s="88"/>
      <c r="G1038" s="88"/>
      <c r="H1038" s="88"/>
      <c r="I1038" s="88"/>
      <c r="J1038" s="88"/>
      <c r="K1038" s="88"/>
      <c r="L1038" s="88"/>
      <c r="M1038" s="211">
        <v>0</v>
      </c>
      <c r="N1038" s="211">
        <v>0</v>
      </c>
      <c r="O1038" s="142">
        <v>0</v>
      </c>
      <c r="P1038" s="142">
        <v>0</v>
      </c>
      <c r="Q1038" s="211">
        <v>500</v>
      </c>
      <c r="R1038" s="211">
        <v>500</v>
      </c>
      <c r="S1038" s="211">
        <v>500</v>
      </c>
      <c r="T1038" s="211">
        <v>500</v>
      </c>
      <c r="U1038" s="211">
        <v>500</v>
      </c>
    </row>
    <row r="1039" spans="2:21" ht="24" customHeight="1">
      <c r="B1039" s="1" t="s">
        <v>405</v>
      </c>
      <c r="C1039" s="88"/>
      <c r="D1039" s="88"/>
      <c r="E1039" s="1" t="s">
        <v>406</v>
      </c>
      <c r="F1039" s="88"/>
      <c r="G1039" s="88"/>
      <c r="H1039" s="88"/>
      <c r="I1039" s="88"/>
      <c r="J1039" s="88"/>
      <c r="K1039" s="88"/>
      <c r="L1039" s="88"/>
      <c r="M1039" s="211">
        <v>0</v>
      </c>
      <c r="N1039" s="211">
        <v>0</v>
      </c>
      <c r="O1039" s="142">
        <v>500</v>
      </c>
      <c r="P1039" s="142">
        <v>0</v>
      </c>
      <c r="Q1039" s="211">
        <v>3000</v>
      </c>
      <c r="R1039" s="211">
        <v>3000</v>
      </c>
      <c r="S1039" s="211">
        <v>3000</v>
      </c>
      <c r="T1039" s="211">
        <v>3000</v>
      </c>
      <c r="U1039" s="211">
        <v>3000</v>
      </c>
    </row>
    <row r="1040" spans="2:21" ht="24" customHeight="1">
      <c r="B1040" s="1" t="s">
        <v>953</v>
      </c>
      <c r="C1040" s="88"/>
      <c r="D1040" s="88"/>
      <c r="E1040" s="1" t="s">
        <v>699</v>
      </c>
      <c r="F1040" s="88"/>
      <c r="G1040" s="88"/>
      <c r="H1040" s="88"/>
      <c r="I1040" s="88"/>
      <c r="J1040" s="88"/>
      <c r="K1040" s="88"/>
      <c r="L1040" s="88"/>
      <c r="M1040" s="211">
        <v>393</v>
      </c>
      <c r="N1040" s="211">
        <v>1635</v>
      </c>
      <c r="O1040" s="142">
        <v>1500</v>
      </c>
      <c r="P1040" s="142">
        <v>1500</v>
      </c>
      <c r="Q1040" s="184">
        <v>20000</v>
      </c>
      <c r="R1040" s="184">
        <v>30000</v>
      </c>
      <c r="S1040" s="184">
        <v>40000</v>
      </c>
      <c r="T1040" s="184">
        <v>50000</v>
      </c>
      <c r="U1040" s="184">
        <v>50000</v>
      </c>
    </row>
    <row r="1041" spans="1:21" ht="24" customHeight="1">
      <c r="B1041" s="95" t="s">
        <v>407</v>
      </c>
      <c r="C1041" s="95"/>
      <c r="D1041" s="95"/>
      <c r="E1041" s="95"/>
      <c r="F1041" s="95"/>
      <c r="G1041" s="95"/>
      <c r="H1041" s="95"/>
      <c r="I1041" s="95"/>
      <c r="J1041" s="95"/>
      <c r="K1041" s="95"/>
      <c r="L1041" s="95"/>
      <c r="M1041" s="192"/>
      <c r="N1041" s="192"/>
      <c r="O1041" s="146"/>
      <c r="P1041" s="146"/>
      <c r="Q1041" s="192"/>
      <c r="R1041" s="192"/>
      <c r="S1041" s="192"/>
      <c r="T1041" s="192"/>
      <c r="U1041" s="192"/>
    </row>
    <row r="1042" spans="1:21" ht="24" customHeight="1">
      <c r="B1042" s="1" t="s">
        <v>1006</v>
      </c>
      <c r="C1042" s="93"/>
      <c r="D1042" s="93"/>
      <c r="E1042" s="1" t="s">
        <v>787</v>
      </c>
      <c r="F1042" s="93"/>
      <c r="G1042" s="93"/>
      <c r="H1042" s="93"/>
      <c r="I1042" s="93"/>
      <c r="J1042" s="93"/>
      <c r="K1042" s="93"/>
      <c r="L1042" s="93"/>
      <c r="M1042" s="211">
        <v>75000</v>
      </c>
      <c r="N1042" s="211">
        <v>75000</v>
      </c>
      <c r="O1042" s="142">
        <v>75000</v>
      </c>
      <c r="P1042" s="142">
        <v>75000</v>
      </c>
      <c r="Q1042" s="184">
        <v>100000</v>
      </c>
      <c r="R1042" s="184">
        <v>100000</v>
      </c>
      <c r="S1042" s="184">
        <v>0</v>
      </c>
      <c r="T1042" s="184">
        <v>0</v>
      </c>
      <c r="U1042" s="184">
        <v>0</v>
      </c>
    </row>
    <row r="1043" spans="1:21" ht="24" customHeight="1">
      <c r="B1043" s="1" t="s">
        <v>1007</v>
      </c>
      <c r="C1043" s="93"/>
      <c r="D1043" s="93"/>
      <c r="E1043" s="1" t="s">
        <v>245</v>
      </c>
      <c r="F1043" s="93"/>
      <c r="G1043" s="93"/>
      <c r="H1043" s="93"/>
      <c r="I1043" s="93"/>
      <c r="J1043" s="93"/>
      <c r="K1043" s="93"/>
      <c r="L1043" s="93"/>
      <c r="M1043" s="211">
        <v>20238</v>
      </c>
      <c r="N1043" s="211">
        <v>16675</v>
      </c>
      <c r="O1043" s="142">
        <v>13113</v>
      </c>
      <c r="P1043" s="142">
        <v>13113</v>
      </c>
      <c r="Q1043" s="184">
        <v>9550</v>
      </c>
      <c r="R1043" s="184">
        <v>4800</v>
      </c>
      <c r="S1043" s="184">
        <v>0</v>
      </c>
      <c r="T1043" s="184">
        <v>0</v>
      </c>
      <c r="U1043" s="184">
        <v>0</v>
      </c>
    </row>
    <row r="1044" spans="1:21" ht="24" customHeight="1">
      <c r="B1044" s="95" t="s">
        <v>792</v>
      </c>
      <c r="C1044" s="95"/>
      <c r="D1044" s="95"/>
      <c r="E1044" s="95"/>
      <c r="F1044" s="95"/>
      <c r="G1044" s="95"/>
      <c r="H1044" s="95"/>
      <c r="I1044" s="95"/>
      <c r="J1044" s="95"/>
      <c r="K1044" s="93"/>
      <c r="L1044" s="93"/>
      <c r="M1044" s="231"/>
      <c r="N1044" s="231"/>
      <c r="O1044" s="145"/>
      <c r="P1044" s="145"/>
      <c r="Q1044" s="197"/>
      <c r="R1044" s="197"/>
      <c r="S1044" s="197"/>
      <c r="T1044" s="197"/>
      <c r="U1044" s="197"/>
    </row>
    <row r="1045" spans="1:21" ht="24" customHeight="1">
      <c r="B1045" s="1" t="s">
        <v>1008</v>
      </c>
      <c r="C1045" s="93"/>
      <c r="D1045" s="93"/>
      <c r="E1045" s="1" t="s">
        <v>787</v>
      </c>
      <c r="F1045" s="93"/>
      <c r="G1045" s="93"/>
      <c r="H1045" s="93"/>
      <c r="I1045" s="93"/>
      <c r="J1045" s="93"/>
      <c r="K1045" s="93"/>
      <c r="L1045" s="93"/>
      <c r="M1045" s="211">
        <v>610000</v>
      </c>
      <c r="N1045" s="211">
        <v>645000</v>
      </c>
      <c r="O1045" s="142">
        <v>675000</v>
      </c>
      <c r="P1045" s="142">
        <v>675000</v>
      </c>
      <c r="Q1045" s="184">
        <v>700000</v>
      </c>
      <c r="R1045" s="184">
        <v>730000</v>
      </c>
      <c r="S1045" s="184">
        <v>0</v>
      </c>
      <c r="T1045" s="184">
        <v>0</v>
      </c>
      <c r="U1045" s="184">
        <v>0</v>
      </c>
    </row>
    <row r="1046" spans="1:21" ht="24" customHeight="1">
      <c r="B1046" s="1" t="s">
        <v>1009</v>
      </c>
      <c r="C1046" s="93"/>
      <c r="D1046" s="93"/>
      <c r="E1046" s="1" t="s">
        <v>245</v>
      </c>
      <c r="F1046" s="93"/>
      <c r="G1046" s="93"/>
      <c r="H1046" s="93"/>
      <c r="I1046" s="93"/>
      <c r="J1046" s="93"/>
      <c r="K1046" s="93"/>
      <c r="L1046" s="93"/>
      <c r="M1046" s="231">
        <v>121850</v>
      </c>
      <c r="N1046" s="231">
        <v>103550</v>
      </c>
      <c r="O1046" s="145">
        <v>84200</v>
      </c>
      <c r="P1046" s="145">
        <v>84200</v>
      </c>
      <c r="Q1046" s="197">
        <v>57200</v>
      </c>
      <c r="R1046" s="197">
        <v>29200</v>
      </c>
      <c r="S1046" s="197">
        <v>0</v>
      </c>
      <c r="T1046" s="197">
        <v>0</v>
      </c>
      <c r="U1046" s="197">
        <v>0</v>
      </c>
    </row>
    <row r="1047" spans="1:21" ht="15" customHeight="1">
      <c r="B1047" s="88"/>
      <c r="C1047" s="88"/>
      <c r="D1047" s="88"/>
      <c r="E1047" s="88"/>
      <c r="F1047" s="88"/>
      <c r="G1047" s="88"/>
      <c r="H1047" s="88"/>
      <c r="I1047" s="88"/>
      <c r="J1047" s="88"/>
      <c r="K1047" s="88"/>
      <c r="L1047" s="88"/>
      <c r="M1047" s="198"/>
      <c r="N1047" s="198"/>
      <c r="O1047" s="146"/>
      <c r="P1047" s="146"/>
      <c r="Q1047" s="192"/>
      <c r="R1047" s="192"/>
      <c r="S1047" s="192"/>
      <c r="T1047" s="192"/>
      <c r="U1047" s="192"/>
    </row>
    <row r="1048" spans="1:21" s="88" customFormat="1" ht="24" customHeight="1">
      <c r="A1048" s="407"/>
      <c r="B1048" s="486" t="s">
        <v>1223</v>
      </c>
      <c r="C1048" s="486"/>
      <c r="D1048" s="486"/>
      <c r="E1048" s="486"/>
      <c r="F1048" s="486"/>
      <c r="G1048" s="486"/>
      <c r="H1048" s="486"/>
      <c r="I1048" s="486"/>
      <c r="J1048" s="486"/>
      <c r="K1048" s="486"/>
      <c r="L1048" s="486"/>
      <c r="M1048" s="294">
        <f t="shared" ref="M1048:U1048" si="125">SUM(M1006:M1047)</f>
        <v>1568867</v>
      </c>
      <c r="N1048" s="311">
        <f t="shared" si="125"/>
        <v>1598317</v>
      </c>
      <c r="O1048" s="295">
        <f t="shared" si="125"/>
        <v>1763820</v>
      </c>
      <c r="P1048" s="295">
        <f t="shared" si="125"/>
        <v>1831183</v>
      </c>
      <c r="Q1048" s="294">
        <f t="shared" si="125"/>
        <v>1909000</v>
      </c>
      <c r="R1048" s="294">
        <f t="shared" si="125"/>
        <v>1898134</v>
      </c>
      <c r="S1048" s="294">
        <f t="shared" si="125"/>
        <v>1071184</v>
      </c>
      <c r="T1048" s="294">
        <f t="shared" si="125"/>
        <v>1112898</v>
      </c>
      <c r="U1048" s="294">
        <f t="shared" si="125"/>
        <v>1147067</v>
      </c>
    </row>
    <row r="1049" spans="1:21" s="88" customFormat="1" ht="15" customHeight="1">
      <c r="A1049" s="407"/>
      <c r="L1049" s="95"/>
      <c r="M1049" s="294"/>
      <c r="N1049" s="311"/>
      <c r="O1049" s="295"/>
      <c r="P1049" s="295"/>
      <c r="Q1049" s="294"/>
      <c r="R1049" s="294"/>
      <c r="S1049" s="294"/>
      <c r="T1049" s="294"/>
      <c r="U1049" s="294"/>
    </row>
    <row r="1050" spans="1:21" s="88" customFormat="1" ht="24" customHeight="1">
      <c r="A1050" s="407"/>
      <c r="B1050" s="306"/>
      <c r="C1050" s="487" t="s">
        <v>827</v>
      </c>
      <c r="D1050" s="487"/>
      <c r="E1050" s="487"/>
      <c r="F1050" s="487"/>
      <c r="G1050" s="487"/>
      <c r="H1050" s="487"/>
      <c r="I1050" s="487"/>
      <c r="J1050" s="487"/>
      <c r="K1050" s="487"/>
      <c r="L1050" s="487"/>
      <c r="M1050" s="314">
        <f t="shared" ref="M1050:U1050" si="126">M1000</f>
        <v>25885</v>
      </c>
      <c r="N1050" s="314">
        <f t="shared" si="126"/>
        <v>24809</v>
      </c>
      <c r="O1050" s="314">
        <f t="shared" si="126"/>
        <v>23638</v>
      </c>
      <c r="P1050" s="314">
        <f t="shared" si="126"/>
        <v>28563</v>
      </c>
      <c r="Q1050" s="314">
        <f t="shared" si="126"/>
        <v>31335</v>
      </c>
      <c r="R1050" s="314">
        <f t="shared" si="126"/>
        <v>33140</v>
      </c>
      <c r="S1050" s="314">
        <f t="shared" si="126"/>
        <v>35053</v>
      </c>
      <c r="T1050" s="314">
        <f t="shared" si="126"/>
        <v>37081</v>
      </c>
      <c r="U1050" s="314">
        <f t="shared" si="126"/>
        <v>39231</v>
      </c>
    </row>
    <row r="1051" spans="1:21" s="88" customFormat="1" ht="24" customHeight="1">
      <c r="A1051" s="407"/>
      <c r="B1051" s="307"/>
      <c r="C1051" s="490" t="s">
        <v>1154</v>
      </c>
      <c r="D1051" s="490"/>
      <c r="E1051" s="490"/>
      <c r="F1051" s="490"/>
      <c r="G1051" s="490"/>
      <c r="H1051" s="490"/>
      <c r="I1051" s="490"/>
      <c r="J1051" s="490"/>
      <c r="K1051" s="490"/>
      <c r="L1051" s="490"/>
      <c r="M1051" s="373">
        <v>0</v>
      </c>
      <c r="N1051" s="373">
        <v>0</v>
      </c>
      <c r="O1051" s="373">
        <v>0</v>
      </c>
      <c r="P1051" s="373">
        <v>0</v>
      </c>
      <c r="Q1051" s="373">
        <v>0</v>
      </c>
      <c r="R1051" s="373">
        <v>0</v>
      </c>
      <c r="S1051" s="373">
        <v>0</v>
      </c>
      <c r="T1051" s="373">
        <v>0</v>
      </c>
      <c r="U1051" s="373">
        <v>0</v>
      </c>
    </row>
    <row r="1052" spans="1:21" s="88" customFormat="1" ht="24" customHeight="1">
      <c r="A1052" s="407"/>
      <c r="B1052" s="280"/>
      <c r="C1052" s="491" t="s">
        <v>1214</v>
      </c>
      <c r="D1052" s="491"/>
      <c r="E1052" s="491"/>
      <c r="F1052" s="491"/>
      <c r="G1052" s="491"/>
      <c r="H1052" s="491"/>
      <c r="I1052" s="491"/>
      <c r="J1052" s="491"/>
      <c r="K1052" s="491"/>
      <c r="L1052" s="491"/>
      <c r="M1052" s="295">
        <f t="shared" ref="M1052:U1052" si="127">M1050-M1051</f>
        <v>25885</v>
      </c>
      <c r="N1052" s="295">
        <f t="shared" si="127"/>
        <v>24809</v>
      </c>
      <c r="O1052" s="295">
        <f t="shared" si="127"/>
        <v>23638</v>
      </c>
      <c r="P1052" s="295">
        <f t="shared" si="127"/>
        <v>28563</v>
      </c>
      <c r="Q1052" s="295">
        <f t="shared" si="127"/>
        <v>31335</v>
      </c>
      <c r="R1052" s="295">
        <f t="shared" si="127"/>
        <v>33140</v>
      </c>
      <c r="S1052" s="295">
        <f t="shared" si="127"/>
        <v>35053</v>
      </c>
      <c r="T1052" s="295">
        <f t="shared" si="127"/>
        <v>37081</v>
      </c>
      <c r="U1052" s="295">
        <f t="shared" si="127"/>
        <v>39231</v>
      </c>
    </row>
    <row r="1053" spans="1:21" s="88" customFormat="1" ht="15" customHeight="1">
      <c r="A1053" s="407"/>
      <c r="B1053" s="280"/>
      <c r="C1053" s="388"/>
      <c r="D1053" s="388"/>
      <c r="E1053" s="388"/>
      <c r="F1053" s="388"/>
      <c r="G1053" s="388"/>
      <c r="H1053" s="388"/>
      <c r="I1053" s="388"/>
      <c r="J1053" s="388"/>
      <c r="K1053" s="388"/>
      <c r="L1053" s="388"/>
      <c r="M1053" s="295"/>
      <c r="N1053" s="295"/>
      <c r="O1053" s="295"/>
      <c r="P1053" s="295"/>
      <c r="Q1053" s="295"/>
      <c r="R1053" s="295"/>
      <c r="S1053" s="295"/>
      <c r="T1053" s="295"/>
      <c r="U1053" s="295"/>
    </row>
    <row r="1054" spans="1:21" s="88" customFormat="1" ht="24" customHeight="1">
      <c r="A1054" s="407"/>
      <c r="B1054" s="135"/>
      <c r="C1054" s="135"/>
      <c r="D1054" s="135"/>
      <c r="E1054" s="135"/>
      <c r="F1054" s="135"/>
      <c r="G1054" s="135"/>
      <c r="H1054" s="135"/>
      <c r="I1054" s="135"/>
      <c r="J1054" s="135"/>
      <c r="K1054" s="135"/>
      <c r="L1054" s="280" t="s">
        <v>416</v>
      </c>
      <c r="M1054" s="295">
        <f t="shared" ref="M1054:U1054" si="128">M998-M1048+M1052</f>
        <v>59426</v>
      </c>
      <c r="N1054" s="295">
        <f t="shared" si="128"/>
        <v>108865</v>
      </c>
      <c r="O1054" s="295">
        <f t="shared" si="128"/>
        <v>-27047</v>
      </c>
      <c r="P1054" s="295">
        <f t="shared" si="128"/>
        <v>11544</v>
      </c>
      <c r="Q1054" s="295">
        <f t="shared" si="128"/>
        <v>-42222</v>
      </c>
      <c r="R1054" s="295">
        <f t="shared" si="128"/>
        <v>7659</v>
      </c>
      <c r="S1054" s="295">
        <f t="shared" si="128"/>
        <v>7874</v>
      </c>
      <c r="T1054" s="295">
        <f t="shared" si="128"/>
        <v>-2359</v>
      </c>
      <c r="U1054" s="295">
        <f t="shared" si="128"/>
        <v>-4042</v>
      </c>
    </row>
    <row r="1055" spans="1:21" s="88" customFormat="1" ht="15" customHeight="1">
      <c r="A1055" s="407"/>
      <c r="B1055" s="135"/>
      <c r="C1055" s="135"/>
      <c r="D1055" s="135"/>
      <c r="E1055" s="135"/>
      <c r="F1055" s="135"/>
      <c r="G1055" s="135"/>
      <c r="H1055" s="135"/>
      <c r="I1055" s="135"/>
      <c r="J1055" s="135"/>
      <c r="K1055" s="135"/>
      <c r="L1055" s="135"/>
      <c r="M1055" s="314"/>
      <c r="N1055" s="314"/>
      <c r="O1055" s="314"/>
      <c r="P1055" s="314"/>
      <c r="Q1055" s="314"/>
      <c r="R1055" s="314"/>
      <c r="S1055" s="314"/>
      <c r="T1055" s="314"/>
      <c r="U1055" s="314"/>
    </row>
    <row r="1056" spans="1:21" s="88" customFormat="1" ht="24" customHeight="1">
      <c r="A1056" s="407"/>
      <c r="B1056" s="135"/>
      <c r="C1056" s="135"/>
      <c r="D1056" s="135"/>
      <c r="E1056" s="135"/>
      <c r="F1056" s="135"/>
      <c r="G1056" s="135"/>
      <c r="H1056" s="135"/>
      <c r="I1056" s="135"/>
      <c r="J1056" s="135"/>
      <c r="K1056" s="135"/>
      <c r="L1056" s="309" t="s">
        <v>418</v>
      </c>
      <c r="M1056" s="295">
        <v>638033</v>
      </c>
      <c r="N1056" s="295">
        <v>746897</v>
      </c>
      <c r="O1056" s="295">
        <v>663784</v>
      </c>
      <c r="P1056" s="295">
        <f>N1056+P1054</f>
        <v>758441</v>
      </c>
      <c r="Q1056" s="295">
        <f>P1056+Q1054</f>
        <v>716219</v>
      </c>
      <c r="R1056" s="295">
        <f>Q1056+R1054</f>
        <v>723878</v>
      </c>
      <c r="S1056" s="295">
        <f>R1056+S1054</f>
        <v>731752</v>
      </c>
      <c r="T1056" s="295">
        <f>S1056+T1054</f>
        <v>729393</v>
      </c>
      <c r="U1056" s="295">
        <f>T1056+U1054</f>
        <v>725351</v>
      </c>
    </row>
    <row r="1057" spans="1:21" s="100" customFormat="1" ht="24" customHeight="1">
      <c r="A1057" s="411"/>
      <c r="B1057" s="374"/>
      <c r="C1057" s="374"/>
      <c r="D1057" s="374"/>
      <c r="E1057" s="374"/>
      <c r="F1057" s="374"/>
      <c r="G1057" s="374"/>
      <c r="H1057" s="374"/>
      <c r="I1057" s="374"/>
      <c r="J1057" s="374"/>
      <c r="K1057" s="374"/>
      <c r="L1057" s="374"/>
      <c r="M1057" s="157">
        <f t="shared" ref="M1057:U1057" si="129">M1056/M1048</f>
        <v>0.40668393178006801</v>
      </c>
      <c r="N1057" s="157">
        <f t="shared" si="129"/>
        <v>0.46730216846845773</v>
      </c>
      <c r="O1057" s="157">
        <f t="shared" si="129"/>
        <v>0.37633318592600151</v>
      </c>
      <c r="P1057" s="157">
        <f t="shared" si="129"/>
        <v>0.41418088743724685</v>
      </c>
      <c r="Q1057" s="157">
        <f t="shared" si="129"/>
        <v>0.37518019905709793</v>
      </c>
      <c r="R1057" s="157">
        <f t="shared" si="129"/>
        <v>0.38136295962245026</v>
      </c>
      <c r="S1057" s="157">
        <f t="shared" si="129"/>
        <v>0.68312446787853442</v>
      </c>
      <c r="T1057" s="157">
        <f t="shared" si="129"/>
        <v>0.65539968622461353</v>
      </c>
      <c r="U1057" s="157">
        <f t="shared" si="129"/>
        <v>0.63235277451099192</v>
      </c>
    </row>
    <row r="1058" spans="1:21" s="100" customFormat="1" ht="15" customHeight="1">
      <c r="A1058" s="411"/>
      <c r="B1058" s="374"/>
      <c r="C1058" s="374"/>
      <c r="D1058" s="374"/>
      <c r="E1058" s="374"/>
      <c r="F1058" s="374"/>
      <c r="G1058" s="374"/>
      <c r="H1058" s="374"/>
      <c r="I1058" s="374"/>
      <c r="J1058" s="374"/>
      <c r="K1058" s="374"/>
      <c r="L1058" s="374"/>
      <c r="M1058" s="157"/>
      <c r="N1058" s="157"/>
      <c r="O1058" s="157"/>
      <c r="P1058" s="157"/>
      <c r="Q1058" s="157"/>
      <c r="R1058" s="157"/>
      <c r="S1058" s="157"/>
      <c r="T1058" s="157"/>
      <c r="U1058" s="157"/>
    </row>
    <row r="1059" spans="1:21" s="136" customFormat="1" ht="24" customHeight="1">
      <c r="A1059" s="413"/>
      <c r="B1059" s="137"/>
      <c r="C1059" s="137"/>
      <c r="D1059" s="137"/>
      <c r="E1059" s="137"/>
      <c r="F1059" s="137"/>
      <c r="G1059" s="507" t="s">
        <v>1056</v>
      </c>
      <c r="H1059" s="507"/>
      <c r="I1059" s="507"/>
      <c r="J1059" s="507"/>
      <c r="K1059" s="507"/>
      <c r="L1059" s="507"/>
      <c r="M1059" s="176">
        <f t="shared" ref="M1059:U1059" si="130">M1056/(M1048-M1046-M1045-M1043-M1042)</f>
        <v>0.86013893625999116</v>
      </c>
      <c r="N1059" s="176">
        <f t="shared" si="130"/>
        <v>0.98523266305408841</v>
      </c>
      <c r="O1059" s="176">
        <f t="shared" si="130"/>
        <v>0.72425415190500453</v>
      </c>
      <c r="P1059" s="176">
        <f t="shared" si="130"/>
        <v>0.77087521725431207</v>
      </c>
      <c r="Q1059" s="176">
        <f t="shared" si="130"/>
        <v>0.68718541616694651</v>
      </c>
      <c r="R1059" s="176">
        <f t="shared" si="130"/>
        <v>0.69998472151578039</v>
      </c>
      <c r="S1059" s="176">
        <f t="shared" si="130"/>
        <v>0.68312446787853442</v>
      </c>
      <c r="T1059" s="176">
        <f t="shared" si="130"/>
        <v>0.65539968622461353</v>
      </c>
      <c r="U1059" s="176">
        <f t="shared" si="130"/>
        <v>0.63235277451099192</v>
      </c>
    </row>
    <row r="1060" spans="1:21" ht="15" customHeight="1">
      <c r="B1060" s="88"/>
      <c r="C1060" s="88"/>
      <c r="D1060" s="88"/>
      <c r="E1060" s="88"/>
      <c r="F1060" s="88"/>
      <c r="G1060" s="88"/>
      <c r="H1060" s="88"/>
      <c r="I1060" s="88"/>
      <c r="J1060" s="88"/>
      <c r="K1060" s="88"/>
      <c r="L1060" s="88"/>
      <c r="M1060" s="234"/>
      <c r="N1060" s="234"/>
      <c r="O1060" s="172"/>
      <c r="P1060" s="172"/>
      <c r="Q1060" s="447"/>
      <c r="R1060" s="447"/>
      <c r="S1060" s="235"/>
      <c r="T1060" s="235"/>
      <c r="U1060" s="235"/>
    </row>
    <row r="1061" spans="1:21" ht="24" customHeight="1">
      <c r="B1061" s="98" t="s">
        <v>1239</v>
      </c>
      <c r="C1061" s="88"/>
      <c r="D1061" s="88"/>
      <c r="E1061" s="88"/>
      <c r="F1061" s="88"/>
      <c r="G1061" s="88"/>
      <c r="H1061" s="88"/>
      <c r="I1061" s="88"/>
      <c r="J1061" s="88"/>
      <c r="K1061" s="88"/>
      <c r="L1061" s="88"/>
      <c r="M1061" s="224"/>
      <c r="N1061" s="224"/>
      <c r="O1061" s="163"/>
      <c r="P1061" s="163"/>
      <c r="Q1061" s="225"/>
      <c r="R1061" s="225"/>
      <c r="S1061" s="225"/>
      <c r="T1061" s="225"/>
      <c r="U1061" s="225"/>
    </row>
    <row r="1062" spans="1:21" ht="15" customHeight="1">
      <c r="B1062" s="88"/>
      <c r="C1062" s="88"/>
      <c r="D1062" s="88"/>
      <c r="E1062" s="88"/>
      <c r="F1062" s="88"/>
      <c r="G1062" s="88"/>
      <c r="H1062" s="88"/>
      <c r="I1062" s="88"/>
      <c r="J1062" s="88"/>
      <c r="K1062" s="88"/>
      <c r="L1062" s="88"/>
      <c r="M1062" s="224"/>
      <c r="N1062" s="224"/>
      <c r="O1062" s="163"/>
      <c r="P1062" s="163"/>
      <c r="Q1062" s="225"/>
      <c r="R1062" s="225"/>
      <c r="S1062" s="225"/>
      <c r="T1062" s="225"/>
      <c r="U1062" s="225"/>
    </row>
    <row r="1063" spans="1:21" ht="24" customHeight="1">
      <c r="B1063" s="1" t="s">
        <v>546</v>
      </c>
      <c r="C1063" s="93"/>
      <c r="D1063" s="93"/>
      <c r="E1063" s="1" t="s">
        <v>545</v>
      </c>
      <c r="F1063" s="88"/>
      <c r="G1063" s="88"/>
      <c r="H1063" s="88"/>
      <c r="I1063" s="88"/>
      <c r="J1063" s="88"/>
      <c r="K1063" s="88"/>
      <c r="L1063" s="88"/>
      <c r="M1063" s="325">
        <v>104600</v>
      </c>
      <c r="N1063" s="325">
        <v>103850</v>
      </c>
      <c r="O1063" s="336">
        <v>50000</v>
      </c>
      <c r="P1063" s="336">
        <v>120000</v>
      </c>
      <c r="Q1063" s="325">
        <v>50000</v>
      </c>
      <c r="R1063" s="325">
        <v>50000</v>
      </c>
      <c r="S1063" s="325">
        <v>50000</v>
      </c>
      <c r="T1063" s="325">
        <v>50000</v>
      </c>
      <c r="U1063" s="325">
        <v>50000</v>
      </c>
    </row>
    <row r="1064" spans="1:21" ht="24" customHeight="1">
      <c r="B1064" s="1" t="s">
        <v>518</v>
      </c>
      <c r="C1064" s="93"/>
      <c r="D1064" s="93"/>
      <c r="E1064" s="500" t="s">
        <v>6</v>
      </c>
      <c r="F1064" s="500"/>
      <c r="G1064" s="500"/>
      <c r="H1064" s="500"/>
      <c r="I1064" s="500"/>
      <c r="J1064" s="500"/>
      <c r="K1064" s="500"/>
      <c r="L1064" s="500"/>
      <c r="M1064" s="211">
        <v>182</v>
      </c>
      <c r="N1064" s="211">
        <v>189</v>
      </c>
      <c r="O1064" s="142">
        <v>350</v>
      </c>
      <c r="P1064" s="142">
        <v>185</v>
      </c>
      <c r="Q1064" s="211">
        <v>150</v>
      </c>
      <c r="R1064" s="211">
        <v>150</v>
      </c>
      <c r="S1064" s="211">
        <v>150</v>
      </c>
      <c r="T1064" s="211">
        <v>150</v>
      </c>
      <c r="U1064" s="211">
        <v>150</v>
      </c>
    </row>
    <row r="1065" spans="1:21" ht="24" customHeight="1">
      <c r="B1065" s="1" t="s">
        <v>941</v>
      </c>
      <c r="C1065" s="93"/>
      <c r="D1065" s="93"/>
      <c r="E1065" s="1" t="s">
        <v>7</v>
      </c>
      <c r="F1065" s="88"/>
      <c r="G1065" s="88"/>
      <c r="H1065" s="88"/>
      <c r="I1065" s="88"/>
      <c r="J1065" s="88"/>
      <c r="K1065" s="88"/>
      <c r="L1065" s="88"/>
      <c r="M1065" s="231">
        <v>31</v>
      </c>
      <c r="N1065" s="231">
        <v>26</v>
      </c>
      <c r="O1065" s="145">
        <v>0</v>
      </c>
      <c r="P1065" s="145">
        <v>0</v>
      </c>
      <c r="Q1065" s="231">
        <v>0</v>
      </c>
      <c r="R1065" s="231">
        <v>0</v>
      </c>
      <c r="S1065" s="231">
        <v>0</v>
      </c>
      <c r="T1065" s="231">
        <v>0</v>
      </c>
      <c r="U1065" s="231">
        <v>0</v>
      </c>
    </row>
    <row r="1066" spans="1:21" ht="15" customHeight="1">
      <c r="B1066" s="88"/>
      <c r="C1066" s="88"/>
      <c r="D1066" s="88"/>
      <c r="E1066" s="88"/>
      <c r="F1066" s="88"/>
      <c r="G1066" s="88"/>
      <c r="H1066" s="88"/>
      <c r="I1066" s="88"/>
      <c r="J1066" s="88"/>
      <c r="K1066" s="88"/>
      <c r="L1066" s="88"/>
      <c r="M1066" s="198"/>
      <c r="N1066" s="198"/>
      <c r="O1066" s="146"/>
      <c r="P1066" s="146"/>
      <c r="Q1066" s="192"/>
      <c r="R1066" s="192"/>
      <c r="S1066" s="192"/>
      <c r="T1066" s="192"/>
      <c r="U1066" s="192"/>
    </row>
    <row r="1067" spans="1:21" s="88" customFormat="1" ht="24" customHeight="1">
      <c r="A1067" s="407"/>
      <c r="B1067" s="486" t="s">
        <v>1224</v>
      </c>
      <c r="C1067" s="486"/>
      <c r="D1067" s="486"/>
      <c r="E1067" s="486"/>
      <c r="F1067" s="486"/>
      <c r="G1067" s="486"/>
      <c r="H1067" s="486"/>
      <c r="I1067" s="486"/>
      <c r="J1067" s="486"/>
      <c r="K1067" s="486"/>
      <c r="L1067" s="486"/>
      <c r="M1067" s="294">
        <f t="shared" ref="M1067:U1067" si="131">SUM(M1063:M1065)</f>
        <v>104813</v>
      </c>
      <c r="N1067" s="311">
        <f t="shared" si="131"/>
        <v>104065</v>
      </c>
      <c r="O1067" s="295">
        <f t="shared" si="131"/>
        <v>50350</v>
      </c>
      <c r="P1067" s="295">
        <f t="shared" si="131"/>
        <v>120185</v>
      </c>
      <c r="Q1067" s="311">
        <f t="shared" si="131"/>
        <v>50150</v>
      </c>
      <c r="R1067" s="311">
        <f t="shared" si="131"/>
        <v>50150</v>
      </c>
      <c r="S1067" s="311">
        <f t="shared" si="131"/>
        <v>50150</v>
      </c>
      <c r="T1067" s="311">
        <f t="shared" si="131"/>
        <v>50150</v>
      </c>
      <c r="U1067" s="311">
        <f t="shared" si="131"/>
        <v>50150</v>
      </c>
    </row>
    <row r="1068" spans="1:21" ht="15" customHeight="1">
      <c r="B1068" s="88"/>
      <c r="C1068" s="88"/>
      <c r="D1068" s="88"/>
      <c r="E1068" s="88"/>
      <c r="F1068" s="88"/>
      <c r="G1068" s="88"/>
      <c r="H1068" s="88"/>
      <c r="I1068" s="88"/>
      <c r="J1068" s="88"/>
      <c r="K1068" s="88"/>
      <c r="L1068" s="95"/>
      <c r="M1068" s="199"/>
      <c r="N1068" s="199"/>
      <c r="O1068" s="161"/>
      <c r="P1068" s="161"/>
      <c r="Q1068" s="222"/>
      <c r="R1068" s="222"/>
      <c r="S1068" s="222"/>
      <c r="T1068" s="222"/>
      <c r="U1068" s="222"/>
    </row>
    <row r="1069" spans="1:21" ht="24" customHeight="1">
      <c r="B1069" s="1" t="s">
        <v>747</v>
      </c>
      <c r="C1069" s="88"/>
      <c r="D1069" s="88"/>
      <c r="E1069" s="1" t="s">
        <v>842</v>
      </c>
      <c r="F1069" s="88"/>
      <c r="G1069" s="88"/>
      <c r="H1069" s="88"/>
      <c r="I1069" s="88"/>
      <c r="J1069" s="88"/>
      <c r="K1069" s="88"/>
      <c r="L1069" s="95"/>
      <c r="M1069" s="326">
        <v>3347</v>
      </c>
      <c r="N1069" s="326">
        <v>3000</v>
      </c>
      <c r="O1069" s="338">
        <v>3500</v>
      </c>
      <c r="P1069" s="338">
        <v>3000</v>
      </c>
      <c r="Q1069" s="326">
        <v>3500</v>
      </c>
      <c r="R1069" s="326">
        <v>3500</v>
      </c>
      <c r="S1069" s="326">
        <v>3500</v>
      </c>
      <c r="T1069" s="326">
        <v>3500</v>
      </c>
      <c r="U1069" s="326">
        <v>3500</v>
      </c>
    </row>
    <row r="1070" spans="1:21" ht="24" customHeight="1">
      <c r="B1070" s="1" t="s">
        <v>698</v>
      </c>
      <c r="C1070" s="93"/>
      <c r="D1070" s="93"/>
      <c r="E1070" s="1" t="s">
        <v>215</v>
      </c>
      <c r="F1070" s="93"/>
      <c r="G1070" s="93"/>
      <c r="H1070" s="93"/>
      <c r="I1070" s="93"/>
      <c r="J1070" s="93"/>
      <c r="K1070" s="88"/>
      <c r="L1070" s="95"/>
      <c r="M1070" s="270">
        <v>8387</v>
      </c>
      <c r="N1070" s="270">
        <v>19965</v>
      </c>
      <c r="O1070" s="153">
        <v>25000</v>
      </c>
      <c r="P1070" s="153">
        <v>10000</v>
      </c>
      <c r="Q1070" s="270">
        <v>25000</v>
      </c>
      <c r="R1070" s="270">
        <v>25000</v>
      </c>
      <c r="S1070" s="270">
        <v>25000</v>
      </c>
      <c r="T1070" s="270">
        <v>25000</v>
      </c>
      <c r="U1070" s="270">
        <v>25000</v>
      </c>
    </row>
    <row r="1071" spans="1:21" ht="24" customHeight="1">
      <c r="B1071" s="1" t="s">
        <v>695</v>
      </c>
      <c r="C1071" s="88"/>
      <c r="D1071" s="88"/>
      <c r="E1071" s="1" t="s">
        <v>404</v>
      </c>
      <c r="F1071" s="88"/>
      <c r="G1071" s="88"/>
      <c r="H1071" s="88"/>
      <c r="I1071" s="88"/>
      <c r="J1071" s="88"/>
      <c r="K1071" s="88"/>
      <c r="L1071" s="88"/>
      <c r="M1071" s="270">
        <v>2351</v>
      </c>
      <c r="N1071" s="270">
        <v>3029</v>
      </c>
      <c r="O1071" s="153">
        <v>3500</v>
      </c>
      <c r="P1071" s="153">
        <v>3000</v>
      </c>
      <c r="Q1071" s="270">
        <v>0</v>
      </c>
      <c r="R1071" s="270">
        <v>0</v>
      </c>
      <c r="S1071" s="270">
        <v>0</v>
      </c>
      <c r="T1071" s="270">
        <v>0</v>
      </c>
      <c r="U1071" s="270">
        <v>0</v>
      </c>
    </row>
    <row r="1072" spans="1:21" ht="24" customHeight="1">
      <c r="B1072" s="1" t="s">
        <v>696</v>
      </c>
      <c r="C1072" s="88"/>
      <c r="D1072" s="88"/>
      <c r="E1072" s="1" t="s">
        <v>825</v>
      </c>
      <c r="F1072" s="88"/>
      <c r="G1072" s="88"/>
      <c r="H1072" s="88"/>
      <c r="I1072" s="88"/>
      <c r="J1072" s="88"/>
      <c r="K1072" s="88"/>
      <c r="L1072" s="88"/>
      <c r="M1072" s="270">
        <v>283</v>
      </c>
      <c r="N1072" s="270">
        <v>45</v>
      </c>
      <c r="O1072" s="153">
        <v>500</v>
      </c>
      <c r="P1072" s="153">
        <v>500</v>
      </c>
      <c r="Q1072" s="270">
        <v>0</v>
      </c>
      <c r="R1072" s="208">
        <v>0</v>
      </c>
      <c r="S1072" s="208">
        <v>0</v>
      </c>
      <c r="T1072" s="208">
        <v>0</v>
      </c>
      <c r="U1072" s="208">
        <v>0</v>
      </c>
    </row>
    <row r="1073" spans="1:21" ht="24" customHeight="1">
      <c r="B1073" s="1" t="s">
        <v>697</v>
      </c>
      <c r="C1073" s="88"/>
      <c r="D1073" s="88"/>
      <c r="E1073" s="1" t="s">
        <v>406</v>
      </c>
      <c r="F1073" s="88"/>
      <c r="G1073" s="88"/>
      <c r="H1073" s="88"/>
      <c r="I1073" s="88"/>
      <c r="J1073" s="88"/>
      <c r="K1073" s="88"/>
      <c r="L1073" s="88"/>
      <c r="M1073" s="270">
        <v>2307</v>
      </c>
      <c r="N1073" s="270">
        <v>2822</v>
      </c>
      <c r="O1073" s="153">
        <v>3000</v>
      </c>
      <c r="P1073" s="153">
        <v>3000</v>
      </c>
      <c r="Q1073" s="270">
        <v>0</v>
      </c>
      <c r="R1073" s="208">
        <v>0</v>
      </c>
      <c r="S1073" s="208">
        <v>0</v>
      </c>
      <c r="T1073" s="208">
        <v>0</v>
      </c>
      <c r="U1073" s="208">
        <v>0</v>
      </c>
    </row>
    <row r="1074" spans="1:21" ht="24" customHeight="1">
      <c r="B1074" s="1" t="s">
        <v>700</v>
      </c>
      <c r="C1074" s="88"/>
      <c r="D1074" s="88"/>
      <c r="E1074" s="1" t="s">
        <v>699</v>
      </c>
      <c r="F1074" s="88"/>
      <c r="G1074" s="88"/>
      <c r="H1074" s="88"/>
      <c r="I1074" s="88"/>
      <c r="J1074" s="88"/>
      <c r="K1074" s="88"/>
      <c r="L1074" s="88"/>
      <c r="M1074" s="270">
        <v>42534</v>
      </c>
      <c r="N1074" s="270">
        <v>49680</v>
      </c>
      <c r="O1074" s="153">
        <v>50000</v>
      </c>
      <c r="P1074" s="153">
        <v>42500</v>
      </c>
      <c r="Q1074" s="208">
        <v>30000</v>
      </c>
      <c r="R1074" s="208">
        <v>20000</v>
      </c>
      <c r="S1074" s="208">
        <v>10000</v>
      </c>
      <c r="T1074" s="208">
        <v>0</v>
      </c>
      <c r="U1074" s="208">
        <v>0</v>
      </c>
    </row>
    <row r="1075" spans="1:21" ht="24" customHeight="1">
      <c r="B1075" s="1" t="s">
        <v>1307</v>
      </c>
      <c r="C1075" s="88"/>
      <c r="D1075" s="88"/>
      <c r="E1075" s="1" t="s">
        <v>1308</v>
      </c>
      <c r="F1075" s="88"/>
      <c r="G1075" s="88"/>
      <c r="H1075" s="88"/>
      <c r="I1075" s="88"/>
      <c r="J1075" s="88"/>
      <c r="K1075" s="88"/>
      <c r="L1075" s="88"/>
      <c r="M1075" s="287">
        <v>0</v>
      </c>
      <c r="N1075" s="287">
        <v>18050</v>
      </c>
      <c r="O1075" s="177">
        <v>0</v>
      </c>
      <c r="P1075" s="177">
        <v>0</v>
      </c>
      <c r="Q1075" s="287">
        <v>56000</v>
      </c>
      <c r="R1075" s="239">
        <v>250000</v>
      </c>
      <c r="S1075" s="239">
        <v>0</v>
      </c>
      <c r="T1075" s="239">
        <v>200000</v>
      </c>
      <c r="U1075" s="239">
        <v>0</v>
      </c>
    </row>
    <row r="1076" spans="1:21" ht="15" customHeight="1">
      <c r="B1076" s="1"/>
      <c r="C1076" s="88"/>
      <c r="D1076" s="88"/>
      <c r="E1076" s="88"/>
      <c r="F1076" s="88"/>
      <c r="G1076" s="88"/>
      <c r="H1076" s="88"/>
      <c r="I1076" s="88"/>
      <c r="J1076" s="88"/>
      <c r="K1076" s="88"/>
      <c r="L1076" s="88"/>
      <c r="M1076" s="198"/>
      <c r="N1076" s="198"/>
      <c r="O1076" s="146"/>
      <c r="P1076" s="146"/>
      <c r="Q1076" s="192"/>
      <c r="R1076" s="192"/>
      <c r="S1076" s="192"/>
      <c r="T1076" s="192"/>
      <c r="U1076" s="192"/>
    </row>
    <row r="1077" spans="1:21" s="88" customFormat="1" ht="24" customHeight="1">
      <c r="A1077" s="407"/>
      <c r="B1077" s="486" t="s">
        <v>1225</v>
      </c>
      <c r="C1077" s="486"/>
      <c r="D1077" s="486"/>
      <c r="E1077" s="486"/>
      <c r="F1077" s="486"/>
      <c r="G1077" s="486"/>
      <c r="H1077" s="486"/>
      <c r="I1077" s="486"/>
      <c r="J1077" s="486"/>
      <c r="K1077" s="486"/>
      <c r="L1077" s="486"/>
      <c r="M1077" s="294">
        <f t="shared" ref="M1077:U1077" si="132">SUM(M1069:M1076)</f>
        <v>59209</v>
      </c>
      <c r="N1077" s="294">
        <f t="shared" si="132"/>
        <v>96591</v>
      </c>
      <c r="O1077" s="295">
        <f t="shared" si="132"/>
        <v>85500</v>
      </c>
      <c r="P1077" s="295">
        <f t="shared" si="132"/>
        <v>62000</v>
      </c>
      <c r="Q1077" s="294">
        <f t="shared" si="132"/>
        <v>114500</v>
      </c>
      <c r="R1077" s="294">
        <f t="shared" si="132"/>
        <v>298500</v>
      </c>
      <c r="S1077" s="294">
        <f t="shared" si="132"/>
        <v>38500</v>
      </c>
      <c r="T1077" s="294">
        <f t="shared" si="132"/>
        <v>228500</v>
      </c>
      <c r="U1077" s="294">
        <f t="shared" si="132"/>
        <v>28500</v>
      </c>
    </row>
    <row r="1078" spans="1:21" s="88" customFormat="1" ht="15" customHeight="1">
      <c r="A1078" s="407"/>
      <c r="B1078" s="1"/>
      <c r="M1078" s="324"/>
      <c r="N1078" s="324"/>
      <c r="O1078" s="314"/>
      <c r="P1078" s="314"/>
      <c r="Q1078" s="324"/>
      <c r="R1078" s="324"/>
      <c r="S1078" s="324"/>
      <c r="T1078" s="324"/>
      <c r="U1078" s="324"/>
    </row>
    <row r="1079" spans="1:21" s="88" customFormat="1" ht="24" customHeight="1">
      <c r="A1079" s="407"/>
      <c r="L1079" s="95" t="s">
        <v>416</v>
      </c>
      <c r="M1079" s="212">
        <f t="shared" ref="M1079:U1079" si="133">M1067-M1077</f>
        <v>45604</v>
      </c>
      <c r="N1079" s="212">
        <f t="shared" si="133"/>
        <v>7474</v>
      </c>
      <c r="O1079" s="248">
        <f t="shared" si="133"/>
        <v>-35150</v>
      </c>
      <c r="P1079" s="248">
        <f t="shared" si="133"/>
        <v>58185</v>
      </c>
      <c r="Q1079" s="212">
        <f t="shared" si="133"/>
        <v>-64350</v>
      </c>
      <c r="R1079" s="212">
        <f t="shared" si="133"/>
        <v>-248350</v>
      </c>
      <c r="S1079" s="212">
        <f t="shared" si="133"/>
        <v>11650</v>
      </c>
      <c r="T1079" s="212">
        <f t="shared" si="133"/>
        <v>-178350</v>
      </c>
      <c r="U1079" s="212">
        <f t="shared" si="133"/>
        <v>21650</v>
      </c>
    </row>
    <row r="1080" spans="1:21" s="88" customFormat="1" ht="15" customHeight="1">
      <c r="A1080" s="407"/>
      <c r="M1080" s="324"/>
      <c r="N1080" s="324"/>
      <c r="O1080" s="314"/>
      <c r="P1080" s="314"/>
      <c r="Q1080" s="324"/>
      <c r="R1080" s="324"/>
      <c r="S1080" s="324"/>
      <c r="T1080" s="324"/>
      <c r="U1080" s="324"/>
    </row>
    <row r="1081" spans="1:21" s="88" customFormat="1" ht="24" customHeight="1">
      <c r="A1081" s="407"/>
      <c r="L1081" s="96" t="s">
        <v>418</v>
      </c>
      <c r="M1081" s="311">
        <v>169188</v>
      </c>
      <c r="N1081" s="311">
        <v>176662</v>
      </c>
      <c r="O1081" s="295">
        <v>145712</v>
      </c>
      <c r="P1081" s="295">
        <f>N1081+P1079</f>
        <v>234847</v>
      </c>
      <c r="Q1081" s="294">
        <f>P1081+Q1079</f>
        <v>170497</v>
      </c>
      <c r="R1081" s="294">
        <f>Q1081+R1079</f>
        <v>-77853</v>
      </c>
      <c r="S1081" s="294">
        <f>R1081+S1079</f>
        <v>-66203</v>
      </c>
      <c r="T1081" s="294">
        <f>S1081+T1079</f>
        <v>-244553</v>
      </c>
      <c r="U1081" s="294">
        <f>T1081+U1079</f>
        <v>-222903</v>
      </c>
    </row>
    <row r="1082" spans="1:21" ht="15" customHeight="1">
      <c r="B1082" s="88"/>
      <c r="C1082" s="88"/>
      <c r="D1082" s="88"/>
      <c r="E1082" s="88"/>
      <c r="F1082" s="88"/>
      <c r="G1082" s="88"/>
      <c r="H1082" s="88"/>
      <c r="I1082" s="88"/>
      <c r="J1082" s="88"/>
      <c r="K1082" s="88"/>
      <c r="L1082" s="88"/>
      <c r="M1082" s="224"/>
      <c r="N1082" s="224"/>
      <c r="O1082" s="163"/>
      <c r="P1082" s="163"/>
      <c r="Q1082" s="225"/>
      <c r="R1082" s="225"/>
      <c r="S1082" s="225"/>
      <c r="T1082" s="225"/>
      <c r="U1082" s="225"/>
    </row>
    <row r="1083" spans="1:21" ht="24" customHeight="1">
      <c r="B1083" s="98" t="s">
        <v>1240</v>
      </c>
      <c r="C1083" s="88"/>
      <c r="D1083" s="88"/>
      <c r="E1083" s="88"/>
      <c r="F1083" s="88"/>
      <c r="G1083" s="88"/>
      <c r="H1083" s="88"/>
      <c r="I1083" s="88"/>
      <c r="J1083" s="88"/>
      <c r="K1083" s="88"/>
      <c r="L1083" s="88"/>
      <c r="M1083" s="224"/>
      <c r="N1083" s="224"/>
      <c r="O1083" s="163"/>
      <c r="P1083" s="163"/>
      <c r="Q1083" s="225"/>
      <c r="R1083" s="225"/>
      <c r="S1083" s="225"/>
      <c r="T1083" s="225"/>
      <c r="U1083" s="225"/>
    </row>
    <row r="1084" spans="1:21" ht="15" customHeight="1">
      <c r="B1084" s="88"/>
      <c r="C1084" s="88"/>
      <c r="D1084" s="88"/>
      <c r="E1084" s="88"/>
      <c r="F1084" s="88"/>
      <c r="G1084" s="88"/>
      <c r="H1084" s="88"/>
      <c r="I1084" s="88"/>
      <c r="J1084" s="88"/>
      <c r="K1084" s="88"/>
      <c r="L1084" s="88"/>
      <c r="M1084" s="224"/>
      <c r="N1084" s="224"/>
      <c r="O1084" s="163"/>
      <c r="P1084" s="163"/>
      <c r="Q1084" s="225"/>
      <c r="R1084" s="225"/>
      <c r="S1084" s="225"/>
      <c r="T1084" s="225"/>
      <c r="U1084" s="225"/>
    </row>
    <row r="1085" spans="1:21" ht="24" customHeight="1">
      <c r="B1085" s="88" t="s">
        <v>851</v>
      </c>
      <c r="C1085" s="88"/>
      <c r="D1085" s="88"/>
      <c r="E1085" s="88" t="s">
        <v>850</v>
      </c>
      <c r="F1085" s="88"/>
      <c r="G1085" s="88"/>
      <c r="H1085" s="88"/>
      <c r="I1085" s="88"/>
      <c r="J1085" s="88"/>
      <c r="K1085" s="88"/>
      <c r="L1085" s="88"/>
      <c r="M1085" s="321">
        <v>151422</v>
      </c>
      <c r="N1085" s="321">
        <v>250366</v>
      </c>
      <c r="O1085" s="333">
        <v>232133</v>
      </c>
      <c r="P1085" s="333">
        <v>232124</v>
      </c>
      <c r="Q1085" s="321">
        <v>228000</v>
      </c>
      <c r="R1085" s="321">
        <v>233700</v>
      </c>
      <c r="S1085" s="321">
        <v>239543</v>
      </c>
      <c r="T1085" s="321">
        <v>245532</v>
      </c>
      <c r="U1085" s="321">
        <v>251670</v>
      </c>
    </row>
    <row r="1086" spans="1:21" ht="15" customHeight="1">
      <c r="B1086" s="88"/>
      <c r="C1086" s="88"/>
      <c r="D1086" s="88"/>
      <c r="E1086" s="88"/>
      <c r="F1086" s="88"/>
      <c r="G1086" s="88"/>
      <c r="H1086" s="88"/>
      <c r="I1086" s="88"/>
      <c r="J1086" s="88"/>
      <c r="K1086" s="88"/>
      <c r="L1086" s="88"/>
      <c r="M1086" s="324"/>
      <c r="N1086" s="324"/>
      <c r="O1086" s="338"/>
      <c r="P1086" s="338"/>
      <c r="Q1086" s="339"/>
      <c r="R1086" s="339"/>
      <c r="S1086" s="339"/>
      <c r="T1086" s="339"/>
      <c r="U1086" s="339"/>
    </row>
    <row r="1087" spans="1:21" s="88" customFormat="1" ht="24" customHeight="1">
      <c r="A1087" s="407"/>
      <c r="B1087" s="486" t="s">
        <v>1243</v>
      </c>
      <c r="C1087" s="486"/>
      <c r="D1087" s="486"/>
      <c r="E1087" s="486"/>
      <c r="F1087" s="486"/>
      <c r="G1087" s="486"/>
      <c r="H1087" s="486"/>
      <c r="I1087" s="486"/>
      <c r="J1087" s="486"/>
      <c r="K1087" s="486"/>
      <c r="L1087" s="486"/>
      <c r="M1087" s="294">
        <f>SUM(M1085:M1086)</f>
        <v>151422</v>
      </c>
      <c r="N1087" s="294">
        <f t="shared" ref="N1087:U1087" si="134">SUM(N1085:N1086)</f>
        <v>250366</v>
      </c>
      <c r="O1087" s="295">
        <f t="shared" si="134"/>
        <v>232133</v>
      </c>
      <c r="P1087" s="295">
        <f t="shared" si="134"/>
        <v>232124</v>
      </c>
      <c r="Q1087" s="294">
        <f t="shared" si="134"/>
        <v>228000</v>
      </c>
      <c r="R1087" s="294">
        <f t="shared" si="134"/>
        <v>233700</v>
      </c>
      <c r="S1087" s="294">
        <f t="shared" si="134"/>
        <v>239543</v>
      </c>
      <c r="T1087" s="294">
        <f t="shared" si="134"/>
        <v>245532</v>
      </c>
      <c r="U1087" s="294">
        <f t="shared" si="134"/>
        <v>251670</v>
      </c>
    </row>
    <row r="1088" spans="1:21" ht="15" customHeight="1">
      <c r="B1088" s="88"/>
      <c r="C1088" s="88"/>
      <c r="D1088" s="88"/>
      <c r="E1088" s="88"/>
      <c r="F1088" s="88"/>
      <c r="G1088" s="88"/>
      <c r="H1088" s="88"/>
      <c r="I1088" s="88"/>
      <c r="J1088" s="88"/>
      <c r="K1088" s="88"/>
      <c r="L1088" s="88"/>
      <c r="M1088" s="198"/>
      <c r="N1088" s="198"/>
      <c r="O1088" s="146"/>
      <c r="P1088" s="146"/>
      <c r="Q1088" s="192"/>
      <c r="R1088" s="192"/>
      <c r="S1088" s="192"/>
      <c r="T1088" s="192"/>
      <c r="U1088" s="192"/>
    </row>
    <row r="1089" spans="1:21" ht="24" customHeight="1">
      <c r="B1089" s="1" t="s">
        <v>998</v>
      </c>
      <c r="C1089" s="93"/>
      <c r="D1089" s="93"/>
      <c r="E1089" s="88" t="s">
        <v>995</v>
      </c>
      <c r="F1089" s="93"/>
      <c r="G1089" s="93"/>
      <c r="H1089" s="93"/>
      <c r="I1089" s="93"/>
      <c r="J1089" s="93"/>
      <c r="K1089" s="93"/>
      <c r="L1089" s="88"/>
      <c r="M1089" s="290">
        <v>11475</v>
      </c>
      <c r="N1089" s="290">
        <v>11381</v>
      </c>
      <c r="O1089" s="291">
        <v>15804</v>
      </c>
      <c r="P1089" s="291">
        <v>15804</v>
      </c>
      <c r="Q1089" s="290">
        <v>16314</v>
      </c>
      <c r="R1089" s="290">
        <v>16803</v>
      </c>
      <c r="S1089" s="290">
        <v>17307</v>
      </c>
      <c r="T1089" s="290">
        <v>17826</v>
      </c>
      <c r="U1089" s="290">
        <v>18361</v>
      </c>
    </row>
    <row r="1090" spans="1:21" ht="24" customHeight="1">
      <c r="B1090" s="1" t="s">
        <v>932</v>
      </c>
      <c r="C1090" s="93"/>
      <c r="D1090" s="93"/>
      <c r="E1090" s="1" t="s">
        <v>10</v>
      </c>
      <c r="F1090" s="93"/>
      <c r="G1090" s="93"/>
      <c r="H1090" s="93"/>
      <c r="I1090" s="93"/>
      <c r="J1090" s="93"/>
      <c r="K1090" s="93"/>
      <c r="L1090" s="88"/>
      <c r="M1090" s="211">
        <v>414</v>
      </c>
      <c r="N1090" s="211">
        <v>601</v>
      </c>
      <c r="O1090" s="142">
        <v>2000</v>
      </c>
      <c r="P1090" s="142">
        <v>500</v>
      </c>
      <c r="Q1090" s="184">
        <v>1000</v>
      </c>
      <c r="R1090" s="184">
        <v>1000</v>
      </c>
      <c r="S1090" s="184">
        <v>1000</v>
      </c>
      <c r="T1090" s="184">
        <v>1000</v>
      </c>
      <c r="U1090" s="184">
        <v>1000</v>
      </c>
    </row>
    <row r="1091" spans="1:21" ht="24" customHeight="1">
      <c r="B1091" s="1" t="s">
        <v>410</v>
      </c>
      <c r="C1091" s="93"/>
      <c r="D1091" s="93"/>
      <c r="E1091" s="1" t="s">
        <v>256</v>
      </c>
      <c r="F1091" s="93"/>
      <c r="G1091" s="93"/>
      <c r="H1091" s="93"/>
      <c r="I1091" s="93"/>
      <c r="J1091" s="93"/>
      <c r="K1091" s="93"/>
      <c r="L1091" s="88"/>
      <c r="M1091" s="211">
        <v>661</v>
      </c>
      <c r="N1091" s="211">
        <v>661</v>
      </c>
      <c r="O1091" s="142">
        <v>700</v>
      </c>
      <c r="P1091" s="142">
        <v>661</v>
      </c>
      <c r="Q1091" s="184">
        <v>700</v>
      </c>
      <c r="R1091" s="184">
        <v>700</v>
      </c>
      <c r="S1091" s="184">
        <v>700</v>
      </c>
      <c r="T1091" s="184">
        <v>700</v>
      </c>
      <c r="U1091" s="184">
        <v>700</v>
      </c>
    </row>
    <row r="1092" spans="1:21" ht="24" customHeight="1">
      <c r="B1092" s="6" t="s">
        <v>1412</v>
      </c>
      <c r="C1092" s="93"/>
      <c r="D1092" s="93"/>
      <c r="E1092" s="1"/>
      <c r="F1092" s="93"/>
      <c r="G1092" s="93"/>
      <c r="H1092" s="93"/>
      <c r="I1092" s="93"/>
      <c r="J1092" s="93"/>
      <c r="K1092" s="93"/>
      <c r="L1092" s="93"/>
      <c r="M1092" s="211"/>
      <c r="N1092" s="211"/>
      <c r="O1092" s="142"/>
      <c r="P1092" s="142"/>
      <c r="Q1092" s="184"/>
      <c r="R1092" s="184"/>
      <c r="S1092" s="184"/>
      <c r="T1092" s="184"/>
      <c r="U1092" s="184"/>
    </row>
    <row r="1093" spans="1:21" ht="24" customHeight="1">
      <c r="B1093" s="1" t="s">
        <v>956</v>
      </c>
      <c r="C1093" s="93"/>
      <c r="D1093" s="93"/>
      <c r="E1093" s="1" t="s">
        <v>787</v>
      </c>
      <c r="F1093" s="93"/>
      <c r="G1093" s="93"/>
      <c r="H1093" s="93"/>
      <c r="I1093" s="93"/>
      <c r="J1093" s="93"/>
      <c r="K1093" s="93"/>
      <c r="L1093" s="93"/>
      <c r="M1093" s="211">
        <v>107163</v>
      </c>
      <c r="N1093" s="211">
        <v>112455</v>
      </c>
      <c r="O1093" s="142">
        <v>116424</v>
      </c>
      <c r="P1093" s="142">
        <v>116424</v>
      </c>
      <c r="Q1093" s="184">
        <v>121716</v>
      </c>
      <c r="R1093" s="211">
        <v>125685</v>
      </c>
      <c r="S1093" s="211">
        <v>56889</v>
      </c>
      <c r="T1093" s="211">
        <v>58212</v>
      </c>
      <c r="U1093" s="211">
        <v>60858</v>
      </c>
    </row>
    <row r="1094" spans="1:21" ht="24" customHeight="1">
      <c r="B1094" s="1" t="s">
        <v>957</v>
      </c>
      <c r="C1094" s="93"/>
      <c r="D1094" s="93"/>
      <c r="E1094" s="1" t="s">
        <v>245</v>
      </c>
      <c r="F1094" s="93"/>
      <c r="G1094" s="93"/>
      <c r="H1094" s="93"/>
      <c r="I1094" s="93"/>
      <c r="J1094" s="93"/>
      <c r="K1094" s="93"/>
      <c r="L1094" s="93"/>
      <c r="M1094" s="211">
        <v>50433</v>
      </c>
      <c r="N1094" s="211">
        <v>46146</v>
      </c>
      <c r="O1094" s="142">
        <v>41648</v>
      </c>
      <c r="P1094" s="142">
        <v>41648</v>
      </c>
      <c r="Q1094" s="184">
        <v>36991</v>
      </c>
      <c r="R1094" s="211">
        <v>32122</v>
      </c>
      <c r="S1094" s="211">
        <v>27095</v>
      </c>
      <c r="T1094" s="211">
        <v>24819</v>
      </c>
      <c r="U1094" s="211">
        <v>22491</v>
      </c>
    </row>
    <row r="1095" spans="1:21" ht="24" customHeight="1">
      <c r="B1095" s="95" t="s">
        <v>905</v>
      </c>
      <c r="C1095" s="95"/>
      <c r="D1095" s="95"/>
      <c r="E1095" s="95"/>
      <c r="F1095" s="95"/>
      <c r="G1095" s="95"/>
      <c r="H1095" s="95"/>
      <c r="I1095" s="95"/>
      <c r="J1095" s="95"/>
      <c r="K1095" s="95"/>
      <c r="L1095" s="88"/>
      <c r="M1095" s="192"/>
      <c r="N1095" s="192"/>
      <c r="O1095" s="146"/>
      <c r="P1095" s="146"/>
      <c r="Q1095" s="192"/>
      <c r="R1095" s="192"/>
      <c r="S1095" s="192"/>
      <c r="T1095" s="192"/>
      <c r="U1095" s="192"/>
    </row>
    <row r="1096" spans="1:21" ht="24" customHeight="1">
      <c r="B1096" s="1" t="s">
        <v>793</v>
      </c>
      <c r="C1096" s="93"/>
      <c r="D1096" s="93"/>
      <c r="E1096" s="1" t="s">
        <v>787</v>
      </c>
      <c r="F1096" s="93"/>
      <c r="G1096" s="93"/>
      <c r="H1096" s="93"/>
      <c r="I1096" s="93"/>
      <c r="J1096" s="93"/>
      <c r="K1096" s="93"/>
      <c r="L1096" s="88"/>
      <c r="M1096" s="211">
        <v>0</v>
      </c>
      <c r="N1096" s="211">
        <v>0</v>
      </c>
      <c r="O1096" s="142">
        <v>0</v>
      </c>
      <c r="P1096" s="142">
        <v>0</v>
      </c>
      <c r="Q1096" s="184">
        <v>0</v>
      </c>
      <c r="R1096" s="184">
        <v>0</v>
      </c>
      <c r="S1096" s="184">
        <v>230000</v>
      </c>
      <c r="T1096" s="184">
        <v>235000</v>
      </c>
      <c r="U1096" s="184">
        <v>245000</v>
      </c>
    </row>
    <row r="1097" spans="1:21" ht="24" customHeight="1">
      <c r="B1097" s="1" t="s">
        <v>794</v>
      </c>
      <c r="C1097" s="93"/>
      <c r="D1097" s="93"/>
      <c r="E1097" s="1" t="s">
        <v>245</v>
      </c>
      <c r="F1097" s="93"/>
      <c r="G1097" s="93"/>
      <c r="H1097" s="93"/>
      <c r="I1097" s="93"/>
      <c r="J1097" s="93"/>
      <c r="K1097" s="93"/>
      <c r="L1097" s="88"/>
      <c r="M1097" s="231">
        <v>50715</v>
      </c>
      <c r="N1097" s="231">
        <v>50715</v>
      </c>
      <c r="O1097" s="145">
        <v>50715</v>
      </c>
      <c r="P1097" s="145">
        <v>50715</v>
      </c>
      <c r="Q1097" s="197">
        <v>50715</v>
      </c>
      <c r="R1097" s="197">
        <v>50715</v>
      </c>
      <c r="S1097" s="197">
        <v>50715</v>
      </c>
      <c r="T1097" s="197">
        <v>41515</v>
      </c>
      <c r="U1097" s="197">
        <v>32115</v>
      </c>
    </row>
    <row r="1098" spans="1:21" ht="15" customHeight="1">
      <c r="B1098" s="88"/>
      <c r="C1098" s="88"/>
      <c r="D1098" s="88"/>
      <c r="E1098" s="88"/>
      <c r="F1098" s="88"/>
      <c r="G1098" s="88"/>
      <c r="H1098" s="88"/>
      <c r="I1098" s="88"/>
      <c r="J1098" s="88"/>
      <c r="K1098" s="88"/>
      <c r="L1098" s="88"/>
      <c r="M1098" s="198"/>
      <c r="N1098" s="198"/>
      <c r="O1098" s="146"/>
      <c r="P1098" s="146"/>
      <c r="Q1098" s="192"/>
      <c r="R1098" s="192"/>
      <c r="S1098" s="192"/>
      <c r="T1098" s="192"/>
      <c r="U1098" s="192"/>
    </row>
    <row r="1099" spans="1:21" s="88" customFormat="1" ht="24" customHeight="1">
      <c r="A1099" s="407"/>
      <c r="B1099" s="486" t="s">
        <v>1206</v>
      </c>
      <c r="C1099" s="486"/>
      <c r="D1099" s="486"/>
      <c r="E1099" s="486"/>
      <c r="F1099" s="486"/>
      <c r="G1099" s="486"/>
      <c r="H1099" s="486"/>
      <c r="I1099" s="486"/>
      <c r="J1099" s="486"/>
      <c r="K1099" s="486"/>
      <c r="L1099" s="486"/>
      <c r="M1099" s="294">
        <f t="shared" ref="M1099:U1099" si="135">SUM(M1089:M1098)</f>
        <v>220861</v>
      </c>
      <c r="N1099" s="294">
        <f t="shared" si="135"/>
        <v>221959</v>
      </c>
      <c r="O1099" s="295">
        <f t="shared" si="135"/>
        <v>227291</v>
      </c>
      <c r="P1099" s="295">
        <f t="shared" si="135"/>
        <v>225752</v>
      </c>
      <c r="Q1099" s="294">
        <f t="shared" si="135"/>
        <v>227436</v>
      </c>
      <c r="R1099" s="294">
        <f t="shared" si="135"/>
        <v>227025</v>
      </c>
      <c r="S1099" s="294">
        <f t="shared" si="135"/>
        <v>383706</v>
      </c>
      <c r="T1099" s="294">
        <f t="shared" si="135"/>
        <v>379072</v>
      </c>
      <c r="U1099" s="294">
        <f t="shared" si="135"/>
        <v>380525</v>
      </c>
    </row>
    <row r="1100" spans="1:21" s="88" customFormat="1" ht="15" customHeight="1">
      <c r="A1100" s="407"/>
      <c r="M1100" s="324"/>
      <c r="N1100" s="324"/>
      <c r="O1100" s="314"/>
      <c r="P1100" s="314"/>
      <c r="Q1100" s="324"/>
      <c r="R1100" s="324"/>
      <c r="S1100" s="324"/>
      <c r="T1100" s="324"/>
      <c r="U1100" s="324"/>
    </row>
    <row r="1101" spans="1:21" s="88" customFormat="1" ht="24" customHeight="1">
      <c r="A1101" s="407"/>
      <c r="L1101" s="95" t="s">
        <v>416</v>
      </c>
      <c r="M1101" s="212">
        <f t="shared" ref="M1101:U1101" si="136">M1087-M1099</f>
        <v>-69439</v>
      </c>
      <c r="N1101" s="212">
        <f t="shared" si="136"/>
        <v>28407</v>
      </c>
      <c r="O1101" s="248">
        <f t="shared" si="136"/>
        <v>4842</v>
      </c>
      <c r="P1101" s="248">
        <f t="shared" si="136"/>
        <v>6372</v>
      </c>
      <c r="Q1101" s="212">
        <f t="shared" si="136"/>
        <v>564</v>
      </c>
      <c r="R1101" s="212">
        <f t="shared" si="136"/>
        <v>6675</v>
      </c>
      <c r="S1101" s="212">
        <f t="shared" si="136"/>
        <v>-144163</v>
      </c>
      <c r="T1101" s="212">
        <f t="shared" si="136"/>
        <v>-133540</v>
      </c>
      <c r="U1101" s="212">
        <f t="shared" si="136"/>
        <v>-128855</v>
      </c>
    </row>
    <row r="1102" spans="1:21" s="88" customFormat="1" ht="15" customHeight="1">
      <c r="A1102" s="407"/>
      <c r="M1102" s="324"/>
      <c r="N1102" s="324"/>
      <c r="O1102" s="314"/>
      <c r="P1102" s="314"/>
      <c r="Q1102" s="324"/>
      <c r="R1102" s="324"/>
      <c r="S1102" s="324"/>
      <c r="T1102" s="324"/>
      <c r="U1102" s="324"/>
    </row>
    <row r="1103" spans="1:21" s="88" customFormat="1" ht="24" customHeight="1">
      <c r="A1103" s="407"/>
      <c r="L1103" s="96" t="s">
        <v>418</v>
      </c>
      <c r="M1103" s="294">
        <v>-1211222</v>
      </c>
      <c r="N1103" s="294">
        <v>-1182815</v>
      </c>
      <c r="O1103" s="295">
        <v>-1177872</v>
      </c>
      <c r="P1103" s="295">
        <f>N1103+P1101</f>
        <v>-1176443</v>
      </c>
      <c r="Q1103" s="294">
        <f>P1103+Q1101</f>
        <v>-1175879</v>
      </c>
      <c r="R1103" s="294">
        <f>Q1103+R1101</f>
        <v>-1169204</v>
      </c>
      <c r="S1103" s="294">
        <f>R1103+S1101</f>
        <v>-1313367</v>
      </c>
      <c r="T1103" s="294">
        <f>S1103+T1101</f>
        <v>-1446907</v>
      </c>
      <c r="U1103" s="294">
        <f>T1103+U1101</f>
        <v>-1575762</v>
      </c>
    </row>
    <row r="1104" spans="1:21" ht="15" customHeight="1">
      <c r="B1104" s="88"/>
      <c r="C1104" s="88"/>
      <c r="D1104" s="88"/>
      <c r="E1104" s="88"/>
      <c r="F1104" s="88"/>
      <c r="G1104" s="88"/>
      <c r="H1104" s="88"/>
      <c r="I1104" s="88"/>
      <c r="J1104" s="88"/>
      <c r="K1104" s="88"/>
      <c r="L1104" s="88"/>
      <c r="M1104" s="234"/>
      <c r="N1104" s="234"/>
      <c r="O1104" s="172"/>
      <c r="P1104" s="172"/>
      <c r="Q1104" s="447"/>
      <c r="R1104" s="447"/>
      <c r="S1104" s="235"/>
      <c r="T1104" s="235"/>
      <c r="U1104" s="235"/>
    </row>
    <row r="1105" spans="1:21" ht="24" customHeight="1">
      <c r="B1105" s="98" t="s">
        <v>1241</v>
      </c>
      <c r="C1105" s="88"/>
      <c r="D1105" s="88"/>
      <c r="E1105" s="88"/>
      <c r="F1105" s="88"/>
      <c r="G1105" s="88"/>
      <c r="H1105" s="88"/>
      <c r="I1105" s="88"/>
      <c r="J1105" s="88"/>
      <c r="K1105" s="88"/>
      <c r="L1105" s="88"/>
      <c r="M1105" s="234"/>
      <c r="N1105" s="234"/>
      <c r="O1105" s="172"/>
      <c r="P1105" s="172"/>
      <c r="Q1105" s="235"/>
      <c r="R1105" s="235"/>
      <c r="S1105" s="235"/>
      <c r="T1105" s="235"/>
      <c r="U1105" s="235"/>
    </row>
    <row r="1106" spans="1:21" ht="15" customHeight="1">
      <c r="B1106" s="88"/>
      <c r="C1106" s="88"/>
      <c r="D1106" s="88"/>
      <c r="E1106" s="88"/>
      <c r="F1106" s="88"/>
      <c r="G1106" s="88"/>
      <c r="H1106" s="88"/>
      <c r="I1106" s="88"/>
      <c r="J1106" s="88"/>
      <c r="K1106" s="88"/>
      <c r="L1106" s="88"/>
      <c r="M1106" s="224"/>
      <c r="N1106" s="224"/>
      <c r="O1106" s="163"/>
      <c r="P1106" s="163"/>
      <c r="Q1106" s="225"/>
      <c r="R1106" s="225"/>
      <c r="S1106" s="225"/>
      <c r="T1106" s="225"/>
      <c r="U1106" s="225"/>
    </row>
    <row r="1107" spans="1:21" ht="24" customHeight="1">
      <c r="B1107" s="88" t="s">
        <v>852</v>
      </c>
      <c r="C1107" s="88"/>
      <c r="D1107" s="88"/>
      <c r="E1107" s="88" t="s">
        <v>846</v>
      </c>
      <c r="F1107" s="88"/>
      <c r="G1107" s="88"/>
      <c r="H1107" s="88"/>
      <c r="I1107" s="88"/>
      <c r="J1107" s="88"/>
      <c r="K1107" s="88"/>
      <c r="L1107" s="88"/>
      <c r="M1107" s="321">
        <v>70677</v>
      </c>
      <c r="N1107" s="321">
        <v>96795</v>
      </c>
      <c r="O1107" s="333">
        <v>96000</v>
      </c>
      <c r="P1107" s="333">
        <v>100932</v>
      </c>
      <c r="Q1107" s="321">
        <v>122000</v>
      </c>
      <c r="R1107" s="321">
        <v>125050</v>
      </c>
      <c r="S1107" s="321">
        <v>128176</v>
      </c>
      <c r="T1107" s="321">
        <v>131380</v>
      </c>
      <c r="U1107" s="321">
        <v>134665</v>
      </c>
    </row>
    <row r="1108" spans="1:21" ht="15" customHeight="1">
      <c r="B1108" s="88"/>
      <c r="C1108" s="88"/>
      <c r="D1108" s="88"/>
      <c r="E1108" s="88"/>
      <c r="F1108" s="88"/>
      <c r="G1108" s="88"/>
      <c r="H1108" s="88"/>
      <c r="I1108" s="88"/>
      <c r="J1108" s="88"/>
      <c r="K1108" s="88"/>
      <c r="L1108" s="88"/>
      <c r="M1108" s="198"/>
      <c r="N1108" s="198"/>
      <c r="O1108" s="146"/>
      <c r="P1108" s="146"/>
      <c r="Q1108" s="192"/>
      <c r="R1108" s="192"/>
      <c r="S1108" s="192"/>
      <c r="T1108" s="192"/>
      <c r="U1108" s="192"/>
    </row>
    <row r="1109" spans="1:21" s="88" customFormat="1" ht="24" customHeight="1">
      <c r="A1109" s="407"/>
      <c r="B1109" s="486" t="s">
        <v>1242</v>
      </c>
      <c r="C1109" s="486"/>
      <c r="D1109" s="486"/>
      <c r="E1109" s="486"/>
      <c r="F1109" s="486"/>
      <c r="G1109" s="486"/>
      <c r="H1109" s="486"/>
      <c r="I1109" s="486"/>
      <c r="J1109" s="486"/>
      <c r="K1109" s="486"/>
      <c r="L1109" s="486"/>
      <c r="M1109" s="294">
        <f t="shared" ref="M1109:U1109" si="137">SUM(M1107:M1108)</f>
        <v>70677</v>
      </c>
      <c r="N1109" s="294">
        <f t="shared" si="137"/>
        <v>96795</v>
      </c>
      <c r="O1109" s="295">
        <f t="shared" si="137"/>
        <v>96000</v>
      </c>
      <c r="P1109" s="295">
        <f t="shared" si="137"/>
        <v>100932</v>
      </c>
      <c r="Q1109" s="294">
        <f t="shared" si="137"/>
        <v>122000</v>
      </c>
      <c r="R1109" s="294">
        <f t="shared" si="137"/>
        <v>125050</v>
      </c>
      <c r="S1109" s="294">
        <f t="shared" si="137"/>
        <v>128176</v>
      </c>
      <c r="T1109" s="294">
        <f t="shared" si="137"/>
        <v>131380</v>
      </c>
      <c r="U1109" s="294">
        <f t="shared" si="137"/>
        <v>134665</v>
      </c>
    </row>
    <row r="1110" spans="1:21" ht="15" customHeight="1">
      <c r="B1110" s="88"/>
      <c r="C1110" s="88"/>
      <c r="D1110" s="88"/>
      <c r="E1110" s="88"/>
      <c r="F1110" s="88"/>
      <c r="G1110" s="88"/>
      <c r="H1110" s="88"/>
      <c r="I1110" s="88"/>
      <c r="J1110" s="88"/>
      <c r="K1110" s="88"/>
      <c r="L1110" s="88"/>
      <c r="M1110" s="198"/>
      <c r="N1110" s="421"/>
      <c r="O1110" s="146"/>
      <c r="P1110" s="146"/>
      <c r="Q1110" s="192"/>
      <c r="R1110" s="192"/>
      <c r="S1110" s="192"/>
      <c r="T1110" s="192"/>
      <c r="U1110" s="192"/>
    </row>
    <row r="1111" spans="1:21" ht="24" customHeight="1">
      <c r="B1111" s="1" t="s">
        <v>999</v>
      </c>
      <c r="C1111" s="93"/>
      <c r="D1111" s="93"/>
      <c r="E1111" s="88" t="s">
        <v>995</v>
      </c>
      <c r="F1111" s="93"/>
      <c r="G1111" s="93"/>
      <c r="H1111" s="93"/>
      <c r="I1111" s="93"/>
      <c r="J1111" s="93"/>
      <c r="K1111" s="93"/>
      <c r="L1111" s="88"/>
      <c r="M1111" s="290">
        <v>33487</v>
      </c>
      <c r="N1111" s="290">
        <v>35020</v>
      </c>
      <c r="O1111" s="291">
        <v>31102</v>
      </c>
      <c r="P1111" s="291">
        <v>31102</v>
      </c>
      <c r="Q1111" s="290">
        <v>32129</v>
      </c>
      <c r="R1111" s="290">
        <v>33093</v>
      </c>
      <c r="S1111" s="290">
        <v>34086</v>
      </c>
      <c r="T1111" s="290">
        <v>35109</v>
      </c>
      <c r="U1111" s="290">
        <v>36162</v>
      </c>
    </row>
    <row r="1112" spans="1:21" ht="24" customHeight="1">
      <c r="B1112" s="1" t="s">
        <v>791</v>
      </c>
      <c r="C1112" s="93"/>
      <c r="D1112" s="93"/>
      <c r="E1112" s="1" t="s">
        <v>790</v>
      </c>
      <c r="F1112" s="93"/>
      <c r="G1112" s="93"/>
      <c r="H1112" s="93"/>
      <c r="I1112" s="93"/>
      <c r="J1112" s="93"/>
      <c r="K1112" s="93"/>
      <c r="L1112" s="88"/>
      <c r="M1112" s="211">
        <v>27256</v>
      </c>
      <c r="N1112" s="211">
        <v>36562</v>
      </c>
      <c r="O1112" s="142">
        <v>38390</v>
      </c>
      <c r="P1112" s="142">
        <v>37836</v>
      </c>
      <c r="Q1112" s="211">
        <v>39728</v>
      </c>
      <c r="R1112" s="211">
        <v>41714</v>
      </c>
      <c r="S1112" s="211">
        <v>43800</v>
      </c>
      <c r="T1112" s="211">
        <v>45990</v>
      </c>
      <c r="U1112" s="211">
        <v>48290</v>
      </c>
    </row>
    <row r="1113" spans="1:21" ht="24" customHeight="1">
      <c r="B1113" s="1" t="s">
        <v>933</v>
      </c>
      <c r="C1113" s="93"/>
      <c r="D1113" s="93"/>
      <c r="E1113" s="1" t="s">
        <v>10</v>
      </c>
      <c r="F1113" s="93"/>
      <c r="G1113" s="93"/>
      <c r="H1113" s="93"/>
      <c r="I1113" s="93"/>
      <c r="J1113" s="93"/>
      <c r="K1113" s="93"/>
      <c r="L1113" s="93"/>
      <c r="M1113" s="211">
        <v>614</v>
      </c>
      <c r="N1113" s="211">
        <v>2641</v>
      </c>
      <c r="O1113" s="142">
        <v>5000</v>
      </c>
      <c r="P1113" s="142">
        <v>4000</v>
      </c>
      <c r="Q1113" s="184">
        <v>5000</v>
      </c>
      <c r="R1113" s="184">
        <v>5000</v>
      </c>
      <c r="S1113" s="184">
        <v>5000</v>
      </c>
      <c r="T1113" s="184">
        <v>5000</v>
      </c>
      <c r="U1113" s="184">
        <v>5000</v>
      </c>
    </row>
    <row r="1114" spans="1:21" ht="24" customHeight="1">
      <c r="B1114" s="1" t="s">
        <v>512</v>
      </c>
      <c r="C1114" s="93"/>
      <c r="D1114" s="93"/>
      <c r="E1114" s="1" t="s">
        <v>513</v>
      </c>
      <c r="F1114" s="93"/>
      <c r="G1114" s="93"/>
      <c r="H1114" s="93"/>
      <c r="I1114" s="93"/>
      <c r="J1114" s="93"/>
      <c r="K1114" s="93"/>
      <c r="L1114" s="93"/>
      <c r="M1114" s="211">
        <v>979</v>
      </c>
      <c r="N1114" s="211">
        <v>0</v>
      </c>
      <c r="O1114" s="142">
        <v>10000</v>
      </c>
      <c r="P1114" s="142">
        <v>0</v>
      </c>
      <c r="Q1114" s="184">
        <v>5000</v>
      </c>
      <c r="R1114" s="184">
        <v>5000</v>
      </c>
      <c r="S1114" s="184">
        <v>5000</v>
      </c>
      <c r="T1114" s="184">
        <v>5000</v>
      </c>
      <c r="U1114" s="184">
        <v>5000</v>
      </c>
    </row>
    <row r="1115" spans="1:21" ht="24" customHeight="1">
      <c r="B1115" s="1" t="s">
        <v>412</v>
      </c>
      <c r="C1115" s="93"/>
      <c r="D1115" s="93"/>
      <c r="E1115" s="1" t="s">
        <v>240</v>
      </c>
      <c r="F1115" s="267"/>
      <c r="G1115" s="267"/>
      <c r="H1115" s="267"/>
      <c r="I1115" s="267"/>
      <c r="J1115" s="267"/>
      <c r="K1115" s="267"/>
      <c r="L1115" s="102"/>
      <c r="M1115" s="211">
        <v>7488</v>
      </c>
      <c r="N1115" s="211">
        <v>7488</v>
      </c>
      <c r="O1115" s="142">
        <v>3120</v>
      </c>
      <c r="P1115" s="142">
        <v>3120</v>
      </c>
      <c r="Q1115" s="184">
        <v>0</v>
      </c>
      <c r="R1115" s="184">
        <v>0</v>
      </c>
      <c r="S1115" s="193">
        <v>0</v>
      </c>
      <c r="T1115" s="193">
        <v>0</v>
      </c>
      <c r="U1115" s="193">
        <v>0</v>
      </c>
    </row>
    <row r="1116" spans="1:21" ht="24" customHeight="1">
      <c r="B1116" s="6" t="s">
        <v>1413</v>
      </c>
      <c r="C1116" s="93"/>
      <c r="D1116" s="93"/>
      <c r="E1116" s="1"/>
      <c r="F1116" s="93"/>
      <c r="G1116" s="93"/>
      <c r="H1116" s="93"/>
      <c r="I1116" s="93"/>
      <c r="J1116" s="93"/>
      <c r="K1116" s="93"/>
      <c r="L1116" s="93"/>
      <c r="M1116" s="211"/>
      <c r="N1116" s="211"/>
      <c r="O1116" s="142"/>
      <c r="P1116" s="142"/>
      <c r="Q1116" s="184"/>
      <c r="R1116" s="184"/>
      <c r="S1116" s="184"/>
      <c r="T1116" s="184"/>
      <c r="U1116" s="184"/>
    </row>
    <row r="1117" spans="1:21" ht="24" customHeight="1">
      <c r="B1117" s="1" t="s">
        <v>981</v>
      </c>
      <c r="C1117" s="93"/>
      <c r="D1117" s="93"/>
      <c r="E1117" s="1" t="s">
        <v>787</v>
      </c>
      <c r="F1117" s="93"/>
      <c r="G1117" s="93"/>
      <c r="H1117" s="93"/>
      <c r="I1117" s="93"/>
      <c r="J1117" s="93"/>
      <c r="K1117" s="93"/>
      <c r="L1117" s="93"/>
      <c r="M1117" s="211">
        <v>200000</v>
      </c>
      <c r="N1117" s="211">
        <v>200000</v>
      </c>
      <c r="O1117" s="142">
        <v>0</v>
      </c>
      <c r="P1117" s="142">
        <v>0</v>
      </c>
      <c r="Q1117" s="184">
        <v>0</v>
      </c>
      <c r="R1117" s="184">
        <v>0</v>
      </c>
      <c r="S1117" s="184">
        <v>0</v>
      </c>
      <c r="T1117" s="184">
        <v>0</v>
      </c>
      <c r="U1117" s="184">
        <v>0</v>
      </c>
    </row>
    <row r="1118" spans="1:21" ht="24" customHeight="1">
      <c r="B1118" s="1" t="s">
        <v>982</v>
      </c>
      <c r="C1118" s="93"/>
      <c r="D1118" s="93"/>
      <c r="E1118" s="1" t="s">
        <v>245</v>
      </c>
      <c r="F1118" s="93"/>
      <c r="G1118" s="93"/>
      <c r="H1118" s="93"/>
      <c r="I1118" s="93"/>
      <c r="J1118" s="93"/>
      <c r="K1118" s="93"/>
      <c r="L1118" s="93"/>
      <c r="M1118" s="231">
        <v>12233</v>
      </c>
      <c r="N1118" s="231">
        <v>6083</v>
      </c>
      <c r="O1118" s="145">
        <v>0</v>
      </c>
      <c r="P1118" s="145">
        <v>0</v>
      </c>
      <c r="Q1118" s="197">
        <v>0</v>
      </c>
      <c r="R1118" s="197">
        <v>0</v>
      </c>
      <c r="S1118" s="197">
        <v>0</v>
      </c>
      <c r="T1118" s="197">
        <v>0</v>
      </c>
      <c r="U1118" s="197">
        <v>0</v>
      </c>
    </row>
    <row r="1119" spans="1:21" ht="15" customHeight="1">
      <c r="B1119" s="88"/>
      <c r="C1119" s="88"/>
      <c r="D1119" s="88"/>
      <c r="E1119" s="88"/>
      <c r="F1119" s="88"/>
      <c r="G1119" s="88"/>
      <c r="H1119" s="88"/>
      <c r="I1119" s="88"/>
      <c r="J1119" s="88"/>
      <c r="K1119" s="88"/>
      <c r="L1119" s="88"/>
      <c r="M1119" s="198"/>
      <c r="N1119" s="198"/>
      <c r="O1119" s="146"/>
      <c r="P1119" s="146"/>
      <c r="Q1119" s="192"/>
      <c r="R1119" s="192"/>
      <c r="S1119" s="192"/>
      <c r="T1119" s="192"/>
      <c r="U1119" s="192"/>
    </row>
    <row r="1120" spans="1:21" s="88" customFormat="1" ht="24" customHeight="1">
      <c r="A1120" s="407"/>
      <c r="B1120" s="486" t="s">
        <v>1207</v>
      </c>
      <c r="C1120" s="486"/>
      <c r="D1120" s="486"/>
      <c r="E1120" s="486"/>
      <c r="F1120" s="486"/>
      <c r="G1120" s="486"/>
      <c r="H1120" s="486"/>
      <c r="I1120" s="486"/>
      <c r="J1120" s="486"/>
      <c r="K1120" s="486"/>
      <c r="L1120" s="486"/>
      <c r="M1120" s="294">
        <f t="shared" ref="M1120:U1120" si="138">SUM(M1111:M1119)</f>
        <v>282057</v>
      </c>
      <c r="N1120" s="294">
        <f t="shared" si="138"/>
        <v>287794</v>
      </c>
      <c r="O1120" s="295">
        <f t="shared" si="138"/>
        <v>87612</v>
      </c>
      <c r="P1120" s="295">
        <f t="shared" si="138"/>
        <v>76058</v>
      </c>
      <c r="Q1120" s="294">
        <f t="shared" si="138"/>
        <v>81857</v>
      </c>
      <c r="R1120" s="294">
        <f t="shared" si="138"/>
        <v>84807</v>
      </c>
      <c r="S1120" s="294">
        <f t="shared" si="138"/>
        <v>87886</v>
      </c>
      <c r="T1120" s="294">
        <f t="shared" si="138"/>
        <v>91099</v>
      </c>
      <c r="U1120" s="294">
        <f t="shared" si="138"/>
        <v>94452</v>
      </c>
    </row>
    <row r="1121" spans="1:21" s="88" customFormat="1" ht="15" customHeight="1">
      <c r="A1121" s="407"/>
      <c r="M1121" s="324"/>
      <c r="N1121" s="324"/>
      <c r="O1121" s="314"/>
      <c r="P1121" s="314"/>
      <c r="Q1121" s="324"/>
      <c r="R1121" s="324"/>
      <c r="S1121" s="324"/>
      <c r="T1121" s="324"/>
      <c r="U1121" s="324"/>
    </row>
    <row r="1122" spans="1:21" s="88" customFormat="1" ht="24" customHeight="1">
      <c r="A1122" s="407"/>
      <c r="L1122" s="95" t="s">
        <v>416</v>
      </c>
      <c r="M1122" s="212">
        <f t="shared" ref="M1122:U1122" si="139">M1109-M1120</f>
        <v>-211380</v>
      </c>
      <c r="N1122" s="212">
        <f t="shared" si="139"/>
        <v>-190999</v>
      </c>
      <c r="O1122" s="248">
        <f t="shared" si="139"/>
        <v>8388</v>
      </c>
      <c r="P1122" s="248">
        <f t="shared" si="139"/>
        <v>24874</v>
      </c>
      <c r="Q1122" s="212">
        <f t="shared" si="139"/>
        <v>40143</v>
      </c>
      <c r="R1122" s="212">
        <f t="shared" si="139"/>
        <v>40243</v>
      </c>
      <c r="S1122" s="212">
        <f t="shared" si="139"/>
        <v>40290</v>
      </c>
      <c r="T1122" s="212">
        <f t="shared" si="139"/>
        <v>40281</v>
      </c>
      <c r="U1122" s="212">
        <f t="shared" si="139"/>
        <v>40213</v>
      </c>
    </row>
    <row r="1123" spans="1:21" s="88" customFormat="1" ht="15" customHeight="1">
      <c r="A1123" s="407"/>
      <c r="M1123" s="294"/>
      <c r="N1123" s="294"/>
      <c r="O1123" s="295"/>
      <c r="P1123" s="295"/>
      <c r="Q1123" s="294"/>
      <c r="R1123" s="294"/>
      <c r="S1123" s="294"/>
      <c r="T1123" s="294"/>
      <c r="U1123" s="294"/>
    </row>
    <row r="1124" spans="1:21" s="88" customFormat="1" ht="24" customHeight="1">
      <c r="A1124" s="407"/>
      <c r="L1124" s="96" t="s">
        <v>418</v>
      </c>
      <c r="M1124" s="294">
        <v>-1448929</v>
      </c>
      <c r="N1124" s="294">
        <v>-1639928</v>
      </c>
      <c r="O1124" s="295">
        <v>-1629650</v>
      </c>
      <c r="P1124" s="295">
        <f>N1124+P1122</f>
        <v>-1615054</v>
      </c>
      <c r="Q1124" s="294">
        <f>P1124+Q1122</f>
        <v>-1574911</v>
      </c>
      <c r="R1124" s="294">
        <f>Q1124+R1122</f>
        <v>-1534668</v>
      </c>
      <c r="S1124" s="294">
        <f>R1124+S1122</f>
        <v>-1494378</v>
      </c>
      <c r="T1124" s="294">
        <f>S1124+T1122</f>
        <v>-1454097</v>
      </c>
      <c r="U1124" s="294">
        <f>T1124+U1122</f>
        <v>-1413884</v>
      </c>
    </row>
    <row r="1125" spans="1:21" ht="15" customHeight="1">
      <c r="B1125" s="88"/>
      <c r="C1125" s="88"/>
      <c r="D1125" s="88"/>
      <c r="E1125" s="88"/>
      <c r="F1125" s="88"/>
      <c r="G1125" s="88"/>
      <c r="H1125" s="88"/>
      <c r="I1125" s="88"/>
      <c r="J1125" s="88"/>
      <c r="K1125" s="88"/>
      <c r="L1125" s="88"/>
      <c r="M1125" s="234"/>
      <c r="N1125" s="234"/>
      <c r="O1125" s="172"/>
      <c r="P1125" s="172"/>
      <c r="Q1125" s="447"/>
      <c r="R1125" s="447"/>
      <c r="S1125" s="235"/>
      <c r="T1125" s="235"/>
      <c r="U1125" s="235"/>
    </row>
    <row r="1126" spans="1:21" s="88" customFormat="1" ht="24" customHeight="1">
      <c r="A1126" s="407"/>
      <c r="B1126" s="98" t="s">
        <v>1244</v>
      </c>
      <c r="M1126" s="234"/>
      <c r="N1126" s="234"/>
      <c r="O1126" s="172"/>
      <c r="P1126" s="172"/>
      <c r="Q1126" s="235"/>
      <c r="R1126" s="235"/>
      <c r="S1126" s="235"/>
      <c r="T1126" s="235"/>
      <c r="U1126" s="235"/>
    </row>
    <row r="1127" spans="1:21" s="88" customFormat="1" ht="24" customHeight="1">
      <c r="A1127" s="407"/>
      <c r="M1127" s="224"/>
      <c r="N1127" s="224"/>
      <c r="O1127" s="163"/>
      <c r="P1127" s="163"/>
      <c r="Q1127" s="225"/>
      <c r="R1127" s="225"/>
      <c r="S1127" s="225"/>
      <c r="T1127" s="225"/>
      <c r="U1127" s="225"/>
    </row>
    <row r="1128" spans="1:21" s="88" customFormat="1" ht="24" customHeight="1">
      <c r="A1128" s="407"/>
      <c r="B1128" s="88" t="s">
        <v>1013</v>
      </c>
      <c r="E1128" s="88" t="s">
        <v>846</v>
      </c>
      <c r="M1128" s="290">
        <v>47342</v>
      </c>
      <c r="N1128" s="290">
        <v>78764</v>
      </c>
      <c r="O1128" s="291">
        <v>99353</v>
      </c>
      <c r="P1128" s="291">
        <v>97574</v>
      </c>
      <c r="Q1128" s="290">
        <v>146000</v>
      </c>
      <c r="R1128" s="290">
        <v>149650</v>
      </c>
      <c r="S1128" s="290">
        <v>153391</v>
      </c>
      <c r="T1128" s="290">
        <v>157226</v>
      </c>
      <c r="U1128" s="290">
        <v>161157</v>
      </c>
    </row>
    <row r="1129" spans="1:21" s="88" customFormat="1" ht="24" customHeight="1">
      <c r="A1129" s="407"/>
      <c r="B1129" s="88" t="s">
        <v>1312</v>
      </c>
      <c r="E1129" s="88" t="s">
        <v>7</v>
      </c>
      <c r="M1129" s="399">
        <v>761</v>
      </c>
      <c r="N1129" s="399">
        <v>0</v>
      </c>
      <c r="O1129" s="400">
        <v>0</v>
      </c>
      <c r="P1129" s="400">
        <v>0</v>
      </c>
      <c r="Q1129" s="399">
        <v>0</v>
      </c>
      <c r="R1129" s="399">
        <v>0</v>
      </c>
      <c r="S1129" s="399">
        <v>0</v>
      </c>
      <c r="T1129" s="399">
        <v>0</v>
      </c>
      <c r="U1129" s="399">
        <v>0</v>
      </c>
    </row>
    <row r="1130" spans="1:21" s="88" customFormat="1" ht="24" customHeight="1">
      <c r="A1130" s="407"/>
      <c r="B1130" s="486" t="s">
        <v>1218</v>
      </c>
      <c r="C1130" s="486"/>
      <c r="D1130" s="486"/>
      <c r="E1130" s="486"/>
      <c r="F1130" s="486"/>
      <c r="G1130" s="486"/>
      <c r="H1130" s="486"/>
      <c r="I1130" s="486"/>
      <c r="J1130" s="486"/>
      <c r="K1130" s="486"/>
      <c r="L1130" s="486"/>
      <c r="M1130" s="296">
        <f t="shared" ref="M1130:U1130" si="140">SUM(M1128:M1129)</f>
        <v>48103</v>
      </c>
      <c r="N1130" s="296">
        <f t="shared" si="140"/>
        <v>78764</v>
      </c>
      <c r="O1130" s="293">
        <f t="shared" si="140"/>
        <v>99353</v>
      </c>
      <c r="P1130" s="293">
        <f t="shared" si="140"/>
        <v>97574</v>
      </c>
      <c r="Q1130" s="296">
        <f t="shared" si="140"/>
        <v>146000</v>
      </c>
      <c r="R1130" s="296">
        <f t="shared" si="140"/>
        <v>149650</v>
      </c>
      <c r="S1130" s="296">
        <f t="shared" si="140"/>
        <v>153391</v>
      </c>
      <c r="T1130" s="296">
        <f t="shared" si="140"/>
        <v>157226</v>
      </c>
      <c r="U1130" s="296">
        <f t="shared" si="140"/>
        <v>161157</v>
      </c>
    </row>
    <row r="1131" spans="1:21" s="88" customFormat="1" ht="6.9" customHeight="1">
      <c r="A1131" s="407"/>
      <c r="M1131" s="289"/>
      <c r="N1131" s="290"/>
      <c r="O1131" s="291"/>
      <c r="P1131" s="291"/>
      <c r="Q1131" s="290"/>
      <c r="R1131" s="290"/>
      <c r="S1131" s="290"/>
      <c r="T1131" s="290"/>
      <c r="U1131" s="290"/>
    </row>
    <row r="1132" spans="1:21" s="88" customFormat="1" ht="15" customHeight="1">
      <c r="A1132" s="407"/>
      <c r="M1132" s="324"/>
      <c r="N1132" s="324"/>
      <c r="O1132" s="146"/>
      <c r="P1132" s="146"/>
      <c r="Q1132" s="192"/>
      <c r="R1132" s="192"/>
      <c r="S1132" s="192"/>
      <c r="T1132" s="192"/>
      <c r="U1132" s="192"/>
    </row>
    <row r="1133" spans="1:21" s="88" customFormat="1" ht="24" customHeight="1">
      <c r="A1133" s="407"/>
      <c r="B1133" s="1" t="s">
        <v>1094</v>
      </c>
      <c r="C1133" s="93"/>
      <c r="D1133" s="93"/>
      <c r="E1133" s="88" t="s">
        <v>790</v>
      </c>
      <c r="F1133" s="93"/>
      <c r="G1133" s="93"/>
      <c r="H1133" s="93"/>
      <c r="I1133" s="93"/>
      <c r="J1133" s="93"/>
      <c r="K1133" s="93"/>
      <c r="M1133" s="290">
        <v>20979</v>
      </c>
      <c r="N1133" s="290">
        <v>36805</v>
      </c>
      <c r="O1133" s="291">
        <v>25500</v>
      </c>
      <c r="P1133" s="291">
        <v>25500</v>
      </c>
      <c r="Q1133" s="290">
        <v>8000</v>
      </c>
      <c r="R1133" s="290">
        <v>14000</v>
      </c>
      <c r="S1133" s="290">
        <v>13104</v>
      </c>
      <c r="T1133" s="290">
        <v>13628</v>
      </c>
      <c r="U1133" s="290">
        <v>14000</v>
      </c>
    </row>
    <row r="1134" spans="1:21" s="88" customFormat="1" ht="24" customHeight="1">
      <c r="A1134" s="407"/>
      <c r="B1134" s="1" t="s">
        <v>1095</v>
      </c>
      <c r="C1134" s="93"/>
      <c r="D1134" s="93"/>
      <c r="E1134" s="1" t="s">
        <v>10</v>
      </c>
      <c r="F1134" s="93"/>
      <c r="G1134" s="93"/>
      <c r="H1134" s="93"/>
      <c r="I1134" s="93"/>
      <c r="J1134" s="93"/>
      <c r="K1134" s="93"/>
      <c r="L1134" s="93"/>
      <c r="M1134" s="231">
        <v>1194</v>
      </c>
      <c r="N1134" s="231">
        <v>716</v>
      </c>
      <c r="O1134" s="145">
        <v>5000</v>
      </c>
      <c r="P1134" s="145">
        <v>1500</v>
      </c>
      <c r="Q1134" s="197">
        <v>3000</v>
      </c>
      <c r="R1134" s="197">
        <v>3000</v>
      </c>
      <c r="S1134" s="197">
        <v>3000</v>
      </c>
      <c r="T1134" s="197">
        <v>3000</v>
      </c>
      <c r="U1134" s="197">
        <v>3000</v>
      </c>
    </row>
    <row r="1135" spans="1:21" s="88" customFormat="1" ht="15" customHeight="1">
      <c r="A1135" s="407"/>
      <c r="M1135" s="198"/>
      <c r="N1135" s="198"/>
      <c r="O1135" s="146"/>
      <c r="P1135" s="146"/>
      <c r="Q1135" s="192"/>
      <c r="R1135" s="192"/>
      <c r="S1135" s="192"/>
      <c r="T1135" s="192"/>
      <c r="U1135" s="192"/>
    </row>
    <row r="1136" spans="1:21" s="88" customFormat="1" ht="24" customHeight="1">
      <c r="A1136" s="407"/>
      <c r="B1136" s="486" t="s">
        <v>1208</v>
      </c>
      <c r="C1136" s="486"/>
      <c r="D1136" s="486"/>
      <c r="E1136" s="486"/>
      <c r="F1136" s="486"/>
      <c r="G1136" s="486"/>
      <c r="H1136" s="486"/>
      <c r="I1136" s="486"/>
      <c r="J1136" s="486"/>
      <c r="K1136" s="486"/>
      <c r="L1136" s="486"/>
      <c r="M1136" s="294">
        <f t="shared" ref="M1136:U1136" si="141">SUM(M1133:M1135)</f>
        <v>22173</v>
      </c>
      <c r="N1136" s="294">
        <f t="shared" si="141"/>
        <v>37521</v>
      </c>
      <c r="O1136" s="295">
        <f t="shared" si="141"/>
        <v>30500</v>
      </c>
      <c r="P1136" s="295">
        <f t="shared" si="141"/>
        <v>27000</v>
      </c>
      <c r="Q1136" s="294">
        <f t="shared" si="141"/>
        <v>11000</v>
      </c>
      <c r="R1136" s="294">
        <f t="shared" si="141"/>
        <v>17000</v>
      </c>
      <c r="S1136" s="294">
        <f t="shared" si="141"/>
        <v>16104</v>
      </c>
      <c r="T1136" s="294">
        <f t="shared" si="141"/>
        <v>16628</v>
      </c>
      <c r="U1136" s="294">
        <f t="shared" si="141"/>
        <v>17000</v>
      </c>
    </row>
    <row r="1137" spans="1:21" s="88" customFormat="1" ht="15" customHeight="1">
      <c r="A1137" s="407"/>
      <c r="M1137" s="324"/>
      <c r="N1137" s="324"/>
      <c r="O1137" s="314"/>
      <c r="P1137" s="314"/>
      <c r="Q1137" s="324"/>
      <c r="R1137" s="324"/>
      <c r="S1137" s="324"/>
      <c r="T1137" s="324"/>
      <c r="U1137" s="324"/>
    </row>
    <row r="1138" spans="1:21" s="88" customFormat="1" ht="24" customHeight="1">
      <c r="A1138" s="407"/>
      <c r="L1138" s="95" t="s">
        <v>416</v>
      </c>
      <c r="M1138" s="212">
        <f t="shared" ref="M1138:U1138" si="142">M1130-M1136</f>
        <v>25930</v>
      </c>
      <c r="N1138" s="212">
        <f t="shared" si="142"/>
        <v>41243</v>
      </c>
      <c r="O1138" s="248">
        <f t="shared" si="142"/>
        <v>68853</v>
      </c>
      <c r="P1138" s="248">
        <f t="shared" si="142"/>
        <v>70574</v>
      </c>
      <c r="Q1138" s="212">
        <f t="shared" si="142"/>
        <v>135000</v>
      </c>
      <c r="R1138" s="212">
        <f t="shared" si="142"/>
        <v>132650</v>
      </c>
      <c r="S1138" s="212">
        <f t="shared" si="142"/>
        <v>137287</v>
      </c>
      <c r="T1138" s="212">
        <f t="shared" si="142"/>
        <v>140598</v>
      </c>
      <c r="U1138" s="212">
        <f t="shared" si="142"/>
        <v>144157</v>
      </c>
    </row>
    <row r="1139" spans="1:21" s="88" customFormat="1" ht="15" customHeight="1">
      <c r="A1139" s="407"/>
      <c r="M1139" s="294"/>
      <c r="N1139" s="294"/>
      <c r="O1139" s="295"/>
      <c r="P1139" s="295"/>
      <c r="Q1139" s="294"/>
      <c r="R1139" s="294"/>
      <c r="S1139" s="294"/>
      <c r="T1139" s="294"/>
      <c r="U1139" s="294"/>
    </row>
    <row r="1140" spans="1:21" s="88" customFormat="1" ht="24" customHeight="1">
      <c r="A1140" s="407"/>
      <c r="L1140" s="96" t="s">
        <v>418</v>
      </c>
      <c r="M1140" s="294">
        <v>-47869</v>
      </c>
      <c r="N1140" s="294">
        <v>-6625</v>
      </c>
      <c r="O1140" s="295">
        <v>61943</v>
      </c>
      <c r="P1140" s="295">
        <f>N1140+P1138</f>
        <v>63949</v>
      </c>
      <c r="Q1140" s="294">
        <f>P1140+Q1138</f>
        <v>198949</v>
      </c>
      <c r="R1140" s="294">
        <f>Q1140+R1138</f>
        <v>331599</v>
      </c>
      <c r="S1140" s="294">
        <f>R1140+S1138</f>
        <v>468886</v>
      </c>
      <c r="T1140" s="294">
        <f>S1140+T1138</f>
        <v>609484</v>
      </c>
      <c r="U1140" s="294">
        <f>T1140+U1138</f>
        <v>753641</v>
      </c>
    </row>
    <row r="1141" spans="1:21" ht="15" customHeight="1">
      <c r="B1141" s="88"/>
      <c r="C1141" s="88"/>
      <c r="D1141" s="88"/>
      <c r="E1141" s="88"/>
      <c r="F1141" s="88"/>
      <c r="G1141" s="88"/>
      <c r="H1141" s="88"/>
      <c r="I1141" s="88"/>
      <c r="J1141" s="88"/>
      <c r="K1141" s="88"/>
      <c r="L1141" s="88"/>
      <c r="M1141" s="198"/>
      <c r="N1141" s="198"/>
      <c r="O1141" s="164"/>
      <c r="P1141" s="164"/>
      <c r="Q1141" s="192"/>
      <c r="R1141" s="192"/>
      <c r="S1141" s="192"/>
      <c r="T1141" s="192"/>
      <c r="U1141" s="192"/>
    </row>
    <row r="1142" spans="1:21" s="111" customFormat="1" ht="20.100000000000001" customHeight="1">
      <c r="A1142" s="408"/>
      <c r="B1142" s="504" t="s">
        <v>520</v>
      </c>
      <c r="C1142" s="504"/>
      <c r="D1142" s="504"/>
      <c r="E1142" s="504"/>
      <c r="F1142" s="504"/>
      <c r="G1142" s="504"/>
      <c r="H1142" s="504"/>
      <c r="I1142" s="504"/>
      <c r="J1142" s="504"/>
      <c r="K1142" s="504"/>
      <c r="M1142" s="178"/>
      <c r="N1142" s="178"/>
      <c r="O1142" s="178"/>
      <c r="P1142" s="178"/>
      <c r="Q1142" s="178"/>
      <c r="R1142" s="178"/>
      <c r="S1142" s="178"/>
      <c r="T1142" s="178"/>
      <c r="U1142" s="178"/>
    </row>
    <row r="1143" spans="1:21" s="116" customFormat="1" ht="24" customHeight="1">
      <c r="A1143" s="415"/>
      <c r="L1143" s="117" t="s">
        <v>468</v>
      </c>
      <c r="M1143" s="240"/>
      <c r="N1143" s="240"/>
      <c r="O1143" s="179"/>
      <c r="P1143" s="179"/>
      <c r="Q1143" s="240"/>
      <c r="R1143" s="240"/>
      <c r="S1143" s="240"/>
      <c r="T1143" s="240"/>
      <c r="U1143" s="240"/>
    </row>
    <row r="1144" spans="1:21" s="88" customFormat="1" ht="24" customHeight="1">
      <c r="A1144" s="407"/>
      <c r="K1144" s="496" t="s">
        <v>781</v>
      </c>
      <c r="L1144" s="88" t="s">
        <v>469</v>
      </c>
      <c r="M1144" s="324">
        <f t="shared" ref="M1144:U1144" si="143">M277</f>
        <v>1660294</v>
      </c>
      <c r="N1144" s="324">
        <f t="shared" si="143"/>
        <v>1454746</v>
      </c>
      <c r="O1144" s="314">
        <f t="shared" si="143"/>
        <v>-140000</v>
      </c>
      <c r="P1144" s="314">
        <f t="shared" si="143"/>
        <v>0</v>
      </c>
      <c r="Q1144" s="198">
        <f t="shared" si="143"/>
        <v>0</v>
      </c>
      <c r="R1144" s="324">
        <f t="shared" si="143"/>
        <v>0</v>
      </c>
      <c r="S1144" s="324">
        <f t="shared" si="143"/>
        <v>0</v>
      </c>
      <c r="T1144" s="324">
        <f t="shared" si="143"/>
        <v>0</v>
      </c>
      <c r="U1144" s="324">
        <f t="shared" si="143"/>
        <v>0</v>
      </c>
    </row>
    <row r="1145" spans="1:21" s="88" customFormat="1" ht="24" customHeight="1">
      <c r="A1145" s="407"/>
      <c r="K1145" s="496"/>
      <c r="L1145" s="88" t="s">
        <v>470</v>
      </c>
      <c r="M1145" s="207">
        <f t="shared" ref="M1145:U1145" si="144">M292</f>
        <v>-3261</v>
      </c>
      <c r="N1145" s="207">
        <f t="shared" si="144"/>
        <v>11346</v>
      </c>
      <c r="O1145" s="164">
        <f t="shared" si="144"/>
        <v>-37700</v>
      </c>
      <c r="P1145" s="448">
        <f t="shared" si="144"/>
        <v>11501</v>
      </c>
      <c r="Q1145" s="198">
        <f t="shared" si="144"/>
        <v>-36640</v>
      </c>
      <c r="R1145" s="198">
        <f t="shared" si="144"/>
        <v>10360</v>
      </c>
      <c r="S1145" s="198">
        <f t="shared" si="144"/>
        <v>10360</v>
      </c>
      <c r="T1145" s="198">
        <f t="shared" si="144"/>
        <v>8632</v>
      </c>
      <c r="U1145" s="198">
        <f t="shared" si="144"/>
        <v>8632</v>
      </c>
    </row>
    <row r="1146" spans="1:21" s="88" customFormat="1" ht="24" customHeight="1">
      <c r="A1146" s="407"/>
      <c r="K1146" s="496"/>
      <c r="L1146" s="88" t="s">
        <v>471</v>
      </c>
      <c r="M1146" s="207">
        <f t="shared" ref="M1146:U1146" si="145">M308</f>
        <v>7791</v>
      </c>
      <c r="N1146" s="207">
        <f t="shared" si="145"/>
        <v>10794</v>
      </c>
      <c r="O1146" s="164">
        <f t="shared" si="145"/>
        <v>3800</v>
      </c>
      <c r="P1146" s="448">
        <f t="shared" si="145"/>
        <v>6000</v>
      </c>
      <c r="Q1146" s="198">
        <f t="shared" si="145"/>
        <v>2360</v>
      </c>
      <c r="R1146" s="198">
        <f t="shared" si="145"/>
        <v>2360</v>
      </c>
      <c r="S1146" s="198">
        <f t="shared" si="145"/>
        <v>2360</v>
      </c>
      <c r="T1146" s="198">
        <f t="shared" si="145"/>
        <v>632</v>
      </c>
      <c r="U1146" s="198">
        <f t="shared" si="145"/>
        <v>632</v>
      </c>
    </row>
    <row r="1147" spans="1:21" s="88" customFormat="1" ht="24" customHeight="1">
      <c r="A1147" s="407"/>
      <c r="K1147" s="496"/>
      <c r="L1147" s="88" t="s">
        <v>561</v>
      </c>
      <c r="M1147" s="207">
        <f t="shared" ref="M1147:U1147" si="146">M331</f>
        <v>548114</v>
      </c>
      <c r="N1147" s="207">
        <f t="shared" si="146"/>
        <v>-974409</v>
      </c>
      <c r="O1147" s="164">
        <f t="shared" si="146"/>
        <v>-100485</v>
      </c>
      <c r="P1147" s="448">
        <f t="shared" si="146"/>
        <v>-24829</v>
      </c>
      <c r="Q1147" s="198">
        <f t="shared" si="146"/>
        <v>-240600</v>
      </c>
      <c r="R1147" s="198">
        <f t="shared" si="146"/>
        <v>-2301</v>
      </c>
      <c r="S1147" s="198">
        <f t="shared" si="146"/>
        <v>6964</v>
      </c>
      <c r="T1147" s="198">
        <f t="shared" si="146"/>
        <v>-5549</v>
      </c>
      <c r="U1147" s="198">
        <f t="shared" si="146"/>
        <v>-3097</v>
      </c>
    </row>
    <row r="1148" spans="1:21" s="88" customFormat="1" ht="24" customHeight="1">
      <c r="A1148" s="407"/>
      <c r="K1148" s="496"/>
      <c r="L1148" s="88" t="s">
        <v>563</v>
      </c>
      <c r="M1148" s="207">
        <f t="shared" ref="M1148:U1148" si="147">M430</f>
        <v>-468589</v>
      </c>
      <c r="N1148" s="207">
        <f t="shared" si="147"/>
        <v>2046031</v>
      </c>
      <c r="O1148" s="164">
        <f t="shared" si="147"/>
        <v>-1596851</v>
      </c>
      <c r="P1148" s="448">
        <f t="shared" si="147"/>
        <v>2433735</v>
      </c>
      <c r="Q1148" s="198">
        <f t="shared" si="147"/>
        <v>-1323199</v>
      </c>
      <c r="R1148" s="198">
        <f t="shared" si="147"/>
        <v>-709953</v>
      </c>
      <c r="S1148" s="198">
        <f t="shared" si="147"/>
        <v>-759823</v>
      </c>
      <c r="T1148" s="198">
        <f t="shared" si="147"/>
        <v>183288</v>
      </c>
      <c r="U1148" s="198">
        <f t="shared" si="147"/>
        <v>350376</v>
      </c>
    </row>
    <row r="1149" spans="1:21" s="88" customFormat="1" ht="24" customHeight="1">
      <c r="A1149" s="407"/>
      <c r="K1149" s="496"/>
      <c r="L1149" s="88" t="s">
        <v>1269</v>
      </c>
      <c r="M1149" s="207">
        <f t="shared" ref="M1149:U1149" si="148">M498</f>
        <v>0</v>
      </c>
      <c r="N1149" s="207">
        <f t="shared" si="148"/>
        <v>10002255</v>
      </c>
      <c r="O1149" s="169">
        <f t="shared" si="148"/>
        <v>-9864331</v>
      </c>
      <c r="P1149" s="449">
        <f t="shared" si="148"/>
        <v>-8830182</v>
      </c>
      <c r="Q1149" s="394">
        <f t="shared" si="148"/>
        <v>28556714</v>
      </c>
      <c r="R1149" s="394">
        <f t="shared" si="148"/>
        <v>-25015530</v>
      </c>
      <c r="S1149" s="394">
        <f t="shared" si="148"/>
        <v>-4453313</v>
      </c>
      <c r="T1149" s="394">
        <f t="shared" si="148"/>
        <v>-259946</v>
      </c>
      <c r="U1149" s="394">
        <f t="shared" si="148"/>
        <v>0</v>
      </c>
    </row>
    <row r="1150" spans="1:21" s="88" customFormat="1" ht="24" customHeight="1">
      <c r="A1150" s="407"/>
      <c r="K1150" s="496"/>
      <c r="L1150" s="88" t="s">
        <v>735</v>
      </c>
      <c r="M1150" s="207">
        <f t="shared" ref="M1150:U1150" si="149">M589</f>
        <v>974099</v>
      </c>
      <c r="N1150" s="207">
        <f t="shared" si="149"/>
        <v>-94168</v>
      </c>
      <c r="O1150" s="169">
        <f t="shared" si="149"/>
        <v>-1129353</v>
      </c>
      <c r="P1150" s="449">
        <f t="shared" si="149"/>
        <v>-223138</v>
      </c>
      <c r="Q1150" s="207">
        <f t="shared" si="149"/>
        <v>-867511</v>
      </c>
      <c r="R1150" s="207">
        <f t="shared" si="149"/>
        <v>-230000</v>
      </c>
      <c r="S1150" s="207">
        <f t="shared" si="149"/>
        <v>0</v>
      </c>
      <c r="T1150" s="207">
        <f t="shared" si="149"/>
        <v>0</v>
      </c>
      <c r="U1150" s="207">
        <f t="shared" si="149"/>
        <v>0</v>
      </c>
    </row>
    <row r="1151" spans="1:21" s="88" customFormat="1" ht="24" customHeight="1">
      <c r="A1151" s="407"/>
      <c r="K1151" s="496"/>
      <c r="L1151" s="88" t="s">
        <v>534</v>
      </c>
      <c r="M1151" s="198">
        <f t="shared" ref="M1151:U1151" si="150">M621</f>
        <v>0</v>
      </c>
      <c r="N1151" s="198">
        <f t="shared" si="150"/>
        <v>0</v>
      </c>
      <c r="O1151" s="164">
        <f t="shared" si="150"/>
        <v>0</v>
      </c>
      <c r="P1151" s="448">
        <f t="shared" si="150"/>
        <v>0</v>
      </c>
      <c r="Q1151" s="198">
        <f t="shared" si="150"/>
        <v>0</v>
      </c>
      <c r="R1151" s="198">
        <f t="shared" si="150"/>
        <v>0</v>
      </c>
      <c r="S1151" s="198">
        <f t="shared" si="150"/>
        <v>0</v>
      </c>
      <c r="T1151" s="198">
        <f t="shared" si="150"/>
        <v>0</v>
      </c>
      <c r="U1151" s="198">
        <f t="shared" si="150"/>
        <v>0</v>
      </c>
    </row>
    <row r="1152" spans="1:21" s="88" customFormat="1" ht="24" customHeight="1">
      <c r="A1152" s="407"/>
      <c r="K1152" s="496"/>
      <c r="L1152" s="88" t="s">
        <v>472</v>
      </c>
      <c r="M1152" s="207">
        <f t="shared" ref="M1152:U1152" si="151">M752</f>
        <v>633113</v>
      </c>
      <c r="N1152" s="207">
        <f t="shared" si="151"/>
        <v>-110159</v>
      </c>
      <c r="O1152" s="164">
        <f t="shared" si="151"/>
        <v>-1914100</v>
      </c>
      <c r="P1152" s="448">
        <f t="shared" si="151"/>
        <v>-595712</v>
      </c>
      <c r="Q1152" s="198">
        <f t="shared" si="151"/>
        <v>890303</v>
      </c>
      <c r="R1152" s="198">
        <f t="shared" si="151"/>
        <v>2147579</v>
      </c>
      <c r="S1152" s="198">
        <f t="shared" si="151"/>
        <v>-7392607</v>
      </c>
      <c r="T1152" s="198">
        <f t="shared" si="151"/>
        <v>2331422</v>
      </c>
      <c r="U1152" s="198">
        <f t="shared" si="151"/>
        <v>-3360305</v>
      </c>
    </row>
    <row r="1153" spans="1:21" s="88" customFormat="1" ht="24" customHeight="1">
      <c r="A1153" s="407"/>
      <c r="K1153" s="496"/>
      <c r="L1153" s="88" t="s">
        <v>473</v>
      </c>
      <c r="M1153" s="207">
        <f t="shared" ref="M1153:U1153" si="152">M851</f>
        <v>-357700</v>
      </c>
      <c r="N1153" s="207">
        <f t="shared" si="152"/>
        <v>136802</v>
      </c>
      <c r="O1153" s="164">
        <f t="shared" si="152"/>
        <v>609175</v>
      </c>
      <c r="P1153" s="448">
        <f t="shared" si="152"/>
        <v>1371562</v>
      </c>
      <c r="Q1153" s="198">
        <f t="shared" si="152"/>
        <v>191719</v>
      </c>
      <c r="R1153" s="198">
        <f t="shared" si="152"/>
        <v>-629937</v>
      </c>
      <c r="S1153" s="198">
        <f t="shared" si="152"/>
        <v>-806108</v>
      </c>
      <c r="T1153" s="198">
        <f t="shared" si="152"/>
        <v>34478</v>
      </c>
      <c r="U1153" s="198">
        <f t="shared" si="152"/>
        <v>167547</v>
      </c>
    </row>
    <row r="1154" spans="1:21" s="88" customFormat="1" ht="24" customHeight="1">
      <c r="A1154" s="407"/>
      <c r="K1154" s="496"/>
      <c r="L1154" s="88" t="s">
        <v>474</v>
      </c>
      <c r="M1154" s="207">
        <f t="shared" ref="M1154:U1154" si="153">M884</f>
        <v>-216710</v>
      </c>
      <c r="N1154" s="207">
        <f t="shared" si="153"/>
        <v>2712</v>
      </c>
      <c r="O1154" s="164">
        <f t="shared" si="153"/>
        <v>0</v>
      </c>
      <c r="P1154" s="448">
        <f t="shared" si="153"/>
        <v>-33843</v>
      </c>
      <c r="Q1154" s="198">
        <f t="shared" si="153"/>
        <v>0</v>
      </c>
      <c r="R1154" s="198">
        <f t="shared" si="153"/>
        <v>0</v>
      </c>
      <c r="S1154" s="198">
        <f t="shared" si="153"/>
        <v>0</v>
      </c>
      <c r="T1154" s="198">
        <f t="shared" si="153"/>
        <v>0</v>
      </c>
      <c r="U1154" s="198">
        <f t="shared" si="153"/>
        <v>0</v>
      </c>
    </row>
    <row r="1155" spans="1:21" s="88" customFormat="1" ht="24" customHeight="1">
      <c r="A1155" s="407"/>
      <c r="K1155" s="444"/>
      <c r="L1155" s="88" t="s">
        <v>521</v>
      </c>
      <c r="M1155" s="207">
        <f t="shared" ref="M1155:U1155" si="154">M979</f>
        <v>-338483</v>
      </c>
      <c r="N1155" s="207">
        <f t="shared" si="154"/>
        <v>-73000</v>
      </c>
      <c r="O1155" s="164">
        <f t="shared" si="154"/>
        <v>-95000</v>
      </c>
      <c r="P1155" s="448">
        <f t="shared" si="154"/>
        <v>39263</v>
      </c>
      <c r="Q1155" s="198">
        <f t="shared" si="154"/>
        <v>-39263</v>
      </c>
      <c r="R1155" s="198">
        <f t="shared" si="154"/>
        <v>0</v>
      </c>
      <c r="S1155" s="198">
        <f t="shared" si="154"/>
        <v>0</v>
      </c>
      <c r="T1155" s="198">
        <f t="shared" si="154"/>
        <v>0</v>
      </c>
      <c r="U1155" s="198">
        <f t="shared" si="154"/>
        <v>0</v>
      </c>
    </row>
    <row r="1156" spans="1:21" s="88" customFormat="1" ht="24" customHeight="1">
      <c r="A1156" s="407"/>
      <c r="K1156" s="106"/>
      <c r="L1156" s="88" t="s">
        <v>409</v>
      </c>
      <c r="M1156" s="207">
        <f t="shared" ref="M1156:U1156" si="155">M1101</f>
        <v>-69439</v>
      </c>
      <c r="N1156" s="207">
        <f t="shared" si="155"/>
        <v>28407</v>
      </c>
      <c r="O1156" s="164">
        <f t="shared" si="155"/>
        <v>4842</v>
      </c>
      <c r="P1156" s="448">
        <f t="shared" si="155"/>
        <v>6372</v>
      </c>
      <c r="Q1156" s="198">
        <f t="shared" si="155"/>
        <v>564</v>
      </c>
      <c r="R1156" s="198">
        <f t="shared" si="155"/>
        <v>6675</v>
      </c>
      <c r="S1156" s="198">
        <f t="shared" si="155"/>
        <v>-144163</v>
      </c>
      <c r="T1156" s="198">
        <f t="shared" si="155"/>
        <v>-133540</v>
      </c>
      <c r="U1156" s="198">
        <f t="shared" si="155"/>
        <v>-128855</v>
      </c>
    </row>
    <row r="1157" spans="1:21" s="88" customFormat="1" ht="24" customHeight="1">
      <c r="A1157" s="407"/>
      <c r="K1157" s="106"/>
      <c r="L1157" s="88" t="s">
        <v>411</v>
      </c>
      <c r="M1157" s="207">
        <f t="shared" ref="M1157:U1157" si="156">M1122</f>
        <v>-211380</v>
      </c>
      <c r="N1157" s="207">
        <f t="shared" si="156"/>
        <v>-190999</v>
      </c>
      <c r="O1157" s="164">
        <f t="shared" si="156"/>
        <v>8388</v>
      </c>
      <c r="P1157" s="448">
        <f t="shared" si="156"/>
        <v>24874</v>
      </c>
      <c r="Q1157" s="198">
        <f t="shared" si="156"/>
        <v>40143</v>
      </c>
      <c r="R1157" s="198">
        <f t="shared" si="156"/>
        <v>40243</v>
      </c>
      <c r="S1157" s="198">
        <f t="shared" si="156"/>
        <v>40290</v>
      </c>
      <c r="T1157" s="198">
        <f t="shared" si="156"/>
        <v>40281</v>
      </c>
      <c r="U1157" s="198">
        <f t="shared" si="156"/>
        <v>40213</v>
      </c>
    </row>
    <row r="1158" spans="1:21" s="88" customFormat="1" ht="24" customHeight="1">
      <c r="A1158" s="407"/>
      <c r="K1158" s="106"/>
      <c r="L1158" s="88" t="s">
        <v>1012</v>
      </c>
      <c r="M1158" s="238">
        <f t="shared" ref="M1158:U1158" si="157">M1138</f>
        <v>25930</v>
      </c>
      <c r="N1158" s="238">
        <f t="shared" si="157"/>
        <v>41243</v>
      </c>
      <c r="O1158" s="180">
        <f t="shared" si="157"/>
        <v>68853</v>
      </c>
      <c r="P1158" s="450">
        <f t="shared" si="157"/>
        <v>70574</v>
      </c>
      <c r="Q1158" s="238">
        <f t="shared" si="157"/>
        <v>135000</v>
      </c>
      <c r="R1158" s="238">
        <f t="shared" si="157"/>
        <v>132650</v>
      </c>
      <c r="S1158" s="238">
        <f t="shared" si="157"/>
        <v>137287</v>
      </c>
      <c r="T1158" s="238">
        <f t="shared" si="157"/>
        <v>140598</v>
      </c>
      <c r="U1158" s="238">
        <f t="shared" si="157"/>
        <v>144157</v>
      </c>
    </row>
    <row r="1159" spans="1:21" s="88" customFormat="1" ht="24" customHeight="1">
      <c r="A1159" s="407"/>
      <c r="M1159" s="207"/>
      <c r="N1159" s="207"/>
      <c r="O1159" s="164"/>
      <c r="P1159" s="164"/>
      <c r="Q1159" s="198"/>
      <c r="R1159" s="198"/>
      <c r="S1159" s="198"/>
      <c r="T1159" s="198"/>
      <c r="U1159" s="198"/>
    </row>
    <row r="1160" spans="1:21" s="95" customFormat="1" ht="24" customHeight="1">
      <c r="A1160" s="407"/>
      <c r="M1160" s="294">
        <f t="shared" ref="M1160:U1160" si="158">SUM(M1144:M1159)</f>
        <v>2183779</v>
      </c>
      <c r="N1160" s="294">
        <f t="shared" si="158"/>
        <v>12291601</v>
      </c>
      <c r="O1160" s="295">
        <f t="shared" si="158"/>
        <v>-14182762</v>
      </c>
      <c r="P1160" s="295">
        <f t="shared" si="158"/>
        <v>-5743823</v>
      </c>
      <c r="Q1160" s="294">
        <f t="shared" si="158"/>
        <v>27309590</v>
      </c>
      <c r="R1160" s="294">
        <f t="shared" si="158"/>
        <v>-24247854</v>
      </c>
      <c r="S1160" s="294">
        <f t="shared" si="158"/>
        <v>-13358753</v>
      </c>
      <c r="T1160" s="294">
        <f t="shared" si="158"/>
        <v>2340296</v>
      </c>
      <c r="U1160" s="294">
        <f t="shared" si="158"/>
        <v>-2780700</v>
      </c>
    </row>
    <row r="1161" spans="1:21" s="88" customFormat="1" ht="24" customHeight="1">
      <c r="A1161" s="407"/>
      <c r="M1161" s="198"/>
      <c r="N1161" s="198"/>
      <c r="O1161" s="164"/>
      <c r="P1161" s="164"/>
      <c r="Q1161" s="198"/>
      <c r="R1161" s="198"/>
      <c r="S1161" s="198"/>
      <c r="T1161" s="198"/>
      <c r="U1161" s="198"/>
    </row>
    <row r="1162" spans="1:21" s="118" customFormat="1" ht="24" customHeight="1">
      <c r="A1162" s="416"/>
      <c r="L1162" s="119" t="s">
        <v>685</v>
      </c>
      <c r="M1162" s="241"/>
      <c r="N1162" s="241"/>
      <c r="O1162" s="182"/>
      <c r="P1162" s="182"/>
      <c r="Q1162" s="241"/>
      <c r="R1162" s="241"/>
      <c r="S1162" s="241"/>
      <c r="T1162" s="241"/>
      <c r="U1162" s="241"/>
    </row>
    <row r="1163" spans="1:21" s="88" customFormat="1" ht="24" customHeight="1">
      <c r="A1163" s="407"/>
      <c r="K1163" s="496" t="s">
        <v>781</v>
      </c>
      <c r="L1163" s="88" t="s">
        <v>469</v>
      </c>
      <c r="M1163" s="324">
        <f t="shared" ref="M1163:U1163" si="159">M279</f>
        <v>9172354</v>
      </c>
      <c r="N1163" s="324">
        <f t="shared" si="159"/>
        <v>10627100</v>
      </c>
      <c r="O1163" s="314">
        <f t="shared" si="159"/>
        <v>9398466</v>
      </c>
      <c r="P1163" s="314">
        <f t="shared" si="159"/>
        <v>10627100</v>
      </c>
      <c r="Q1163" s="324">
        <f t="shared" si="159"/>
        <v>10627100</v>
      </c>
      <c r="R1163" s="324">
        <f t="shared" si="159"/>
        <v>10627100</v>
      </c>
      <c r="S1163" s="324">
        <f t="shared" si="159"/>
        <v>10627100</v>
      </c>
      <c r="T1163" s="324">
        <f t="shared" si="159"/>
        <v>10627100</v>
      </c>
      <c r="U1163" s="324">
        <f t="shared" si="159"/>
        <v>10627100</v>
      </c>
    </row>
    <row r="1164" spans="1:21" s="88" customFormat="1" ht="24" customHeight="1">
      <c r="A1164" s="407"/>
      <c r="K1164" s="496"/>
      <c r="L1164" s="88" t="s">
        <v>470</v>
      </c>
      <c r="M1164" s="207">
        <f t="shared" ref="M1164:U1164" si="160">M294</f>
        <v>10231</v>
      </c>
      <c r="N1164" s="207">
        <f t="shared" si="160"/>
        <v>21576</v>
      </c>
      <c r="O1164" s="164">
        <f t="shared" si="160"/>
        <v>-22635</v>
      </c>
      <c r="P1164" s="448">
        <f t="shared" si="160"/>
        <v>33077</v>
      </c>
      <c r="Q1164" s="198">
        <f t="shared" si="160"/>
        <v>-3563</v>
      </c>
      <c r="R1164" s="198">
        <f t="shared" si="160"/>
        <v>6797</v>
      </c>
      <c r="S1164" s="198">
        <f t="shared" si="160"/>
        <v>17157</v>
      </c>
      <c r="T1164" s="198">
        <f t="shared" si="160"/>
        <v>25789</v>
      </c>
      <c r="U1164" s="198">
        <f t="shared" si="160"/>
        <v>34421</v>
      </c>
    </row>
    <row r="1165" spans="1:21" s="88" customFormat="1" ht="24" customHeight="1">
      <c r="A1165" s="407"/>
      <c r="K1165" s="496"/>
      <c r="L1165" s="88" t="s">
        <v>471</v>
      </c>
      <c r="M1165" s="207">
        <f t="shared" ref="M1165:U1165" si="161">M310</f>
        <v>-8409</v>
      </c>
      <c r="N1165" s="207">
        <f t="shared" si="161"/>
        <v>2386</v>
      </c>
      <c r="O1165" s="164">
        <f t="shared" si="161"/>
        <v>754</v>
      </c>
      <c r="P1165" s="448">
        <f t="shared" si="161"/>
        <v>8386</v>
      </c>
      <c r="Q1165" s="198">
        <f t="shared" si="161"/>
        <v>10746</v>
      </c>
      <c r="R1165" s="198">
        <f t="shared" si="161"/>
        <v>13106</v>
      </c>
      <c r="S1165" s="198">
        <f t="shared" si="161"/>
        <v>15466</v>
      </c>
      <c r="T1165" s="198">
        <f t="shared" si="161"/>
        <v>16098</v>
      </c>
      <c r="U1165" s="198">
        <f t="shared" si="161"/>
        <v>16730</v>
      </c>
    </row>
    <row r="1166" spans="1:21" s="88" customFormat="1" ht="24" customHeight="1">
      <c r="A1166" s="407"/>
      <c r="K1166" s="496"/>
      <c r="L1166" s="88" t="s">
        <v>561</v>
      </c>
      <c r="M1166" s="207">
        <f t="shared" ref="M1166:U1166" si="162">M333</f>
        <v>1243821</v>
      </c>
      <c r="N1166" s="207">
        <f t="shared" si="162"/>
        <v>269412</v>
      </c>
      <c r="O1166" s="164">
        <f t="shared" si="162"/>
        <v>169838</v>
      </c>
      <c r="P1166" s="448">
        <f t="shared" si="162"/>
        <v>244583</v>
      </c>
      <c r="Q1166" s="198">
        <f t="shared" si="162"/>
        <v>3983</v>
      </c>
      <c r="R1166" s="198">
        <f t="shared" si="162"/>
        <v>1682</v>
      </c>
      <c r="S1166" s="198">
        <f t="shared" si="162"/>
        <v>8646</v>
      </c>
      <c r="T1166" s="198">
        <f t="shared" si="162"/>
        <v>3097</v>
      </c>
      <c r="U1166" s="198">
        <f t="shared" si="162"/>
        <v>0</v>
      </c>
    </row>
    <row r="1167" spans="1:21" s="88" customFormat="1" ht="24" customHeight="1">
      <c r="A1167" s="407"/>
      <c r="K1167" s="496"/>
      <c r="L1167" s="88" t="s">
        <v>563</v>
      </c>
      <c r="M1167" s="207">
        <f t="shared" ref="M1167:U1167" si="163">M432</f>
        <v>119569</v>
      </c>
      <c r="N1167" s="207">
        <f t="shared" si="163"/>
        <v>2165601</v>
      </c>
      <c r="O1167" s="164">
        <f t="shared" si="163"/>
        <v>254218</v>
      </c>
      <c r="P1167" s="448">
        <f t="shared" si="163"/>
        <v>4599336</v>
      </c>
      <c r="Q1167" s="198">
        <f t="shared" si="163"/>
        <v>3276137</v>
      </c>
      <c r="R1167" s="198">
        <f t="shared" si="163"/>
        <v>2566184</v>
      </c>
      <c r="S1167" s="198">
        <f t="shared" si="163"/>
        <v>1806361</v>
      </c>
      <c r="T1167" s="198">
        <f t="shared" si="163"/>
        <v>1989649</v>
      </c>
      <c r="U1167" s="198">
        <f t="shared" si="163"/>
        <v>2340025</v>
      </c>
    </row>
    <row r="1168" spans="1:21" s="88" customFormat="1" ht="24" customHeight="1">
      <c r="A1168" s="407"/>
      <c r="K1168" s="496"/>
      <c r="L1168" s="88" t="s">
        <v>1269</v>
      </c>
      <c r="M1168" s="207">
        <f t="shared" ref="M1168:U1168" si="164">M500</f>
        <v>0</v>
      </c>
      <c r="N1168" s="207">
        <f t="shared" si="164"/>
        <v>10002257</v>
      </c>
      <c r="O1168" s="164">
        <f t="shared" si="164"/>
        <v>777068</v>
      </c>
      <c r="P1168" s="448">
        <f t="shared" si="164"/>
        <v>1172075</v>
      </c>
      <c r="Q1168" s="198">
        <f t="shared" si="164"/>
        <v>29728789</v>
      </c>
      <c r="R1168" s="207">
        <f t="shared" si="164"/>
        <v>4713259</v>
      </c>
      <c r="S1168" s="207">
        <f t="shared" si="164"/>
        <v>259946</v>
      </c>
      <c r="T1168" s="207">
        <f t="shared" si="164"/>
        <v>0</v>
      </c>
      <c r="U1168" s="207">
        <f t="shared" si="164"/>
        <v>0</v>
      </c>
    </row>
    <row r="1169" spans="1:21" s="88" customFormat="1" ht="24" customHeight="1">
      <c r="A1169" s="407"/>
      <c r="K1169" s="496"/>
      <c r="L1169" s="88" t="s">
        <v>735</v>
      </c>
      <c r="M1169" s="207">
        <f t="shared" ref="M1169:U1169" si="165">M601</f>
        <v>1485791</v>
      </c>
      <c r="N1169" s="207">
        <f t="shared" si="165"/>
        <v>1391622</v>
      </c>
      <c r="O1169" s="169">
        <f t="shared" si="165"/>
        <v>359643</v>
      </c>
      <c r="P1169" s="449">
        <f t="shared" si="165"/>
        <v>1168484</v>
      </c>
      <c r="Q1169" s="207">
        <f t="shared" si="165"/>
        <v>300973</v>
      </c>
      <c r="R1169" s="207">
        <f t="shared" si="165"/>
        <v>70973</v>
      </c>
      <c r="S1169" s="207">
        <f t="shared" si="165"/>
        <v>70973</v>
      </c>
      <c r="T1169" s="207">
        <f t="shared" si="165"/>
        <v>70973</v>
      </c>
      <c r="U1169" s="207">
        <f t="shared" si="165"/>
        <v>70973</v>
      </c>
    </row>
    <row r="1170" spans="1:21" s="88" customFormat="1" ht="24" customHeight="1">
      <c r="A1170" s="407"/>
      <c r="K1170" s="496"/>
      <c r="L1170" s="88" t="s">
        <v>534</v>
      </c>
      <c r="M1170" s="198">
        <f t="shared" ref="M1170:U1170" si="166">M623</f>
        <v>0</v>
      </c>
      <c r="N1170" s="198">
        <f t="shared" si="166"/>
        <v>0</v>
      </c>
      <c r="O1170" s="164">
        <f t="shared" si="166"/>
        <v>0</v>
      </c>
      <c r="P1170" s="448">
        <f t="shared" si="166"/>
        <v>0</v>
      </c>
      <c r="Q1170" s="198">
        <f t="shared" si="166"/>
        <v>0</v>
      </c>
      <c r="R1170" s="198">
        <f t="shared" si="166"/>
        <v>0</v>
      </c>
      <c r="S1170" s="198">
        <f t="shared" si="166"/>
        <v>0</v>
      </c>
      <c r="T1170" s="198">
        <f t="shared" si="166"/>
        <v>0</v>
      </c>
      <c r="U1170" s="198">
        <f t="shared" si="166"/>
        <v>0</v>
      </c>
    </row>
    <row r="1171" spans="1:21" s="88" customFormat="1" ht="24" customHeight="1">
      <c r="A1171" s="407"/>
      <c r="K1171" s="496"/>
      <c r="L1171" s="88" t="s">
        <v>472</v>
      </c>
      <c r="M1171" s="207">
        <f t="shared" ref="M1171:U1171" si="167">M754</f>
        <v>3901358</v>
      </c>
      <c r="N1171" s="207">
        <f t="shared" si="167"/>
        <v>3791199</v>
      </c>
      <c r="O1171" s="164">
        <f t="shared" si="167"/>
        <v>1880869</v>
      </c>
      <c r="P1171" s="448">
        <f t="shared" si="167"/>
        <v>3195487</v>
      </c>
      <c r="Q1171" s="198">
        <f t="shared" si="167"/>
        <v>4085790</v>
      </c>
      <c r="R1171" s="198">
        <f t="shared" si="167"/>
        <v>6233369</v>
      </c>
      <c r="S1171" s="198">
        <f t="shared" si="167"/>
        <v>-1159238</v>
      </c>
      <c r="T1171" s="198">
        <f t="shared" si="167"/>
        <v>1172184</v>
      </c>
      <c r="U1171" s="198">
        <f t="shared" si="167"/>
        <v>-2188121</v>
      </c>
    </row>
    <row r="1172" spans="1:21" s="88" customFormat="1" ht="24" customHeight="1">
      <c r="A1172" s="407"/>
      <c r="K1172" s="496"/>
      <c r="L1172" s="88" t="s">
        <v>473</v>
      </c>
      <c r="M1172" s="207">
        <f t="shared" ref="M1172:U1172" si="168">M853</f>
        <v>864688</v>
      </c>
      <c r="N1172" s="207">
        <f t="shared" si="168"/>
        <v>1001490</v>
      </c>
      <c r="O1172" s="164">
        <f t="shared" si="168"/>
        <v>1562682</v>
      </c>
      <c r="P1172" s="448">
        <f t="shared" si="168"/>
        <v>2373052</v>
      </c>
      <c r="Q1172" s="198">
        <f t="shared" si="168"/>
        <v>2564771</v>
      </c>
      <c r="R1172" s="198">
        <f t="shared" si="168"/>
        <v>1934834</v>
      </c>
      <c r="S1172" s="198">
        <f t="shared" si="168"/>
        <v>1128726</v>
      </c>
      <c r="T1172" s="198">
        <f t="shared" si="168"/>
        <v>1163204</v>
      </c>
      <c r="U1172" s="198">
        <f t="shared" si="168"/>
        <v>1330751</v>
      </c>
    </row>
    <row r="1173" spans="1:21" s="88" customFormat="1" ht="24" customHeight="1">
      <c r="A1173" s="407"/>
      <c r="K1173" s="496"/>
      <c r="L1173" s="88" t="s">
        <v>474</v>
      </c>
      <c r="M1173" s="207">
        <f t="shared" ref="M1173:U1173" si="169">M886</f>
        <v>31131</v>
      </c>
      <c r="N1173" s="207">
        <f t="shared" si="169"/>
        <v>33843</v>
      </c>
      <c r="O1173" s="169">
        <f t="shared" si="169"/>
        <v>0</v>
      </c>
      <c r="P1173" s="449">
        <f t="shared" si="169"/>
        <v>0</v>
      </c>
      <c r="Q1173" s="394">
        <f t="shared" si="169"/>
        <v>0</v>
      </c>
      <c r="R1173" s="394">
        <f t="shared" si="169"/>
        <v>0</v>
      </c>
      <c r="S1173" s="394">
        <f t="shared" si="169"/>
        <v>0</v>
      </c>
      <c r="T1173" s="394">
        <f t="shared" si="169"/>
        <v>0</v>
      </c>
      <c r="U1173" s="394">
        <f t="shared" si="169"/>
        <v>0</v>
      </c>
    </row>
    <row r="1174" spans="1:21" s="88" customFormat="1" ht="24" customHeight="1">
      <c r="A1174" s="407"/>
      <c r="K1174" s="444"/>
      <c r="L1174" s="88" t="s">
        <v>521</v>
      </c>
      <c r="M1174" s="207">
        <f t="shared" ref="M1174:U1174" si="170">M981</f>
        <v>73000</v>
      </c>
      <c r="N1174" s="207">
        <f t="shared" si="170"/>
        <v>0</v>
      </c>
      <c r="O1174" s="164">
        <f t="shared" si="170"/>
        <v>0</v>
      </c>
      <c r="P1174" s="448">
        <f t="shared" si="170"/>
        <v>39263</v>
      </c>
      <c r="Q1174" s="198">
        <f t="shared" si="170"/>
        <v>0</v>
      </c>
      <c r="R1174" s="198">
        <f t="shared" si="170"/>
        <v>0</v>
      </c>
      <c r="S1174" s="198">
        <f t="shared" si="170"/>
        <v>0</v>
      </c>
      <c r="T1174" s="198">
        <f t="shared" si="170"/>
        <v>0</v>
      </c>
      <c r="U1174" s="198">
        <f t="shared" si="170"/>
        <v>0</v>
      </c>
    </row>
    <row r="1175" spans="1:21" s="88" customFormat="1" ht="24" customHeight="1">
      <c r="A1175" s="407"/>
      <c r="K1175" s="106"/>
      <c r="L1175" s="88" t="s">
        <v>409</v>
      </c>
      <c r="M1175" s="207">
        <f t="shared" ref="M1175:U1175" si="171">M1103</f>
        <v>-1211222</v>
      </c>
      <c r="N1175" s="207">
        <f t="shared" si="171"/>
        <v>-1182815</v>
      </c>
      <c r="O1175" s="164">
        <f t="shared" si="171"/>
        <v>-1177872</v>
      </c>
      <c r="P1175" s="448">
        <f t="shared" si="171"/>
        <v>-1176443</v>
      </c>
      <c r="Q1175" s="198">
        <f t="shared" si="171"/>
        <v>-1175879</v>
      </c>
      <c r="R1175" s="198">
        <f t="shared" si="171"/>
        <v>-1169204</v>
      </c>
      <c r="S1175" s="198">
        <f t="shared" si="171"/>
        <v>-1313367</v>
      </c>
      <c r="T1175" s="198">
        <f t="shared" si="171"/>
        <v>-1446907</v>
      </c>
      <c r="U1175" s="198">
        <f t="shared" si="171"/>
        <v>-1575762</v>
      </c>
    </row>
    <row r="1176" spans="1:21" s="88" customFormat="1" ht="24" customHeight="1">
      <c r="A1176" s="407"/>
      <c r="K1176" s="106"/>
      <c r="L1176" s="88" t="s">
        <v>411</v>
      </c>
      <c r="M1176" s="207">
        <f t="shared" ref="M1176:U1176" si="172">M1124</f>
        <v>-1448929</v>
      </c>
      <c r="N1176" s="207">
        <f t="shared" si="172"/>
        <v>-1639928</v>
      </c>
      <c r="O1176" s="164">
        <f t="shared" si="172"/>
        <v>-1629650</v>
      </c>
      <c r="P1176" s="448">
        <f t="shared" si="172"/>
        <v>-1615054</v>
      </c>
      <c r="Q1176" s="198">
        <f t="shared" si="172"/>
        <v>-1574911</v>
      </c>
      <c r="R1176" s="198">
        <f t="shared" si="172"/>
        <v>-1534668</v>
      </c>
      <c r="S1176" s="198">
        <f t="shared" si="172"/>
        <v>-1494378</v>
      </c>
      <c r="T1176" s="198">
        <f t="shared" si="172"/>
        <v>-1454097</v>
      </c>
      <c r="U1176" s="198">
        <f t="shared" si="172"/>
        <v>-1413884</v>
      </c>
    </row>
    <row r="1177" spans="1:21" s="88" customFormat="1" ht="24" customHeight="1">
      <c r="A1177" s="407"/>
      <c r="K1177" s="106"/>
      <c r="L1177" s="88" t="s">
        <v>1012</v>
      </c>
      <c r="M1177" s="238">
        <f t="shared" ref="M1177:U1177" si="173">M1140</f>
        <v>-47869</v>
      </c>
      <c r="N1177" s="238">
        <f t="shared" si="173"/>
        <v>-6625</v>
      </c>
      <c r="O1177" s="180">
        <f t="shared" si="173"/>
        <v>61943</v>
      </c>
      <c r="P1177" s="450">
        <f t="shared" si="173"/>
        <v>63949</v>
      </c>
      <c r="Q1177" s="238">
        <f t="shared" si="173"/>
        <v>198949</v>
      </c>
      <c r="R1177" s="238">
        <f t="shared" si="173"/>
        <v>331599</v>
      </c>
      <c r="S1177" s="238">
        <f t="shared" si="173"/>
        <v>468886</v>
      </c>
      <c r="T1177" s="238">
        <f t="shared" si="173"/>
        <v>609484</v>
      </c>
      <c r="U1177" s="238">
        <f t="shared" si="173"/>
        <v>753641</v>
      </c>
    </row>
    <row r="1178" spans="1:21" s="88" customFormat="1" ht="24" customHeight="1">
      <c r="A1178" s="407"/>
      <c r="M1178" s="207"/>
      <c r="N1178" s="207"/>
      <c r="O1178" s="164"/>
      <c r="P1178" s="164"/>
      <c r="Q1178" s="198"/>
      <c r="R1178" s="198"/>
      <c r="S1178" s="198"/>
      <c r="T1178" s="198"/>
      <c r="U1178" s="198"/>
    </row>
    <row r="1179" spans="1:21" s="88" customFormat="1" ht="24" customHeight="1">
      <c r="A1179" s="407"/>
      <c r="M1179" s="311">
        <f t="shared" ref="M1179:U1179" si="174">SUM(M1163:M1178)</f>
        <v>14185514</v>
      </c>
      <c r="N1179" s="294">
        <f t="shared" si="174"/>
        <v>26477118</v>
      </c>
      <c r="O1179" s="295">
        <f t="shared" si="174"/>
        <v>11635324</v>
      </c>
      <c r="P1179" s="295">
        <f t="shared" si="174"/>
        <v>20733295</v>
      </c>
      <c r="Q1179" s="294">
        <f t="shared" si="174"/>
        <v>48042885</v>
      </c>
      <c r="R1179" s="294">
        <f t="shared" si="174"/>
        <v>23795031</v>
      </c>
      <c r="S1179" s="294">
        <f t="shared" si="174"/>
        <v>10436278</v>
      </c>
      <c r="T1179" s="294">
        <f t="shared" si="174"/>
        <v>12776574</v>
      </c>
      <c r="U1179" s="294">
        <f t="shared" si="174"/>
        <v>9995874</v>
      </c>
    </row>
    <row r="1180" spans="1:21" s="88" customFormat="1" ht="24" customHeight="1">
      <c r="A1180" s="407"/>
      <c r="M1180" s="198"/>
      <c r="N1180" s="198"/>
      <c r="O1180" s="164"/>
      <c r="P1180" s="164"/>
      <c r="Q1180" s="198"/>
      <c r="R1180" s="198"/>
      <c r="S1180" s="198"/>
      <c r="T1180" s="198"/>
      <c r="U1180" s="198"/>
    </row>
    <row r="1181" spans="1:21" s="111" customFormat="1" ht="24" customHeight="1">
      <c r="A1181" s="408"/>
      <c r="B1181" s="504" t="s">
        <v>522</v>
      </c>
      <c r="C1181" s="504"/>
      <c r="D1181" s="504"/>
      <c r="E1181" s="504"/>
      <c r="F1181" s="504"/>
      <c r="G1181" s="504"/>
      <c r="H1181" s="504"/>
      <c r="I1181" s="504"/>
      <c r="J1181" s="504"/>
      <c r="K1181" s="504"/>
      <c r="L1181" s="504"/>
      <c r="M1181" s="178"/>
      <c r="N1181" s="178"/>
      <c r="O1181" s="178"/>
      <c r="P1181" s="178"/>
      <c r="Q1181" s="178"/>
      <c r="R1181" s="178"/>
      <c r="S1181" s="178"/>
      <c r="T1181" s="178"/>
      <c r="U1181" s="178"/>
    </row>
    <row r="1182" spans="1:21" s="88" customFormat="1" ht="24" customHeight="1">
      <c r="A1182" s="407"/>
      <c r="M1182" s="198"/>
      <c r="N1182" s="198"/>
      <c r="O1182" s="164"/>
      <c r="P1182" s="164"/>
      <c r="Q1182" s="198"/>
      <c r="R1182" s="198"/>
      <c r="S1182" s="198"/>
      <c r="T1182" s="198"/>
      <c r="U1182" s="198"/>
    </row>
    <row r="1183" spans="1:21" s="116" customFormat="1" ht="24" customHeight="1">
      <c r="A1183" s="415"/>
      <c r="L1183" s="117" t="s">
        <v>468</v>
      </c>
      <c r="M1183" s="240"/>
      <c r="N1183" s="240"/>
      <c r="O1183" s="179"/>
      <c r="P1183" s="179"/>
      <c r="Q1183" s="240"/>
      <c r="R1183" s="240"/>
      <c r="S1183" s="240"/>
      <c r="T1183" s="240"/>
      <c r="U1183" s="240"/>
    </row>
    <row r="1184" spans="1:21" s="88" customFormat="1" ht="24" customHeight="1">
      <c r="A1184" s="407"/>
      <c r="L1184" s="88" t="s">
        <v>523</v>
      </c>
      <c r="M1184" s="324">
        <f t="shared" ref="M1184:U1184" si="175">M1054</f>
        <v>59426</v>
      </c>
      <c r="N1184" s="324">
        <f t="shared" si="175"/>
        <v>108865</v>
      </c>
      <c r="O1184" s="314">
        <f t="shared" si="175"/>
        <v>-27047</v>
      </c>
      <c r="P1184" s="314">
        <f t="shared" si="175"/>
        <v>11544</v>
      </c>
      <c r="Q1184" s="324">
        <f t="shared" si="175"/>
        <v>-42222</v>
      </c>
      <c r="R1184" s="324">
        <f t="shared" si="175"/>
        <v>7659</v>
      </c>
      <c r="S1184" s="324">
        <f t="shared" si="175"/>
        <v>7874</v>
      </c>
      <c r="T1184" s="324">
        <f t="shared" si="175"/>
        <v>-2359</v>
      </c>
      <c r="U1184" s="324">
        <f t="shared" si="175"/>
        <v>-4042</v>
      </c>
    </row>
    <row r="1185" spans="1:21" s="88" customFormat="1" ht="24" customHeight="1">
      <c r="A1185" s="407"/>
      <c r="L1185" s="88" t="s">
        <v>642</v>
      </c>
      <c r="M1185" s="238">
        <f t="shared" ref="M1185:U1185" si="176">M1079</f>
        <v>45604</v>
      </c>
      <c r="N1185" s="238">
        <f t="shared" si="176"/>
        <v>7474</v>
      </c>
      <c r="O1185" s="180">
        <f t="shared" si="176"/>
        <v>-35150</v>
      </c>
      <c r="P1185" s="180">
        <f t="shared" si="176"/>
        <v>58185</v>
      </c>
      <c r="Q1185" s="242">
        <f t="shared" si="176"/>
        <v>-64350</v>
      </c>
      <c r="R1185" s="242">
        <f t="shared" si="176"/>
        <v>-248350</v>
      </c>
      <c r="S1185" s="242">
        <f t="shared" si="176"/>
        <v>11650</v>
      </c>
      <c r="T1185" s="242">
        <f t="shared" si="176"/>
        <v>-178350</v>
      </c>
      <c r="U1185" s="242">
        <f t="shared" si="176"/>
        <v>21650</v>
      </c>
    </row>
    <row r="1186" spans="1:21" s="88" customFormat="1" ht="24" customHeight="1">
      <c r="A1186" s="407"/>
      <c r="M1186" s="207"/>
      <c r="N1186" s="207"/>
      <c r="O1186" s="164"/>
      <c r="P1186" s="164"/>
      <c r="Q1186" s="198"/>
      <c r="R1186" s="198"/>
      <c r="S1186" s="198"/>
      <c r="T1186" s="198"/>
      <c r="U1186" s="198"/>
    </row>
    <row r="1187" spans="1:21" s="88" customFormat="1" ht="24" customHeight="1">
      <c r="A1187" s="407"/>
      <c r="L1187" s="95"/>
      <c r="M1187" s="294">
        <f t="shared" ref="M1187:U1187" si="177">SUM(M1184:M1186)</f>
        <v>105030</v>
      </c>
      <c r="N1187" s="294">
        <f t="shared" si="177"/>
        <v>116339</v>
      </c>
      <c r="O1187" s="295">
        <f t="shared" si="177"/>
        <v>-62197</v>
      </c>
      <c r="P1187" s="295">
        <f t="shared" si="177"/>
        <v>69729</v>
      </c>
      <c r="Q1187" s="294">
        <f t="shared" si="177"/>
        <v>-106572</v>
      </c>
      <c r="R1187" s="294">
        <f t="shared" si="177"/>
        <v>-240691</v>
      </c>
      <c r="S1187" s="294">
        <f t="shared" si="177"/>
        <v>19524</v>
      </c>
      <c r="T1187" s="294">
        <f t="shared" si="177"/>
        <v>-180709</v>
      </c>
      <c r="U1187" s="294">
        <f t="shared" si="177"/>
        <v>17608</v>
      </c>
    </row>
    <row r="1188" spans="1:21" s="88" customFormat="1" ht="24" customHeight="1">
      <c r="A1188" s="407"/>
      <c r="M1188" s="198"/>
      <c r="N1188" s="198"/>
      <c r="O1188" s="164"/>
      <c r="P1188" s="164"/>
      <c r="Q1188" s="198"/>
      <c r="R1188" s="198"/>
      <c r="S1188" s="198"/>
      <c r="T1188" s="198"/>
      <c r="U1188" s="198"/>
    </row>
    <row r="1189" spans="1:21" s="118" customFormat="1" ht="24" customHeight="1">
      <c r="A1189" s="416"/>
      <c r="L1189" s="119" t="s">
        <v>685</v>
      </c>
      <c r="M1189" s="241"/>
      <c r="N1189" s="241"/>
      <c r="O1189" s="182"/>
      <c r="P1189" s="182"/>
      <c r="Q1189" s="241"/>
      <c r="R1189" s="241"/>
      <c r="S1189" s="241"/>
      <c r="T1189" s="241"/>
      <c r="U1189" s="241"/>
    </row>
    <row r="1190" spans="1:21" s="88" customFormat="1" ht="24" customHeight="1">
      <c r="A1190" s="407"/>
      <c r="L1190" s="88" t="s">
        <v>523</v>
      </c>
      <c r="M1190" s="324">
        <f t="shared" ref="M1190:U1190" si="178">M1056</f>
        <v>638033</v>
      </c>
      <c r="N1190" s="324">
        <f t="shared" si="178"/>
        <v>746897</v>
      </c>
      <c r="O1190" s="314">
        <f t="shared" si="178"/>
        <v>663784</v>
      </c>
      <c r="P1190" s="314">
        <f t="shared" si="178"/>
        <v>758441</v>
      </c>
      <c r="Q1190" s="324">
        <f t="shared" si="178"/>
        <v>716219</v>
      </c>
      <c r="R1190" s="324">
        <f t="shared" si="178"/>
        <v>723878</v>
      </c>
      <c r="S1190" s="324">
        <f t="shared" si="178"/>
        <v>731752</v>
      </c>
      <c r="T1190" s="324">
        <f t="shared" si="178"/>
        <v>729393</v>
      </c>
      <c r="U1190" s="324">
        <f t="shared" si="178"/>
        <v>725351</v>
      </c>
    </row>
    <row r="1191" spans="1:21" s="88" customFormat="1" ht="24" customHeight="1">
      <c r="A1191" s="407"/>
      <c r="L1191" s="88" t="s">
        <v>642</v>
      </c>
      <c r="M1191" s="238">
        <f t="shared" ref="M1191:U1191" si="179">M1081</f>
        <v>169188</v>
      </c>
      <c r="N1191" s="238">
        <f t="shared" si="179"/>
        <v>176662</v>
      </c>
      <c r="O1191" s="180">
        <f t="shared" si="179"/>
        <v>145712</v>
      </c>
      <c r="P1191" s="180">
        <f t="shared" si="179"/>
        <v>234847</v>
      </c>
      <c r="Q1191" s="242">
        <f t="shared" si="179"/>
        <v>170497</v>
      </c>
      <c r="R1191" s="242">
        <f t="shared" si="179"/>
        <v>-77853</v>
      </c>
      <c r="S1191" s="242">
        <f t="shared" si="179"/>
        <v>-66203</v>
      </c>
      <c r="T1191" s="242">
        <f t="shared" si="179"/>
        <v>-244553</v>
      </c>
      <c r="U1191" s="242">
        <f t="shared" si="179"/>
        <v>-222903</v>
      </c>
    </row>
    <row r="1192" spans="1:21" s="88" customFormat="1" ht="24" customHeight="1">
      <c r="A1192" s="407"/>
      <c r="M1192" s="207"/>
      <c r="N1192" s="207"/>
      <c r="O1192" s="164"/>
      <c r="P1192" s="164"/>
      <c r="Q1192" s="198"/>
      <c r="R1192" s="198"/>
      <c r="S1192" s="198"/>
      <c r="T1192" s="198"/>
      <c r="U1192" s="198"/>
    </row>
    <row r="1193" spans="1:21" s="88" customFormat="1" ht="24" customHeight="1">
      <c r="A1193" s="407"/>
      <c r="M1193" s="294">
        <f t="shared" ref="M1193:U1193" si="180">SUM(M1190:M1192)</f>
        <v>807221</v>
      </c>
      <c r="N1193" s="294">
        <f t="shared" si="180"/>
        <v>923559</v>
      </c>
      <c r="O1193" s="295">
        <f t="shared" si="180"/>
        <v>809496</v>
      </c>
      <c r="P1193" s="295">
        <f t="shared" si="180"/>
        <v>993288</v>
      </c>
      <c r="Q1193" s="294">
        <f t="shared" si="180"/>
        <v>886716</v>
      </c>
      <c r="R1193" s="294">
        <f t="shared" si="180"/>
        <v>646025</v>
      </c>
      <c r="S1193" s="294">
        <f t="shared" si="180"/>
        <v>665549</v>
      </c>
      <c r="T1193" s="294">
        <f t="shared" si="180"/>
        <v>484840</v>
      </c>
      <c r="U1193" s="294">
        <f t="shared" si="180"/>
        <v>502448</v>
      </c>
    </row>
    <row r="1194" spans="1:21" s="88" customFormat="1" ht="24" customHeight="1">
      <c r="A1194" s="407"/>
      <c r="M1194" s="198"/>
      <c r="N1194" s="198"/>
      <c r="O1194" s="164"/>
      <c r="P1194" s="164"/>
      <c r="Q1194" s="198"/>
      <c r="R1194" s="198"/>
      <c r="S1194" s="198"/>
      <c r="T1194" s="198"/>
      <c r="U1194" s="198"/>
    </row>
    <row r="1195" spans="1:21" s="111" customFormat="1" ht="24" customHeight="1">
      <c r="A1195" s="408"/>
      <c r="B1195" s="504" t="s">
        <v>878</v>
      </c>
      <c r="C1195" s="504"/>
      <c r="D1195" s="504"/>
      <c r="E1195" s="504"/>
      <c r="F1195" s="504"/>
      <c r="G1195" s="504"/>
      <c r="H1195" s="504"/>
      <c r="I1195" s="504"/>
      <c r="J1195" s="504"/>
      <c r="K1195" s="504"/>
      <c r="L1195" s="504"/>
      <c r="M1195" s="178"/>
      <c r="N1195" s="178"/>
      <c r="O1195" s="178"/>
      <c r="P1195" s="178"/>
      <c r="Q1195" s="178"/>
      <c r="R1195" s="178"/>
      <c r="S1195" s="178"/>
      <c r="T1195" s="178"/>
      <c r="U1195" s="178"/>
    </row>
    <row r="1196" spans="1:21" s="88" customFormat="1" ht="24" customHeight="1">
      <c r="A1196" s="407"/>
      <c r="L1196" s="88" t="s">
        <v>528</v>
      </c>
      <c r="M1196" s="324">
        <f t="shared" ref="M1196:U1196" si="181">M228+M663+M789+M1015</f>
        <v>393183</v>
      </c>
      <c r="N1196" s="324">
        <f t="shared" si="181"/>
        <v>436626</v>
      </c>
      <c r="O1196" s="314">
        <f t="shared" si="181"/>
        <v>474667</v>
      </c>
      <c r="P1196" s="314">
        <f t="shared" si="181"/>
        <v>498406</v>
      </c>
      <c r="Q1196" s="324">
        <f t="shared" si="181"/>
        <v>548247</v>
      </c>
      <c r="R1196" s="324">
        <f t="shared" si="181"/>
        <v>581142</v>
      </c>
      <c r="S1196" s="324">
        <f t="shared" si="181"/>
        <v>616011</v>
      </c>
      <c r="T1196" s="324">
        <f t="shared" si="181"/>
        <v>652971</v>
      </c>
      <c r="U1196" s="324">
        <f t="shared" si="181"/>
        <v>692150</v>
      </c>
    </row>
    <row r="1197" spans="1:21" s="88" customFormat="1" ht="24" customHeight="1">
      <c r="A1197" s="407"/>
      <c r="M1197" s="198"/>
      <c r="N1197" s="198"/>
      <c r="O1197" s="164"/>
      <c r="P1197" s="164"/>
      <c r="Q1197" s="198"/>
      <c r="R1197" s="198"/>
      <c r="S1197" s="198"/>
      <c r="T1197" s="198"/>
      <c r="U1197" s="198"/>
    </row>
    <row r="1198" spans="1:21" s="88" customFormat="1" ht="24" customHeight="1">
      <c r="A1198" s="407"/>
      <c r="L1198" s="88" t="s">
        <v>529</v>
      </c>
      <c r="M1198" s="324">
        <f t="shared" ref="M1198:U1198" si="182">M227+M662+M788+M1014</f>
        <v>12997</v>
      </c>
      <c r="N1198" s="324">
        <f t="shared" si="182"/>
        <v>18214</v>
      </c>
      <c r="O1198" s="314">
        <f t="shared" si="182"/>
        <v>20500</v>
      </c>
      <c r="P1198" s="314">
        <f t="shared" si="182"/>
        <v>18191</v>
      </c>
      <c r="Q1198" s="324">
        <f t="shared" si="182"/>
        <v>20250</v>
      </c>
      <c r="R1198" s="324">
        <f t="shared" si="182"/>
        <v>20250</v>
      </c>
      <c r="S1198" s="324">
        <f t="shared" si="182"/>
        <v>20250</v>
      </c>
      <c r="T1198" s="324">
        <f t="shared" si="182"/>
        <v>20250</v>
      </c>
      <c r="U1198" s="324">
        <f t="shared" si="182"/>
        <v>20250</v>
      </c>
    </row>
    <row r="1199" spans="1:21" s="88" customFormat="1" ht="24" customHeight="1">
      <c r="A1199" s="407"/>
      <c r="M1199" s="207"/>
      <c r="N1199" s="207"/>
      <c r="O1199" s="169"/>
      <c r="P1199" s="169"/>
      <c r="Q1199" s="198"/>
      <c r="R1199" s="198"/>
      <c r="S1199" s="198"/>
      <c r="T1199" s="198"/>
      <c r="U1199" s="198"/>
    </row>
    <row r="1200" spans="1:21" s="88" customFormat="1" ht="24" customHeight="1">
      <c r="A1200" s="407"/>
      <c r="F1200" s="91"/>
      <c r="G1200" s="91"/>
      <c r="H1200" s="91"/>
      <c r="I1200" s="91"/>
      <c r="J1200" s="497" t="s">
        <v>564</v>
      </c>
      <c r="K1200" s="497"/>
      <c r="L1200" s="88" t="s">
        <v>530</v>
      </c>
      <c r="M1200" s="324">
        <f t="shared" ref="M1200:U1200" si="183">M70+M95+M124+M160+M190+M658+M784+M915+M946+M229+M457+M541</f>
        <v>1301881</v>
      </c>
      <c r="N1200" s="324">
        <f t="shared" si="183"/>
        <v>1273757</v>
      </c>
      <c r="O1200" s="314">
        <f t="shared" si="183"/>
        <v>1633788</v>
      </c>
      <c r="P1200" s="314">
        <f t="shared" si="183"/>
        <v>1425189</v>
      </c>
      <c r="Q1200" s="324">
        <f t="shared" si="183"/>
        <v>1749277</v>
      </c>
      <c r="R1200" s="324">
        <f t="shared" si="183"/>
        <v>1898799</v>
      </c>
      <c r="S1200" s="324">
        <f t="shared" si="183"/>
        <v>2106569</v>
      </c>
      <c r="T1200" s="324">
        <f t="shared" si="183"/>
        <v>2346316</v>
      </c>
      <c r="U1200" s="324">
        <f t="shared" si="183"/>
        <v>2586657</v>
      </c>
    </row>
    <row r="1201" spans="1:21" s="88" customFormat="1" ht="24" customHeight="1">
      <c r="A1201" s="407"/>
      <c r="K1201" s="108"/>
      <c r="M1201" s="207"/>
      <c r="N1201" s="207"/>
      <c r="O1201" s="164"/>
      <c r="P1201" s="164"/>
      <c r="Q1201" s="198"/>
      <c r="R1201" s="198"/>
      <c r="S1201" s="198"/>
      <c r="T1201" s="198"/>
      <c r="U1201" s="198"/>
    </row>
    <row r="1202" spans="1:21" s="88" customFormat="1" ht="24" customHeight="1">
      <c r="A1202" s="407"/>
      <c r="F1202" s="91"/>
      <c r="G1202" s="91"/>
      <c r="H1202" s="91"/>
      <c r="I1202" s="91"/>
      <c r="J1202" s="497" t="s">
        <v>564</v>
      </c>
      <c r="K1202" s="497"/>
      <c r="L1202" s="88" t="s">
        <v>531</v>
      </c>
      <c r="M1202" s="324">
        <f t="shared" ref="M1202:U1202" si="184">M72+M97+M126+M162+M192+M660+M786+M917+M948+M230+M459+M543</f>
        <v>89636</v>
      </c>
      <c r="N1202" s="324">
        <f t="shared" si="184"/>
        <v>97013</v>
      </c>
      <c r="O1202" s="314">
        <f t="shared" si="184"/>
        <v>112691</v>
      </c>
      <c r="P1202" s="314">
        <f t="shared" si="184"/>
        <v>108181</v>
      </c>
      <c r="Q1202" s="324">
        <f t="shared" si="184"/>
        <v>126128</v>
      </c>
      <c r="R1202" s="324">
        <f t="shared" si="184"/>
        <v>132435</v>
      </c>
      <c r="S1202" s="324">
        <f t="shared" si="184"/>
        <v>142675</v>
      </c>
      <c r="T1202" s="324">
        <f t="shared" si="184"/>
        <v>154298</v>
      </c>
      <c r="U1202" s="324">
        <f t="shared" si="184"/>
        <v>165356</v>
      </c>
    </row>
    <row r="1203" spans="1:21" s="88" customFormat="1" ht="24" customHeight="1">
      <c r="A1203" s="407"/>
      <c r="K1203" s="108"/>
      <c r="M1203" s="207"/>
      <c r="N1203" s="207"/>
      <c r="O1203" s="164"/>
      <c r="P1203" s="164"/>
      <c r="Q1203" s="198"/>
      <c r="R1203" s="198"/>
      <c r="S1203" s="198"/>
      <c r="T1203" s="198"/>
      <c r="U1203" s="198"/>
    </row>
    <row r="1204" spans="1:21" s="88" customFormat="1" ht="24" customHeight="1">
      <c r="A1204" s="407"/>
      <c r="F1204" s="91"/>
      <c r="G1204" s="91"/>
      <c r="H1204" s="91"/>
      <c r="I1204" s="91"/>
      <c r="J1204" s="497" t="s">
        <v>564</v>
      </c>
      <c r="K1204" s="497"/>
      <c r="L1204" s="88" t="s">
        <v>532</v>
      </c>
      <c r="M1204" s="324">
        <f t="shared" ref="M1204:U1204" si="185">M73+M98+M127+M163+M193+M661+M787+M918+M949+M231+M460+M544</f>
        <v>14600</v>
      </c>
      <c r="N1204" s="324">
        <f t="shared" si="185"/>
        <v>14574</v>
      </c>
      <c r="O1204" s="314">
        <f t="shared" si="185"/>
        <v>16955</v>
      </c>
      <c r="P1204" s="314">
        <f t="shared" si="185"/>
        <v>15775</v>
      </c>
      <c r="Q1204" s="324">
        <f t="shared" si="185"/>
        <v>17397</v>
      </c>
      <c r="R1204" s="324">
        <f t="shared" si="185"/>
        <v>17397</v>
      </c>
      <c r="S1204" s="324">
        <f t="shared" si="185"/>
        <v>18392</v>
      </c>
      <c r="T1204" s="324">
        <f t="shared" si="185"/>
        <v>19519</v>
      </c>
      <c r="U1204" s="324">
        <f t="shared" si="185"/>
        <v>20528</v>
      </c>
    </row>
    <row r="1205" spans="1:21" s="88" customFormat="1" ht="24" customHeight="1">
      <c r="A1205" s="407"/>
      <c r="J1205" s="108"/>
      <c r="K1205" s="108"/>
      <c r="M1205" s="244"/>
      <c r="N1205" s="244"/>
      <c r="O1205" s="245"/>
      <c r="P1205" s="245"/>
      <c r="Q1205" s="244"/>
      <c r="R1205" s="244"/>
      <c r="S1205" s="244"/>
      <c r="T1205" s="244"/>
      <c r="U1205" s="244"/>
    </row>
    <row r="1206" spans="1:21" s="88" customFormat="1" ht="24" customHeight="1">
      <c r="A1206" s="407"/>
      <c r="J1206" s="502" t="s">
        <v>522</v>
      </c>
      <c r="K1206" s="502"/>
      <c r="L1206" s="109" t="s">
        <v>530</v>
      </c>
      <c r="M1206" s="324">
        <f t="shared" ref="M1206:U1206" si="186">M1010</f>
        <v>73940</v>
      </c>
      <c r="N1206" s="324">
        <f t="shared" si="186"/>
        <v>79114</v>
      </c>
      <c r="O1206" s="314">
        <f t="shared" si="186"/>
        <v>102663</v>
      </c>
      <c r="P1206" s="314">
        <f t="shared" si="186"/>
        <v>102297</v>
      </c>
      <c r="Q1206" s="324">
        <f t="shared" si="186"/>
        <v>89456</v>
      </c>
      <c r="R1206" s="324">
        <f t="shared" si="186"/>
        <v>96612</v>
      </c>
      <c r="S1206" s="324">
        <f t="shared" si="186"/>
        <v>104341</v>
      </c>
      <c r="T1206" s="324">
        <f t="shared" si="186"/>
        <v>112688</v>
      </c>
      <c r="U1206" s="324">
        <f t="shared" si="186"/>
        <v>121703</v>
      </c>
    </row>
    <row r="1207" spans="1:21" s="95" customFormat="1" ht="24" customHeight="1">
      <c r="A1207" s="407"/>
      <c r="J1207" s="407"/>
      <c r="K1207" s="407"/>
      <c r="L1207" s="88"/>
      <c r="M1207" s="199"/>
      <c r="N1207" s="199"/>
      <c r="O1207" s="147"/>
      <c r="P1207" s="147"/>
      <c r="Q1207" s="199"/>
      <c r="R1207" s="199"/>
      <c r="S1207" s="199"/>
      <c r="T1207" s="199"/>
      <c r="U1207" s="199"/>
    </row>
    <row r="1208" spans="1:21" s="95" customFormat="1" ht="24" customHeight="1">
      <c r="A1208" s="407"/>
      <c r="J1208" s="502" t="s">
        <v>522</v>
      </c>
      <c r="K1208" s="502"/>
      <c r="L1208" s="88" t="s">
        <v>531</v>
      </c>
      <c r="M1208" s="324">
        <f t="shared" ref="M1208:U1208" si="187">M1012</f>
        <v>5977</v>
      </c>
      <c r="N1208" s="324">
        <f t="shared" si="187"/>
        <v>6336</v>
      </c>
      <c r="O1208" s="314">
        <f t="shared" si="187"/>
        <v>7135</v>
      </c>
      <c r="P1208" s="314">
        <f t="shared" si="187"/>
        <v>7647</v>
      </c>
      <c r="Q1208" s="324">
        <f t="shared" si="187"/>
        <v>6835</v>
      </c>
      <c r="R1208" s="324">
        <f t="shared" si="187"/>
        <v>7177</v>
      </c>
      <c r="S1208" s="324">
        <f t="shared" si="187"/>
        <v>7536</v>
      </c>
      <c r="T1208" s="324">
        <f t="shared" si="187"/>
        <v>7913</v>
      </c>
      <c r="U1208" s="324">
        <f t="shared" si="187"/>
        <v>8309</v>
      </c>
    </row>
    <row r="1209" spans="1:21" s="95" customFormat="1" ht="24" customHeight="1">
      <c r="A1209" s="407"/>
      <c r="J1209" s="407"/>
      <c r="K1209" s="407"/>
      <c r="L1209" s="88"/>
      <c r="M1209" s="198"/>
      <c r="N1209" s="198"/>
      <c r="O1209" s="164"/>
      <c r="P1209" s="164"/>
      <c r="Q1209" s="198"/>
      <c r="R1209" s="198"/>
      <c r="S1209" s="198"/>
      <c r="T1209" s="198"/>
      <c r="U1209" s="198"/>
    </row>
    <row r="1210" spans="1:21" s="95" customFormat="1" ht="24" customHeight="1">
      <c r="A1210" s="407"/>
      <c r="J1210" s="502" t="s">
        <v>522</v>
      </c>
      <c r="K1210" s="502"/>
      <c r="L1210" s="88" t="s">
        <v>532</v>
      </c>
      <c r="M1210" s="324">
        <f t="shared" ref="M1210:U1210" si="188">M1013</f>
        <v>999</v>
      </c>
      <c r="N1210" s="324">
        <f t="shared" si="188"/>
        <v>915</v>
      </c>
      <c r="O1210" s="314">
        <f t="shared" si="188"/>
        <v>1051</v>
      </c>
      <c r="P1210" s="314">
        <f t="shared" si="188"/>
        <v>1083</v>
      </c>
      <c r="Q1210" s="324">
        <f t="shared" si="188"/>
        <v>940</v>
      </c>
      <c r="R1210" s="324">
        <f t="shared" si="188"/>
        <v>940</v>
      </c>
      <c r="S1210" s="324">
        <f t="shared" si="188"/>
        <v>968</v>
      </c>
      <c r="T1210" s="324">
        <f t="shared" si="188"/>
        <v>997</v>
      </c>
      <c r="U1210" s="324">
        <f t="shared" si="188"/>
        <v>1027</v>
      </c>
    </row>
    <row r="1211" spans="1:21" s="95" customFormat="1" ht="24" customHeight="1">
      <c r="A1211" s="407"/>
      <c r="J1211" s="407"/>
      <c r="K1211" s="407"/>
      <c r="M1211" s="199"/>
      <c r="N1211" s="199"/>
      <c r="O1211" s="147"/>
      <c r="P1211" s="147"/>
      <c r="Q1211" s="199"/>
      <c r="R1211" s="199"/>
      <c r="S1211" s="199"/>
      <c r="T1211" s="199"/>
      <c r="U1211" s="199"/>
    </row>
    <row r="1212" spans="1:21" s="111" customFormat="1" ht="24" customHeight="1">
      <c r="A1212" s="408"/>
      <c r="B1212" s="504" t="s">
        <v>812</v>
      </c>
      <c r="C1212" s="504"/>
      <c r="D1212" s="504"/>
      <c r="E1212" s="504"/>
      <c r="F1212" s="504"/>
      <c r="G1212" s="504"/>
      <c r="H1212" s="504"/>
      <c r="I1212" s="504"/>
      <c r="J1212" s="504"/>
      <c r="K1212" s="504"/>
      <c r="L1212" s="504"/>
      <c r="M1212" s="181"/>
      <c r="N1212" s="181"/>
      <c r="O1212" s="181"/>
      <c r="P1212" s="181"/>
      <c r="Q1212" s="181"/>
      <c r="R1212" s="178"/>
      <c r="S1212" s="178"/>
      <c r="T1212" s="178"/>
      <c r="U1212" s="178"/>
    </row>
    <row r="1213" spans="1:21" s="88" customFormat="1" ht="24" customHeight="1">
      <c r="A1213" s="407"/>
      <c r="J1213" s="108"/>
      <c r="K1213" s="108"/>
      <c r="L1213" s="88" t="s">
        <v>813</v>
      </c>
      <c r="M1213" s="324">
        <f t="shared" ref="M1213:U1213" si="189">M9</f>
        <v>2100975</v>
      </c>
      <c r="N1213" s="324">
        <f t="shared" si="189"/>
        <v>2084951</v>
      </c>
      <c r="O1213" s="314">
        <f t="shared" si="189"/>
        <v>2213427</v>
      </c>
      <c r="P1213" s="314">
        <f t="shared" si="189"/>
        <v>2220747</v>
      </c>
      <c r="Q1213" s="324">
        <f t="shared" si="189"/>
        <v>2346977</v>
      </c>
      <c r="R1213" s="324">
        <f t="shared" si="189"/>
        <v>2446977</v>
      </c>
      <c r="S1213" s="324">
        <f t="shared" si="189"/>
        <v>2520386</v>
      </c>
      <c r="T1213" s="324">
        <f t="shared" si="189"/>
        <v>2595998</v>
      </c>
      <c r="U1213" s="324">
        <f t="shared" si="189"/>
        <v>2673878</v>
      </c>
    </row>
    <row r="1214" spans="1:21" s="88" customFormat="1" ht="24" customHeight="1">
      <c r="A1214" s="407"/>
      <c r="J1214" s="108"/>
      <c r="K1214" s="108"/>
      <c r="L1214" s="88" t="s">
        <v>814</v>
      </c>
      <c r="M1214" s="238">
        <f t="shared" ref="M1214:U1214" si="190">M10</f>
        <v>1226938</v>
      </c>
      <c r="N1214" s="238">
        <f t="shared" si="190"/>
        <v>1330510</v>
      </c>
      <c r="O1214" s="180">
        <f t="shared" si="190"/>
        <v>1330767</v>
      </c>
      <c r="P1214" s="180">
        <f t="shared" si="190"/>
        <v>1331704</v>
      </c>
      <c r="Q1214" s="238">
        <f t="shared" si="190"/>
        <v>1374700</v>
      </c>
      <c r="R1214" s="238">
        <f t="shared" si="190"/>
        <v>1400000</v>
      </c>
      <c r="S1214" s="238">
        <f t="shared" si="190"/>
        <v>1425000</v>
      </c>
      <c r="T1214" s="238">
        <f t="shared" si="190"/>
        <v>1450000</v>
      </c>
      <c r="U1214" s="238">
        <f t="shared" si="190"/>
        <v>1450000</v>
      </c>
    </row>
    <row r="1215" spans="1:21" s="88" customFormat="1" ht="15" customHeight="1">
      <c r="A1215" s="407"/>
      <c r="J1215" s="108"/>
      <c r="K1215" s="108"/>
      <c r="M1215" s="207"/>
      <c r="N1215" s="207"/>
      <c r="O1215" s="169"/>
      <c r="P1215" s="169"/>
      <c r="Q1215" s="207"/>
      <c r="R1215" s="207"/>
      <c r="S1215" s="207"/>
      <c r="T1215" s="207"/>
      <c r="U1215" s="207"/>
    </row>
    <row r="1216" spans="1:21" s="129" customFormat="1" ht="24" customHeight="1">
      <c r="A1216" s="140"/>
      <c r="J1216" s="140"/>
      <c r="K1216" s="140"/>
      <c r="L1216" s="129" t="s">
        <v>1089</v>
      </c>
      <c r="M1216" s="294">
        <f t="shared" ref="M1216:U1216" si="191">SUM(M1213:M1215)</f>
        <v>3327913</v>
      </c>
      <c r="N1216" s="294">
        <f t="shared" si="191"/>
        <v>3415461</v>
      </c>
      <c r="O1216" s="295">
        <f t="shared" si="191"/>
        <v>3544194</v>
      </c>
      <c r="P1216" s="295">
        <f t="shared" si="191"/>
        <v>3552451</v>
      </c>
      <c r="Q1216" s="294">
        <f>SUM(Q1213:Q1215)</f>
        <v>3721677</v>
      </c>
      <c r="R1216" s="294">
        <f t="shared" si="191"/>
        <v>3846977</v>
      </c>
      <c r="S1216" s="294">
        <f t="shared" si="191"/>
        <v>3945386</v>
      </c>
      <c r="T1216" s="294">
        <f t="shared" si="191"/>
        <v>4045998</v>
      </c>
      <c r="U1216" s="294">
        <f t="shared" si="191"/>
        <v>4123878</v>
      </c>
    </row>
    <row r="1217" spans="1:21" s="105" customFormat="1" ht="24" customHeight="1">
      <c r="A1217" s="140"/>
      <c r="J1217" s="107"/>
      <c r="K1217" s="107"/>
      <c r="M1217" s="271">
        <f>(M1216-3149635)/3024415</f>
        <v>5.8946275560728276E-2</v>
      </c>
      <c r="N1217" s="214">
        <f>(N1216-M1216)/M1216</f>
        <v>2.630717810231217E-2</v>
      </c>
      <c r="O1217" s="157">
        <f>(O1216-N1216)/N1216</f>
        <v>3.7691251634845192E-2</v>
      </c>
      <c r="P1217" s="157">
        <f>(P1216-N1216)/N1216</f>
        <v>4.0108787657068844E-2</v>
      </c>
      <c r="Q1217" s="214">
        <f>(Q1216-P1216)/P1216</f>
        <v>4.7636406526085792E-2</v>
      </c>
      <c r="R1217" s="214">
        <f>(R1216-Q1216)/Q1216</f>
        <v>3.3667618119466038E-2</v>
      </c>
      <c r="S1217" s="214">
        <f>(S1216-R1216)/R1216</f>
        <v>2.5580865183233485E-2</v>
      </c>
      <c r="T1217" s="214">
        <f>(T1216-S1216)/S1216</f>
        <v>2.5501180366128941E-2</v>
      </c>
      <c r="U1217" s="214">
        <f>(U1216-T1216)/T1216</f>
        <v>1.9248650147627361E-2</v>
      </c>
    </row>
    <row r="1218" spans="1:21" s="88" customFormat="1" ht="24" customHeight="1">
      <c r="A1218" s="407"/>
      <c r="G1218" s="132"/>
      <c r="H1218" s="132"/>
      <c r="I1218" s="132"/>
      <c r="J1218" s="132"/>
      <c r="K1218" s="132"/>
      <c r="L1218" s="132" t="s">
        <v>466</v>
      </c>
      <c r="M1218" s="324">
        <f t="shared" ref="M1218:U1218" si="192">M986</f>
        <v>736883</v>
      </c>
      <c r="N1218" s="324">
        <f t="shared" si="192"/>
        <v>774248</v>
      </c>
      <c r="O1218" s="314">
        <f t="shared" si="192"/>
        <v>822463</v>
      </c>
      <c r="P1218" s="314">
        <f t="shared" si="192"/>
        <v>820513</v>
      </c>
      <c r="Q1218" s="324">
        <f t="shared" si="192"/>
        <v>899043</v>
      </c>
      <c r="R1218" s="324">
        <f t="shared" si="192"/>
        <v>943995</v>
      </c>
      <c r="S1218" s="324">
        <f t="shared" si="192"/>
        <v>981755</v>
      </c>
      <c r="T1218" s="324">
        <f t="shared" si="192"/>
        <v>1011208</v>
      </c>
      <c r="U1218" s="324">
        <f t="shared" si="192"/>
        <v>1041544</v>
      </c>
    </row>
    <row r="1219" spans="1:21" s="88" customFormat="1" ht="24" customHeight="1">
      <c r="A1219" s="407"/>
      <c r="G1219" s="132"/>
      <c r="H1219" s="132"/>
      <c r="I1219" s="132"/>
      <c r="J1219" s="132"/>
      <c r="K1219" s="132"/>
      <c r="L1219" s="132" t="s">
        <v>408</v>
      </c>
      <c r="M1219" s="246">
        <f t="shared" ref="M1219:U1219" si="193">M987</f>
        <v>824640</v>
      </c>
      <c r="N1219" s="246">
        <f t="shared" si="193"/>
        <v>837560</v>
      </c>
      <c r="O1219" s="247">
        <f t="shared" si="193"/>
        <v>844771</v>
      </c>
      <c r="P1219" s="247">
        <f t="shared" si="193"/>
        <v>845334</v>
      </c>
      <c r="Q1219" s="246">
        <f t="shared" si="193"/>
        <v>864150</v>
      </c>
      <c r="R1219" s="246">
        <f t="shared" si="193"/>
        <v>861408</v>
      </c>
      <c r="S1219" s="246">
        <f t="shared" si="193"/>
        <v>0</v>
      </c>
      <c r="T1219" s="246">
        <f t="shared" si="193"/>
        <v>0</v>
      </c>
      <c r="U1219" s="246">
        <f t="shared" si="193"/>
        <v>0</v>
      </c>
    </row>
    <row r="1220" spans="1:21" s="88" customFormat="1" ht="24" customHeight="1">
      <c r="A1220" s="407"/>
      <c r="G1220" s="132"/>
      <c r="H1220" s="132"/>
      <c r="I1220" s="132"/>
      <c r="J1220" s="132"/>
      <c r="K1220" s="132"/>
      <c r="L1220" s="133" t="s">
        <v>937</v>
      </c>
      <c r="M1220" s="294">
        <f>M1218+M1219</f>
        <v>1561523</v>
      </c>
      <c r="N1220" s="294">
        <f t="shared" ref="N1220:U1220" si="194">N1218+N1219</f>
        <v>1611808</v>
      </c>
      <c r="O1220" s="295">
        <f t="shared" si="194"/>
        <v>1667234</v>
      </c>
      <c r="P1220" s="295">
        <f t="shared" si="194"/>
        <v>1665847</v>
      </c>
      <c r="Q1220" s="294">
        <f t="shared" si="194"/>
        <v>1763193</v>
      </c>
      <c r="R1220" s="294">
        <f t="shared" si="194"/>
        <v>1805403</v>
      </c>
      <c r="S1220" s="294">
        <f t="shared" si="194"/>
        <v>981755</v>
      </c>
      <c r="T1220" s="294">
        <f t="shared" si="194"/>
        <v>1011208</v>
      </c>
      <c r="U1220" s="294">
        <f t="shared" si="194"/>
        <v>1041544</v>
      </c>
    </row>
    <row r="1221" spans="1:21" s="88" customFormat="1" ht="24" customHeight="1">
      <c r="A1221" s="407"/>
      <c r="G1221" s="132"/>
      <c r="H1221" s="132"/>
      <c r="I1221" s="132"/>
      <c r="J1221" s="132"/>
      <c r="K1221" s="132"/>
      <c r="L1221" s="133"/>
      <c r="M1221" s="249"/>
      <c r="N1221" s="249"/>
      <c r="O1221" s="250"/>
      <c r="P1221" s="250"/>
      <c r="Q1221" s="249"/>
      <c r="R1221" s="249"/>
      <c r="S1221" s="249"/>
      <c r="T1221" s="249"/>
      <c r="U1221" s="249"/>
    </row>
    <row r="1222" spans="1:21" s="88" customFormat="1" ht="24" customHeight="1">
      <c r="A1222" s="407"/>
      <c r="G1222" s="132"/>
      <c r="H1222" s="132"/>
      <c r="I1222" s="132"/>
      <c r="J1222" s="132"/>
      <c r="K1222" s="132"/>
      <c r="L1222" s="133" t="s">
        <v>944</v>
      </c>
      <c r="M1222" s="328">
        <f t="shared" ref="M1222:U1222" si="195">M284+M299</f>
        <v>36397</v>
      </c>
      <c r="N1222" s="328">
        <f t="shared" si="195"/>
        <v>36397</v>
      </c>
      <c r="O1222" s="342">
        <f t="shared" si="195"/>
        <v>42500</v>
      </c>
      <c r="P1222" s="342">
        <f t="shared" si="195"/>
        <v>42501</v>
      </c>
      <c r="Q1222" s="328">
        <f t="shared" si="195"/>
        <v>45000</v>
      </c>
      <c r="R1222" s="328">
        <f t="shared" si="195"/>
        <v>45000</v>
      </c>
      <c r="S1222" s="328">
        <f t="shared" si="195"/>
        <v>45000</v>
      </c>
      <c r="T1222" s="328">
        <f t="shared" si="195"/>
        <v>45000</v>
      </c>
      <c r="U1222" s="328">
        <f t="shared" si="195"/>
        <v>45000</v>
      </c>
    </row>
    <row r="1223" spans="1:21" s="88" customFormat="1" ht="24" customHeight="1">
      <c r="A1223" s="407"/>
      <c r="G1223" s="132"/>
      <c r="H1223" s="132"/>
      <c r="I1223" s="132"/>
      <c r="J1223" s="132"/>
      <c r="K1223" s="132"/>
      <c r="L1223" s="133"/>
      <c r="M1223" s="215">
        <f>(M1222-29020)/29020</f>
        <v>0.25420399724328052</v>
      </c>
      <c r="N1223" s="215">
        <f>(N1222-M1222)/M1222</f>
        <v>0</v>
      </c>
      <c r="O1223" s="251">
        <f>(O1222-N1222)/N1222</f>
        <v>0.16767865483418964</v>
      </c>
      <c r="P1223" s="251">
        <f>(P1222-N1222)/N1222</f>
        <v>0.1677061296260681</v>
      </c>
      <c r="Q1223" s="215">
        <f>(Q1222-P1222)/P1222</f>
        <v>5.8798616503141103E-2</v>
      </c>
      <c r="R1223" s="215">
        <f>(R1222-Q1222)/Q1222</f>
        <v>0</v>
      </c>
      <c r="S1223" s="215">
        <v>0</v>
      </c>
      <c r="T1223" s="215">
        <v>0</v>
      </c>
      <c r="U1223" s="215">
        <v>0</v>
      </c>
    </row>
    <row r="1224" spans="1:21" s="88" customFormat="1" ht="24" customHeight="1">
      <c r="A1224" s="407"/>
      <c r="G1224" s="132"/>
      <c r="H1224" s="132"/>
      <c r="I1224" s="132"/>
      <c r="J1224" s="132"/>
      <c r="K1224" s="132"/>
      <c r="L1224" s="133"/>
      <c r="M1224" s="249"/>
      <c r="N1224" s="249"/>
      <c r="O1224" s="250"/>
      <c r="P1224" s="250"/>
      <c r="Q1224" s="249"/>
      <c r="R1224" s="249"/>
      <c r="S1224" s="249"/>
      <c r="T1224" s="249"/>
      <c r="U1224" s="249"/>
    </row>
    <row r="1225" spans="1:21" s="88" customFormat="1" ht="24" customHeight="1">
      <c r="A1225" s="407"/>
      <c r="G1225" s="132"/>
      <c r="H1225" s="132"/>
      <c r="I1225" s="132"/>
      <c r="J1225" s="132"/>
      <c r="K1225" s="132"/>
      <c r="L1225" s="140" t="s">
        <v>945</v>
      </c>
      <c r="M1225" s="328">
        <f t="shared" ref="M1225:U1225" si="196">M1085+M1107+M1128</f>
        <v>269441</v>
      </c>
      <c r="N1225" s="328">
        <f t="shared" si="196"/>
        <v>425925</v>
      </c>
      <c r="O1225" s="342">
        <f t="shared" si="196"/>
        <v>427486</v>
      </c>
      <c r="P1225" s="342">
        <f t="shared" si="196"/>
        <v>430630</v>
      </c>
      <c r="Q1225" s="328">
        <f t="shared" si="196"/>
        <v>496000</v>
      </c>
      <c r="R1225" s="328">
        <f t="shared" si="196"/>
        <v>508400</v>
      </c>
      <c r="S1225" s="328">
        <f t="shared" si="196"/>
        <v>521110</v>
      </c>
      <c r="T1225" s="328">
        <f t="shared" si="196"/>
        <v>534138</v>
      </c>
      <c r="U1225" s="328">
        <f t="shared" si="196"/>
        <v>547492</v>
      </c>
    </row>
    <row r="1226" spans="1:21" s="88" customFormat="1" ht="24" customHeight="1">
      <c r="A1226" s="407"/>
      <c r="G1226" s="132"/>
      <c r="H1226" s="132"/>
      <c r="I1226" s="132"/>
      <c r="J1226" s="132"/>
      <c r="K1226" s="132"/>
      <c r="L1226" s="133"/>
      <c r="M1226" s="215">
        <f>(M1225-277335)/277335</f>
        <v>-2.8463771251374691E-2</v>
      </c>
      <c r="N1226" s="215">
        <f>(N1225-M1225)/M1225</f>
        <v>0.58077278513663477</v>
      </c>
      <c r="O1226" s="251">
        <f>(O1225-N1225)/N1225</f>
        <v>3.6649644890532369E-3</v>
      </c>
      <c r="P1226" s="251">
        <f>(P1225-N1225)/N1225</f>
        <v>1.1046545753360334E-2</v>
      </c>
      <c r="Q1226" s="215">
        <f>(Q1225-P1225)/P1225</f>
        <v>0.15180084991756265</v>
      </c>
      <c r="R1226" s="215">
        <f>(R1225-Q1225)/Q1225</f>
        <v>2.5000000000000001E-2</v>
      </c>
      <c r="S1226" s="215">
        <v>0</v>
      </c>
      <c r="T1226" s="215">
        <v>0</v>
      </c>
      <c r="U1226" s="215">
        <v>0</v>
      </c>
    </row>
    <row r="1227" spans="1:21" s="88" customFormat="1" ht="24" customHeight="1">
      <c r="A1227" s="407"/>
      <c r="G1227" s="132"/>
      <c r="H1227" s="132"/>
      <c r="I1227" s="132"/>
      <c r="J1227" s="132"/>
      <c r="K1227" s="132"/>
      <c r="L1227" s="133"/>
      <c r="M1227" s="249"/>
      <c r="N1227" s="249"/>
      <c r="O1227" s="250"/>
      <c r="P1227" s="250"/>
      <c r="Q1227" s="249"/>
      <c r="R1227" s="249"/>
      <c r="S1227" s="249"/>
      <c r="T1227" s="249"/>
      <c r="U1227" s="249"/>
    </row>
    <row r="1228" spans="1:21" s="88" customFormat="1" ht="24" customHeight="1">
      <c r="A1228" s="407"/>
      <c r="G1228" s="132"/>
      <c r="H1228" s="132"/>
      <c r="I1228" s="132"/>
      <c r="J1228" s="132"/>
      <c r="K1228" s="132"/>
      <c r="L1228" s="133" t="s">
        <v>946</v>
      </c>
      <c r="M1228" s="328">
        <f t="shared" ref="M1228:U1228" si="197">M29</f>
        <v>52363</v>
      </c>
      <c r="N1228" s="328">
        <f t="shared" si="197"/>
        <v>54872</v>
      </c>
      <c r="O1228" s="342">
        <f t="shared" si="197"/>
        <v>116077</v>
      </c>
      <c r="P1228" s="342">
        <f t="shared" si="197"/>
        <v>115949</v>
      </c>
      <c r="Q1228" s="328">
        <f t="shared" si="197"/>
        <v>120000</v>
      </c>
      <c r="R1228" s="328">
        <f t="shared" si="197"/>
        <v>120000</v>
      </c>
      <c r="S1228" s="328">
        <f t="shared" si="197"/>
        <v>120000</v>
      </c>
      <c r="T1228" s="328">
        <f t="shared" si="197"/>
        <v>120000</v>
      </c>
      <c r="U1228" s="328">
        <f t="shared" si="197"/>
        <v>120000</v>
      </c>
    </row>
    <row r="1229" spans="1:21" s="88" customFormat="1" ht="24" customHeight="1">
      <c r="A1229" s="407"/>
      <c r="G1229" s="132"/>
      <c r="H1229" s="132"/>
      <c r="I1229" s="132"/>
      <c r="J1229" s="132"/>
      <c r="K1229" s="132"/>
      <c r="L1229" s="133"/>
      <c r="M1229" s="215">
        <f>(M1228-128668)/128668</f>
        <v>-0.5930378959803525</v>
      </c>
      <c r="N1229" s="215">
        <f>(N1228-M1228)/M1228</f>
        <v>4.7915512862135475E-2</v>
      </c>
      <c r="O1229" s="251">
        <f>(O1228-N1228)/N1228</f>
        <v>1.1154140545268989</v>
      </c>
      <c r="P1229" s="251">
        <f>(P1228-N1228)/N1228</f>
        <v>1.1130813529669048</v>
      </c>
      <c r="Q1229" s="215">
        <f>(Q1228-P1228)/P1228</f>
        <v>3.4937774366316225E-2</v>
      </c>
      <c r="R1229" s="215">
        <f>(R1228-Q1228)/Q1228</f>
        <v>0</v>
      </c>
      <c r="S1229" s="215">
        <v>0</v>
      </c>
      <c r="T1229" s="215">
        <v>0</v>
      </c>
      <c r="U1229" s="215">
        <v>0</v>
      </c>
    </row>
    <row r="1230" spans="1:21" s="88" customFormat="1" ht="24" customHeight="1">
      <c r="A1230" s="407"/>
      <c r="G1230" s="407"/>
      <c r="H1230" s="407"/>
      <c r="I1230" s="407"/>
      <c r="J1230" s="407"/>
      <c r="K1230" s="407"/>
      <c r="L1230" s="407"/>
      <c r="M1230" s="199"/>
      <c r="N1230" s="199"/>
      <c r="O1230" s="147"/>
      <c r="P1230" s="147"/>
      <c r="Q1230" s="199"/>
      <c r="R1230" s="199"/>
      <c r="S1230" s="199"/>
      <c r="T1230" s="199"/>
      <c r="U1230" s="199"/>
    </row>
    <row r="1231" spans="1:21" s="88" customFormat="1" ht="24" customHeight="1">
      <c r="A1231" s="407"/>
      <c r="B1231" s="92"/>
      <c r="G1231" s="407"/>
      <c r="H1231" s="407"/>
      <c r="I1231" s="407"/>
      <c r="J1231" s="407"/>
      <c r="K1231" s="407"/>
      <c r="L1231" s="407" t="s">
        <v>938</v>
      </c>
      <c r="M1231" s="329">
        <f t="shared" ref="M1231:U1231" si="198">M1216+M1220+M1222+M1225+M1228</f>
        <v>5247637</v>
      </c>
      <c r="N1231" s="329">
        <f t="shared" si="198"/>
        <v>5544463</v>
      </c>
      <c r="O1231" s="343">
        <f t="shared" si="198"/>
        <v>5797491</v>
      </c>
      <c r="P1231" s="343">
        <f t="shared" si="198"/>
        <v>5807378</v>
      </c>
      <c r="Q1231" s="329">
        <f t="shared" si="198"/>
        <v>6145870</v>
      </c>
      <c r="R1231" s="329">
        <f t="shared" si="198"/>
        <v>6325780</v>
      </c>
      <c r="S1231" s="329">
        <f t="shared" si="198"/>
        <v>5613251</v>
      </c>
      <c r="T1231" s="329">
        <f t="shared" si="198"/>
        <v>5756344</v>
      </c>
      <c r="U1231" s="329">
        <f t="shared" si="198"/>
        <v>5877914</v>
      </c>
    </row>
    <row r="1232" spans="1:21" s="88" customFormat="1" ht="24" customHeight="1">
      <c r="A1232" s="407"/>
      <c r="G1232" s="407"/>
      <c r="H1232" s="407"/>
      <c r="I1232" s="407"/>
      <c r="J1232" s="407"/>
      <c r="K1232" s="407"/>
      <c r="L1232" s="407"/>
      <c r="M1232" s="214">
        <f>(M1231-5041745)/5041745</f>
        <v>4.0837448145433775E-2</v>
      </c>
      <c r="N1232" s="214">
        <f>(N1231-M1231)/M1231</f>
        <v>5.6563744786462936E-2</v>
      </c>
      <c r="O1232" s="157">
        <f>(O1231-N1231)/N1231</f>
        <v>4.5636159895015981E-2</v>
      </c>
      <c r="P1232" s="157">
        <f>(P1231-N1231)/N1231</f>
        <v>4.7419380380029588E-2</v>
      </c>
      <c r="Q1232" s="214">
        <f>(Q1231-P1231)/P1231</f>
        <v>5.8286545149979906E-2</v>
      </c>
      <c r="R1232" s="214">
        <f>(R1231-Q1231)/Q1231</f>
        <v>2.9273316877838289E-2</v>
      </c>
      <c r="S1232" s="214">
        <f>(S1231-R1231)/R1231</f>
        <v>-0.11263891567522108</v>
      </c>
      <c r="T1232" s="214">
        <f>(T1231-S1231)/S1231</f>
        <v>2.5492000981249548E-2</v>
      </c>
      <c r="U1232" s="214">
        <f>(U1231-T1231)/T1231</f>
        <v>2.1119307671674938E-2</v>
      </c>
    </row>
    <row r="1233" spans="1:106" s="88" customFormat="1" ht="24" customHeight="1">
      <c r="A1233" s="407"/>
      <c r="G1233" s="407"/>
      <c r="H1233" s="407"/>
      <c r="I1233" s="407"/>
      <c r="J1233" s="407"/>
      <c r="K1233" s="407"/>
      <c r="L1233" s="407"/>
      <c r="M1233" s="214"/>
      <c r="N1233" s="214"/>
      <c r="O1233" s="157"/>
      <c r="P1233" s="245"/>
      <c r="Q1233" s="214"/>
      <c r="R1233" s="214"/>
      <c r="S1233" s="214"/>
      <c r="T1233" s="214"/>
      <c r="U1233" s="214"/>
    </row>
    <row r="1234" spans="1:106" s="88" customFormat="1" ht="24" customHeight="1">
      <c r="A1234" s="407"/>
      <c r="G1234" s="508" t="s">
        <v>1087</v>
      </c>
      <c r="H1234" s="508"/>
      <c r="I1234" s="508"/>
      <c r="J1234" s="508"/>
      <c r="K1234" s="508"/>
      <c r="L1234" s="508"/>
      <c r="M1234" s="330">
        <f>M1235+M1236</f>
        <v>4742640</v>
      </c>
      <c r="N1234" s="330">
        <f t="shared" ref="N1234:U1234" si="199">N1235+N1236</f>
        <v>4380291</v>
      </c>
      <c r="O1234" s="344">
        <f t="shared" si="199"/>
        <v>4618420</v>
      </c>
      <c r="P1234" s="344">
        <f t="shared" si="199"/>
        <v>4618420</v>
      </c>
      <c r="Q1234" s="330">
        <f>Q1235+Q1236</f>
        <v>3434959</v>
      </c>
      <c r="R1234" s="330">
        <f t="shared" si="199"/>
        <v>7430078</v>
      </c>
      <c r="S1234" s="330">
        <f>S1235+S1236</f>
        <v>11024996</v>
      </c>
      <c r="T1234" s="330">
        <f t="shared" si="199"/>
        <v>9721671</v>
      </c>
      <c r="U1234" s="330">
        <f t="shared" si="199"/>
        <v>10423097</v>
      </c>
    </row>
    <row r="1235" spans="1:106" s="88" customFormat="1" ht="24" customHeight="1">
      <c r="A1235" s="407"/>
      <c r="G1235" s="503" t="s">
        <v>857</v>
      </c>
      <c r="H1235" s="503"/>
      <c r="I1235" s="503"/>
      <c r="J1235" s="503"/>
      <c r="K1235" s="503"/>
      <c r="L1235" s="503"/>
      <c r="M1235" s="5">
        <f t="shared" ref="M1235:U1235" si="200">M414+M565+M578+M739+M724+M830+M833+M1096+M715+M616+M1117+M1093+M718+M475+M478+M481+M836+M411+M721+M727+M730+M733+M736</f>
        <v>3890333</v>
      </c>
      <c r="N1235" s="5">
        <f t="shared" si="200"/>
        <v>3549600</v>
      </c>
      <c r="O1235" s="252">
        <f t="shared" si="200"/>
        <v>3934756</v>
      </c>
      <c r="P1235" s="252">
        <f t="shared" si="200"/>
        <v>3934756</v>
      </c>
      <c r="Q1235" s="5">
        <f t="shared" si="200"/>
        <v>2594680</v>
      </c>
      <c r="R1235" s="5">
        <f t="shared" si="200"/>
        <v>3494816</v>
      </c>
      <c r="S1235" s="5">
        <f t="shared" si="200"/>
        <v>3748808</v>
      </c>
      <c r="T1235" s="5">
        <f t="shared" si="200"/>
        <v>2452625</v>
      </c>
      <c r="U1235" s="5">
        <f t="shared" si="200"/>
        <v>2943477</v>
      </c>
    </row>
    <row r="1236" spans="1:106" s="88" customFormat="1" ht="24" customHeight="1">
      <c r="A1236" s="407"/>
      <c r="G1236" s="503" t="s">
        <v>858</v>
      </c>
      <c r="H1236" s="503"/>
      <c r="I1236" s="503"/>
      <c r="J1236" s="503"/>
      <c r="K1236" s="503"/>
      <c r="L1236" s="503"/>
      <c r="M1236" s="5">
        <f t="shared" ref="M1236:U1236" si="201">M415+M566+M579+M740+M725+M831+M834+M1097+M716+M617+M1118+M1094+M719+M476+M479+M482+M837+M722+M728+M731+M734+M412+M737</f>
        <v>852307</v>
      </c>
      <c r="N1236" s="5">
        <f t="shared" si="201"/>
        <v>830691</v>
      </c>
      <c r="O1236" s="252">
        <f t="shared" si="201"/>
        <v>683664</v>
      </c>
      <c r="P1236" s="252">
        <f t="shared" si="201"/>
        <v>683664</v>
      </c>
      <c r="Q1236" s="5">
        <f t="shared" si="201"/>
        <v>840279</v>
      </c>
      <c r="R1236" s="5">
        <f t="shared" si="201"/>
        <v>3935262</v>
      </c>
      <c r="S1236" s="5">
        <f t="shared" si="201"/>
        <v>7276188</v>
      </c>
      <c r="T1236" s="5">
        <f t="shared" si="201"/>
        <v>7269046</v>
      </c>
      <c r="U1236" s="5">
        <f t="shared" si="201"/>
        <v>7479620</v>
      </c>
    </row>
    <row r="1237" spans="1:106" s="88" customFormat="1" ht="24" customHeight="1">
      <c r="A1237" s="407"/>
      <c r="G1237" s="409"/>
      <c r="H1237" s="409"/>
      <c r="I1237" s="409"/>
      <c r="J1237" s="409"/>
      <c r="K1237" s="409"/>
      <c r="L1237" s="409"/>
      <c r="M1237" s="5"/>
      <c r="N1237" s="5"/>
      <c r="O1237" s="252"/>
      <c r="P1237" s="252"/>
      <c r="Q1237" s="5"/>
      <c r="R1237" s="5"/>
      <c r="S1237" s="5"/>
      <c r="T1237" s="5"/>
      <c r="U1237" s="5"/>
    </row>
    <row r="1238" spans="1:106" s="88" customFormat="1" ht="24" customHeight="1">
      <c r="A1238" s="407"/>
      <c r="M1238" s="198"/>
      <c r="N1238" s="198"/>
      <c r="O1238" s="164"/>
      <c r="P1238" s="164"/>
      <c r="Q1238" s="198"/>
      <c r="R1238" s="198"/>
      <c r="S1238" s="198"/>
      <c r="T1238" s="198"/>
      <c r="U1238" s="198"/>
    </row>
    <row r="1239" spans="1:106" s="1" customFormat="1" ht="24" customHeight="1">
      <c r="A1239" s="409"/>
      <c r="H1239" s="6" t="s">
        <v>815</v>
      </c>
      <c r="I1239" s="123"/>
      <c r="J1239" s="123"/>
      <c r="K1239" s="123"/>
      <c r="M1239" s="296">
        <f t="shared" ref="M1239:U1239" si="202">M37+M340</f>
        <v>735653</v>
      </c>
      <c r="N1239" s="296">
        <f t="shared" si="202"/>
        <v>949459</v>
      </c>
      <c r="O1239" s="293">
        <f t="shared" si="202"/>
        <v>500000</v>
      </c>
      <c r="P1239" s="293">
        <f t="shared" si="202"/>
        <v>950000</v>
      </c>
      <c r="Q1239" s="296">
        <f t="shared" si="202"/>
        <v>500000</v>
      </c>
      <c r="R1239" s="296">
        <f t="shared" si="202"/>
        <v>450000</v>
      </c>
      <c r="S1239" s="296">
        <f t="shared" si="202"/>
        <v>425000</v>
      </c>
      <c r="T1239" s="296">
        <f t="shared" si="202"/>
        <v>400000</v>
      </c>
      <c r="U1239" s="296">
        <f t="shared" si="202"/>
        <v>400000</v>
      </c>
    </row>
    <row r="1240" spans="1:106" s="1" customFormat="1" ht="24" customHeight="1">
      <c r="A1240" s="409"/>
      <c r="H1240" s="6"/>
      <c r="I1240" s="123"/>
      <c r="J1240" s="123"/>
      <c r="K1240" s="123"/>
      <c r="M1240" s="203"/>
      <c r="N1240" s="203"/>
      <c r="O1240" s="149"/>
      <c r="P1240" s="149"/>
      <c r="Q1240" s="203"/>
      <c r="R1240" s="203"/>
      <c r="S1240" s="203"/>
      <c r="T1240" s="203"/>
      <c r="U1240" s="203"/>
    </row>
    <row r="1241" spans="1:106" s="111" customFormat="1" ht="24" customHeight="1">
      <c r="A1241" s="408"/>
      <c r="B1241" s="504" t="s">
        <v>879</v>
      </c>
      <c r="C1241" s="504"/>
      <c r="D1241" s="504"/>
      <c r="E1241" s="504"/>
      <c r="F1241" s="504"/>
      <c r="G1241" s="504"/>
      <c r="H1241" s="504"/>
      <c r="I1241" s="504"/>
      <c r="J1241" s="504"/>
      <c r="K1241" s="504"/>
      <c r="L1241" s="504"/>
      <c r="M1241" s="243"/>
      <c r="N1241" s="243"/>
      <c r="O1241" s="243"/>
      <c r="P1241" s="243"/>
      <c r="Q1241" s="243"/>
      <c r="R1241" s="178"/>
      <c r="S1241" s="178"/>
      <c r="T1241" s="178"/>
      <c r="U1241" s="178"/>
      <c r="V1241" s="112"/>
      <c r="W1241" s="112"/>
      <c r="X1241" s="112"/>
      <c r="Y1241" s="112"/>
      <c r="Z1241" s="112"/>
      <c r="AA1241" s="112"/>
      <c r="AB1241" s="112"/>
      <c r="AC1241" s="112"/>
      <c r="AD1241" s="112"/>
      <c r="AE1241" s="112"/>
      <c r="AF1241" s="112"/>
      <c r="AG1241" s="112"/>
      <c r="AH1241" s="112"/>
      <c r="AI1241" s="112"/>
      <c r="AJ1241" s="112"/>
      <c r="AK1241" s="112"/>
      <c r="AL1241" s="112"/>
      <c r="AM1241" s="112"/>
      <c r="AN1241" s="112"/>
      <c r="AO1241" s="112"/>
      <c r="AP1241" s="112"/>
      <c r="AQ1241" s="112"/>
      <c r="AR1241" s="112"/>
      <c r="AS1241" s="112"/>
      <c r="AT1241" s="112"/>
      <c r="AU1241" s="112"/>
      <c r="AV1241" s="112"/>
      <c r="AW1241" s="112"/>
      <c r="AX1241" s="112"/>
      <c r="AY1241" s="112"/>
      <c r="AZ1241" s="112"/>
      <c r="BA1241" s="112"/>
      <c r="BB1241" s="112"/>
      <c r="BC1241" s="112"/>
      <c r="BD1241" s="112"/>
      <c r="BE1241" s="112"/>
      <c r="BF1241" s="112"/>
      <c r="BG1241" s="112"/>
      <c r="BH1241" s="112"/>
      <c r="BI1241" s="112"/>
      <c r="BJ1241" s="112"/>
      <c r="BK1241" s="112"/>
      <c r="BL1241" s="112"/>
      <c r="BM1241" s="112"/>
      <c r="BN1241" s="112"/>
      <c r="BO1241" s="112"/>
      <c r="BP1241" s="112"/>
      <c r="BQ1241" s="112"/>
      <c r="BR1241" s="112"/>
      <c r="BS1241" s="112"/>
      <c r="BT1241" s="112"/>
      <c r="BU1241" s="112"/>
      <c r="BV1241" s="112"/>
      <c r="BW1241" s="112"/>
      <c r="BX1241" s="112"/>
      <c r="BY1241" s="112"/>
      <c r="BZ1241" s="112"/>
      <c r="CA1241" s="112"/>
      <c r="CB1241" s="112"/>
      <c r="CC1241" s="112"/>
      <c r="CD1241" s="112"/>
      <c r="CE1241" s="112"/>
      <c r="CF1241" s="112"/>
      <c r="CG1241" s="112"/>
      <c r="CH1241" s="112"/>
      <c r="CI1241" s="112"/>
      <c r="CJ1241" s="112"/>
      <c r="CK1241" s="112"/>
      <c r="CL1241" s="112"/>
      <c r="CM1241" s="112"/>
      <c r="CN1241" s="112"/>
      <c r="CO1241" s="112"/>
      <c r="CP1241" s="112"/>
      <c r="CQ1241" s="112"/>
      <c r="CR1241" s="112"/>
      <c r="CS1241" s="112"/>
      <c r="CT1241" s="112"/>
      <c r="CU1241" s="112"/>
      <c r="CV1241" s="112"/>
      <c r="CW1241" s="112"/>
      <c r="CX1241" s="112"/>
      <c r="CY1241" s="112"/>
      <c r="CZ1241" s="112"/>
      <c r="DA1241" s="112"/>
      <c r="DB1241" s="112"/>
    </row>
    <row r="1242" spans="1:106" s="88" customFormat="1" ht="24" customHeight="1">
      <c r="A1242" s="407"/>
      <c r="J1242" s="505" t="s">
        <v>564</v>
      </c>
      <c r="K1242" s="505"/>
      <c r="L1242" s="95" t="s">
        <v>585</v>
      </c>
      <c r="M1242" s="198"/>
      <c r="N1242" s="198"/>
      <c r="O1242" s="164"/>
      <c r="P1242" s="164"/>
      <c r="Q1242" s="198"/>
      <c r="R1242" s="198"/>
      <c r="S1242" s="198"/>
      <c r="T1242" s="198"/>
      <c r="U1242" s="198"/>
    </row>
    <row r="1243" spans="1:106" s="88" customFormat="1" ht="24" customHeight="1">
      <c r="A1243" s="407"/>
      <c r="L1243" s="88" t="s">
        <v>682</v>
      </c>
      <c r="M1243" s="324">
        <f t="shared" ref="M1243:U1243" si="203">M66+M92+M114+M115+M116+M117+M157+M185+M653+M780+M910+M939+M453+M538</f>
        <v>6298602</v>
      </c>
      <c r="N1243" s="324">
        <f t="shared" si="203"/>
        <v>6854604</v>
      </c>
      <c r="O1243" s="314">
        <f t="shared" si="203"/>
        <v>7573684</v>
      </c>
      <c r="P1243" s="314">
        <f t="shared" si="203"/>
        <v>7419948</v>
      </c>
      <c r="Q1243" s="324">
        <f t="shared" si="203"/>
        <v>8310476</v>
      </c>
      <c r="R1243" s="324">
        <f t="shared" si="203"/>
        <v>8587282</v>
      </c>
      <c r="S1243" s="324">
        <f t="shared" si="203"/>
        <v>8965014</v>
      </c>
      <c r="T1243" s="324">
        <f t="shared" si="203"/>
        <v>9417394</v>
      </c>
      <c r="U1243" s="324">
        <f t="shared" si="203"/>
        <v>9823773</v>
      </c>
    </row>
    <row r="1244" spans="1:106" s="88" customFormat="1" ht="24" customHeight="1">
      <c r="A1244" s="407"/>
      <c r="L1244" s="88" t="s">
        <v>683</v>
      </c>
      <c r="M1244" s="198">
        <f t="shared" ref="M1244:U1244" si="204">M120+M187+M655+M912+M226+M454</f>
        <v>131897</v>
      </c>
      <c r="N1244" s="198">
        <f t="shared" si="204"/>
        <v>122024</v>
      </c>
      <c r="O1244" s="164">
        <f t="shared" si="204"/>
        <v>162500</v>
      </c>
      <c r="P1244" s="164">
        <f t="shared" si="204"/>
        <v>151408</v>
      </c>
      <c r="Q1244" s="198">
        <f t="shared" si="204"/>
        <v>186000</v>
      </c>
      <c r="R1244" s="198">
        <f t="shared" si="204"/>
        <v>186000</v>
      </c>
      <c r="S1244" s="198">
        <f t="shared" si="204"/>
        <v>176000</v>
      </c>
      <c r="T1244" s="198">
        <f t="shared" si="204"/>
        <v>176000</v>
      </c>
      <c r="U1244" s="198">
        <f t="shared" si="204"/>
        <v>176000</v>
      </c>
    </row>
    <row r="1245" spans="1:106" s="88" customFormat="1" ht="24" customHeight="1">
      <c r="A1245" s="407"/>
      <c r="L1245" s="88" t="s">
        <v>684</v>
      </c>
      <c r="M1245" s="242">
        <f t="shared" ref="M1245:U1245" si="205">M63+M64+M65+M118+M119+M911+M941+M942+M943+M654+M940+M186+M781+M67</f>
        <v>181043</v>
      </c>
      <c r="N1245" s="242">
        <f t="shared" si="205"/>
        <v>270630</v>
      </c>
      <c r="O1245" s="253">
        <f t="shared" si="205"/>
        <v>422750</v>
      </c>
      <c r="P1245" s="253">
        <f t="shared" si="205"/>
        <v>341066</v>
      </c>
      <c r="Q1245" s="242">
        <f t="shared" si="205"/>
        <v>516800</v>
      </c>
      <c r="R1245" s="242">
        <f t="shared" si="205"/>
        <v>517968</v>
      </c>
      <c r="S1245" s="242">
        <f t="shared" si="205"/>
        <v>501660</v>
      </c>
      <c r="T1245" s="242">
        <f t="shared" si="205"/>
        <v>502874</v>
      </c>
      <c r="U1245" s="242">
        <f t="shared" si="205"/>
        <v>504114</v>
      </c>
    </row>
    <row r="1246" spans="1:106" s="95" customFormat="1" ht="24" customHeight="1">
      <c r="A1246" s="407"/>
      <c r="L1246" s="95" t="s">
        <v>661</v>
      </c>
      <c r="M1246" s="294">
        <f t="shared" ref="M1246:U1246" si="206">SUM(M1243:M1245)</f>
        <v>6611542</v>
      </c>
      <c r="N1246" s="294">
        <f t="shared" si="206"/>
        <v>7247258</v>
      </c>
      <c r="O1246" s="295">
        <f t="shared" si="206"/>
        <v>8158934</v>
      </c>
      <c r="P1246" s="295">
        <f t="shared" si="206"/>
        <v>7912422</v>
      </c>
      <c r="Q1246" s="294">
        <f t="shared" si="206"/>
        <v>9013276</v>
      </c>
      <c r="R1246" s="294">
        <f t="shared" si="206"/>
        <v>9291250</v>
      </c>
      <c r="S1246" s="294">
        <f t="shared" si="206"/>
        <v>9642674</v>
      </c>
      <c r="T1246" s="294">
        <f t="shared" si="206"/>
        <v>10096268</v>
      </c>
      <c r="U1246" s="294">
        <f t="shared" si="206"/>
        <v>10503887</v>
      </c>
    </row>
    <row r="1247" spans="1:106" s="88" customFormat="1" ht="24" customHeight="1">
      <c r="A1247" s="407"/>
      <c r="M1247" s="198"/>
      <c r="N1247" s="198"/>
      <c r="O1247" s="164"/>
      <c r="P1247" s="164"/>
      <c r="Q1247" s="198"/>
      <c r="R1247" s="198"/>
      <c r="S1247" s="198"/>
      <c r="T1247" s="198"/>
      <c r="U1247" s="198"/>
    </row>
    <row r="1248" spans="1:106" s="88" customFormat="1" ht="24" customHeight="1">
      <c r="A1248" s="407"/>
      <c r="J1248" s="486" t="s">
        <v>565</v>
      </c>
      <c r="K1248" s="486"/>
      <c r="L1248" s="95" t="s">
        <v>585</v>
      </c>
      <c r="M1248" s="198"/>
      <c r="N1248" s="198"/>
      <c r="O1248" s="164"/>
      <c r="P1248" s="164"/>
      <c r="Q1248" s="198"/>
      <c r="R1248" s="198"/>
      <c r="S1248" s="198"/>
      <c r="T1248" s="198"/>
      <c r="U1248" s="198"/>
    </row>
    <row r="1249" spans="1:106" s="88" customFormat="1" ht="24" customHeight="1">
      <c r="A1249" s="407"/>
      <c r="L1249" s="88" t="s">
        <v>682</v>
      </c>
      <c r="M1249" s="324">
        <f t="shared" ref="M1249:U1249" si="207">M1006</f>
        <v>274146</v>
      </c>
      <c r="N1249" s="324">
        <f t="shared" si="207"/>
        <v>269386</v>
      </c>
      <c r="O1249" s="314">
        <f t="shared" si="207"/>
        <v>291111</v>
      </c>
      <c r="P1249" s="314">
        <f t="shared" si="207"/>
        <v>308000</v>
      </c>
      <c r="Q1249" s="324">
        <f t="shared" si="207"/>
        <v>288307</v>
      </c>
      <c r="R1249" s="324">
        <f t="shared" si="207"/>
        <v>296956</v>
      </c>
      <c r="S1249" s="324">
        <f t="shared" si="207"/>
        <v>305865</v>
      </c>
      <c r="T1249" s="324">
        <f t="shared" si="207"/>
        <v>315041</v>
      </c>
      <c r="U1249" s="324">
        <f t="shared" si="207"/>
        <v>324492</v>
      </c>
    </row>
    <row r="1250" spans="1:106" s="88" customFormat="1" ht="24" customHeight="1">
      <c r="A1250" s="407"/>
      <c r="L1250" s="88" t="s">
        <v>684</v>
      </c>
      <c r="M1250" s="242">
        <f t="shared" ref="M1250:U1250" si="208">M1007</f>
        <v>151629</v>
      </c>
      <c r="N1250" s="242">
        <f t="shared" si="208"/>
        <v>170202</v>
      </c>
      <c r="O1250" s="254">
        <f t="shared" si="208"/>
        <v>213000</v>
      </c>
      <c r="P1250" s="254">
        <f t="shared" si="208"/>
        <v>165000</v>
      </c>
      <c r="Q1250" s="255">
        <f t="shared" si="208"/>
        <v>168000</v>
      </c>
      <c r="R1250" s="255">
        <f t="shared" si="208"/>
        <v>176000</v>
      </c>
      <c r="S1250" s="255">
        <f t="shared" si="208"/>
        <v>185000</v>
      </c>
      <c r="T1250" s="255">
        <f t="shared" si="208"/>
        <v>190000</v>
      </c>
      <c r="U1250" s="255">
        <f t="shared" si="208"/>
        <v>196000</v>
      </c>
    </row>
    <row r="1251" spans="1:106" s="95" customFormat="1" ht="24" customHeight="1">
      <c r="A1251" s="407"/>
      <c r="L1251" s="95" t="s">
        <v>661</v>
      </c>
      <c r="M1251" s="294">
        <f t="shared" ref="M1251:U1251" si="209">SUM(M1249:M1250)</f>
        <v>425775</v>
      </c>
      <c r="N1251" s="294">
        <f t="shared" si="209"/>
        <v>439588</v>
      </c>
      <c r="O1251" s="295">
        <f t="shared" si="209"/>
        <v>504111</v>
      </c>
      <c r="P1251" s="295">
        <f t="shared" si="209"/>
        <v>473000</v>
      </c>
      <c r="Q1251" s="294">
        <f t="shared" si="209"/>
        <v>456307</v>
      </c>
      <c r="R1251" s="294">
        <f t="shared" si="209"/>
        <v>472956</v>
      </c>
      <c r="S1251" s="294">
        <f t="shared" si="209"/>
        <v>490865</v>
      </c>
      <c r="T1251" s="294">
        <f t="shared" si="209"/>
        <v>505041</v>
      </c>
      <c r="U1251" s="294">
        <f t="shared" si="209"/>
        <v>520492</v>
      </c>
    </row>
    <row r="1252" spans="1:106" s="88" customFormat="1" ht="24" customHeight="1">
      <c r="A1252" s="407"/>
      <c r="M1252" s="198"/>
      <c r="N1252" s="198"/>
      <c r="O1252" s="164"/>
      <c r="P1252" s="164"/>
      <c r="Q1252" s="198"/>
      <c r="R1252" s="198"/>
      <c r="S1252" s="198"/>
      <c r="T1252" s="198"/>
      <c r="U1252" s="198"/>
    </row>
    <row r="1253" spans="1:106" s="88" customFormat="1" ht="24" customHeight="1">
      <c r="A1253" s="407"/>
      <c r="J1253" s="486" t="s">
        <v>661</v>
      </c>
      <c r="K1253" s="486"/>
      <c r="L1253" s="95" t="s">
        <v>585</v>
      </c>
      <c r="M1253" s="198"/>
      <c r="N1253" s="198"/>
      <c r="O1253" s="164"/>
      <c r="P1253" s="164"/>
      <c r="Q1253" s="198"/>
      <c r="R1253" s="198"/>
      <c r="S1253" s="198"/>
      <c r="T1253" s="198"/>
      <c r="U1253" s="198"/>
    </row>
    <row r="1254" spans="1:106" s="88" customFormat="1" ht="24" customHeight="1">
      <c r="A1254" s="407"/>
      <c r="L1254" s="88" t="s">
        <v>682</v>
      </c>
      <c r="M1254" s="324">
        <f t="shared" ref="M1254:U1254" si="210">M1243+M1249</f>
        <v>6572748</v>
      </c>
      <c r="N1254" s="324">
        <f t="shared" si="210"/>
        <v>7123990</v>
      </c>
      <c r="O1254" s="314">
        <f t="shared" si="210"/>
        <v>7864795</v>
      </c>
      <c r="P1254" s="314">
        <f t="shared" si="210"/>
        <v>7727948</v>
      </c>
      <c r="Q1254" s="324">
        <f t="shared" si="210"/>
        <v>8598783</v>
      </c>
      <c r="R1254" s="324">
        <f t="shared" si="210"/>
        <v>8884238</v>
      </c>
      <c r="S1254" s="324">
        <f t="shared" si="210"/>
        <v>9270879</v>
      </c>
      <c r="T1254" s="324">
        <f t="shared" si="210"/>
        <v>9732435</v>
      </c>
      <c r="U1254" s="324">
        <f t="shared" si="210"/>
        <v>10148265</v>
      </c>
    </row>
    <row r="1255" spans="1:106" s="88" customFormat="1" ht="24" customHeight="1">
      <c r="A1255" s="407"/>
      <c r="L1255" s="88" t="s">
        <v>683</v>
      </c>
      <c r="M1255" s="198">
        <f t="shared" ref="M1255:U1255" si="211">M1244</f>
        <v>131897</v>
      </c>
      <c r="N1255" s="198">
        <f t="shared" si="211"/>
        <v>122024</v>
      </c>
      <c r="O1255" s="164">
        <f t="shared" si="211"/>
        <v>162500</v>
      </c>
      <c r="P1255" s="164">
        <f t="shared" si="211"/>
        <v>151408</v>
      </c>
      <c r="Q1255" s="198">
        <f t="shared" si="211"/>
        <v>186000</v>
      </c>
      <c r="R1255" s="198">
        <f t="shared" si="211"/>
        <v>186000</v>
      </c>
      <c r="S1255" s="198">
        <f t="shared" si="211"/>
        <v>176000</v>
      </c>
      <c r="T1255" s="198">
        <f t="shared" si="211"/>
        <v>176000</v>
      </c>
      <c r="U1255" s="198">
        <f t="shared" si="211"/>
        <v>176000</v>
      </c>
    </row>
    <row r="1256" spans="1:106" s="88" customFormat="1" ht="24" customHeight="1">
      <c r="A1256" s="407"/>
      <c r="L1256" s="88" t="s">
        <v>684</v>
      </c>
      <c r="M1256" s="242">
        <f t="shared" ref="M1256:U1256" si="212">M1245+M1250</f>
        <v>332672</v>
      </c>
      <c r="N1256" s="242">
        <f t="shared" si="212"/>
        <v>440832</v>
      </c>
      <c r="O1256" s="253">
        <f t="shared" si="212"/>
        <v>635750</v>
      </c>
      <c r="P1256" s="253">
        <f t="shared" si="212"/>
        <v>506066</v>
      </c>
      <c r="Q1256" s="242">
        <f t="shared" si="212"/>
        <v>684800</v>
      </c>
      <c r="R1256" s="242">
        <f t="shared" si="212"/>
        <v>693968</v>
      </c>
      <c r="S1256" s="242">
        <f t="shared" si="212"/>
        <v>686660</v>
      </c>
      <c r="T1256" s="242">
        <f t="shared" si="212"/>
        <v>692874</v>
      </c>
      <c r="U1256" s="242">
        <f t="shared" si="212"/>
        <v>700114</v>
      </c>
    </row>
    <row r="1257" spans="1:106" s="95" customFormat="1" ht="24" customHeight="1">
      <c r="A1257" s="407"/>
      <c r="L1257" s="95" t="s">
        <v>661</v>
      </c>
      <c r="M1257" s="294">
        <f t="shared" ref="M1257:U1257" si="213">SUM(M1254:M1256)</f>
        <v>7037317</v>
      </c>
      <c r="N1257" s="294">
        <f t="shared" si="213"/>
        <v>7686846</v>
      </c>
      <c r="O1257" s="295">
        <f t="shared" si="213"/>
        <v>8663045</v>
      </c>
      <c r="P1257" s="295">
        <f t="shared" si="213"/>
        <v>8385422</v>
      </c>
      <c r="Q1257" s="294">
        <f t="shared" si="213"/>
        <v>9469583</v>
      </c>
      <c r="R1257" s="294">
        <f t="shared" si="213"/>
        <v>9764206</v>
      </c>
      <c r="S1257" s="294">
        <f t="shared" si="213"/>
        <v>10133539</v>
      </c>
      <c r="T1257" s="294">
        <f t="shared" si="213"/>
        <v>10601309</v>
      </c>
      <c r="U1257" s="294">
        <f t="shared" si="213"/>
        <v>11024379</v>
      </c>
    </row>
    <row r="1258" spans="1:106" s="112" customFormat="1" ht="24" customHeight="1">
      <c r="A1258" s="127"/>
      <c r="M1258" s="256"/>
      <c r="N1258" s="256"/>
      <c r="O1258" s="257"/>
      <c r="P1258" s="257"/>
      <c r="Q1258" s="256"/>
      <c r="R1258" s="256"/>
      <c r="S1258" s="256"/>
      <c r="T1258" s="256"/>
      <c r="U1258" s="256"/>
    </row>
    <row r="1259" spans="1:106" s="111" customFormat="1" ht="24" customHeight="1">
      <c r="A1259" s="408"/>
      <c r="B1259" s="504" t="s">
        <v>925</v>
      </c>
      <c r="C1259" s="504"/>
      <c r="D1259" s="504"/>
      <c r="E1259" s="504"/>
      <c r="F1259" s="504"/>
      <c r="G1259" s="504"/>
      <c r="H1259" s="504"/>
      <c r="I1259" s="504"/>
      <c r="J1259" s="504"/>
      <c r="K1259" s="504"/>
      <c r="L1259" s="504"/>
      <c r="M1259" s="243"/>
      <c r="N1259" s="243"/>
      <c r="O1259" s="243"/>
      <c r="P1259" s="243"/>
      <c r="Q1259" s="243"/>
      <c r="R1259" s="178"/>
      <c r="S1259" s="178"/>
      <c r="T1259" s="178"/>
      <c r="U1259" s="178"/>
      <c r="V1259" s="112"/>
      <c r="W1259" s="112"/>
      <c r="X1259" s="112"/>
      <c r="Y1259" s="112"/>
      <c r="Z1259" s="112"/>
      <c r="AA1259" s="112"/>
      <c r="AB1259" s="112"/>
      <c r="AC1259" s="112"/>
      <c r="AD1259" s="112"/>
      <c r="AE1259" s="112"/>
      <c r="AF1259" s="112"/>
      <c r="AG1259" s="112"/>
      <c r="AH1259" s="112"/>
      <c r="AI1259" s="112"/>
      <c r="AJ1259" s="112"/>
      <c r="AK1259" s="112"/>
      <c r="AL1259" s="112"/>
      <c r="AM1259" s="112"/>
      <c r="AN1259" s="112"/>
      <c r="AO1259" s="112"/>
      <c r="AP1259" s="112"/>
      <c r="AQ1259" s="112"/>
      <c r="AR1259" s="112"/>
      <c r="AS1259" s="112"/>
      <c r="AT1259" s="112"/>
      <c r="AU1259" s="112"/>
      <c r="AV1259" s="112"/>
      <c r="AW1259" s="112"/>
      <c r="AX1259" s="112"/>
      <c r="AY1259" s="112"/>
      <c r="AZ1259" s="112"/>
      <c r="BA1259" s="112"/>
      <c r="BB1259" s="112"/>
      <c r="BC1259" s="112"/>
      <c r="BD1259" s="112"/>
      <c r="BE1259" s="112"/>
      <c r="BF1259" s="112"/>
      <c r="BG1259" s="112"/>
      <c r="BH1259" s="112"/>
      <c r="BI1259" s="112"/>
      <c r="BJ1259" s="112"/>
      <c r="BK1259" s="112"/>
      <c r="BL1259" s="112"/>
      <c r="BM1259" s="112"/>
      <c r="BN1259" s="112"/>
      <c r="BO1259" s="112"/>
      <c r="BP1259" s="112"/>
      <c r="BQ1259" s="112"/>
      <c r="BR1259" s="112"/>
      <c r="BS1259" s="112"/>
      <c r="BT1259" s="112"/>
      <c r="BU1259" s="112"/>
      <c r="BV1259" s="112"/>
      <c r="BW1259" s="112"/>
      <c r="BX1259" s="112"/>
      <c r="BY1259" s="112"/>
      <c r="BZ1259" s="112"/>
      <c r="CA1259" s="112"/>
      <c r="CB1259" s="112"/>
      <c r="CC1259" s="112"/>
      <c r="CD1259" s="112"/>
      <c r="CE1259" s="112"/>
      <c r="CF1259" s="112"/>
      <c r="CG1259" s="112"/>
      <c r="CH1259" s="112"/>
      <c r="CI1259" s="112"/>
      <c r="CJ1259" s="112"/>
      <c r="CK1259" s="112"/>
      <c r="CL1259" s="112"/>
      <c r="CM1259" s="112"/>
      <c r="CN1259" s="112"/>
      <c r="CO1259" s="112"/>
      <c r="CP1259" s="112"/>
      <c r="CQ1259" s="112"/>
      <c r="CR1259" s="112"/>
      <c r="CS1259" s="112"/>
      <c r="CT1259" s="112"/>
      <c r="CU1259" s="112"/>
      <c r="CV1259" s="112"/>
      <c r="CW1259" s="112"/>
      <c r="CX1259" s="112"/>
      <c r="CY1259" s="112"/>
      <c r="CZ1259" s="112"/>
      <c r="DA1259" s="112"/>
      <c r="DB1259" s="112"/>
    </row>
    <row r="1260" spans="1:106" s="112" customFormat="1" ht="24" customHeight="1">
      <c r="A1260" s="127"/>
      <c r="J1260" s="505" t="s">
        <v>564</v>
      </c>
      <c r="K1260" s="505"/>
      <c r="L1260" s="95" t="s">
        <v>586</v>
      </c>
      <c r="M1260" s="256"/>
      <c r="N1260" s="256"/>
      <c r="O1260" s="257"/>
      <c r="P1260" s="257"/>
      <c r="Q1260" s="256"/>
      <c r="R1260" s="256"/>
      <c r="S1260" s="256"/>
      <c r="T1260" s="256"/>
      <c r="U1260" s="256"/>
    </row>
    <row r="1261" spans="1:106" s="112" customFormat="1" ht="24" customHeight="1">
      <c r="A1261" s="127"/>
      <c r="J1261" s="88"/>
      <c r="K1261" s="88"/>
      <c r="L1261" s="88" t="s">
        <v>926</v>
      </c>
      <c r="M1261" s="289">
        <f t="shared" ref="M1261:U1261" si="214">M68+M93+M121+M158+M188+M656+M782+M913+M944+M455+M539</f>
        <v>407646</v>
      </c>
      <c r="N1261" s="289">
        <f t="shared" si="214"/>
        <v>397570</v>
      </c>
      <c r="O1261" s="345">
        <f t="shared" si="214"/>
        <v>400901</v>
      </c>
      <c r="P1261" s="345">
        <f t="shared" si="214"/>
        <v>374450</v>
      </c>
      <c r="Q1261" s="289">
        <f t="shared" si="214"/>
        <v>340864</v>
      </c>
      <c r="R1261" s="289">
        <f t="shared" si="214"/>
        <v>373218</v>
      </c>
      <c r="S1261" s="289">
        <f t="shared" si="214"/>
        <v>399691</v>
      </c>
      <c r="T1261" s="289">
        <f t="shared" si="214"/>
        <v>433620</v>
      </c>
      <c r="U1261" s="289">
        <f t="shared" si="214"/>
        <v>457747</v>
      </c>
    </row>
    <row r="1262" spans="1:106" s="112" customFormat="1" ht="24" customHeight="1">
      <c r="A1262" s="127"/>
      <c r="J1262" s="88"/>
      <c r="K1262" s="88"/>
      <c r="L1262" s="88" t="s">
        <v>814</v>
      </c>
      <c r="M1262" s="5">
        <f t="shared" ref="M1262:U1262" si="215">M122</f>
        <v>1230604</v>
      </c>
      <c r="N1262" s="5">
        <f t="shared" si="215"/>
        <v>1334771</v>
      </c>
      <c r="O1262" s="252">
        <f t="shared" si="215"/>
        <v>1334771</v>
      </c>
      <c r="P1262" s="252">
        <f t="shared" si="215"/>
        <v>1334771</v>
      </c>
      <c r="Q1262" s="5">
        <f t="shared" si="215"/>
        <v>1378837</v>
      </c>
      <c r="R1262" s="5">
        <f t="shared" si="215"/>
        <v>1400000</v>
      </c>
      <c r="S1262" s="5">
        <f t="shared" si="215"/>
        <v>1425000</v>
      </c>
      <c r="T1262" s="5">
        <f t="shared" si="215"/>
        <v>1450000</v>
      </c>
      <c r="U1262" s="5">
        <f t="shared" si="215"/>
        <v>1450000</v>
      </c>
    </row>
    <row r="1263" spans="1:106" s="112" customFormat="1" ht="24" customHeight="1">
      <c r="A1263" s="127"/>
      <c r="J1263" s="88"/>
      <c r="K1263" s="88"/>
      <c r="L1263" s="88" t="s">
        <v>927</v>
      </c>
      <c r="M1263" s="200">
        <f t="shared" ref="M1263:U1263" si="216">M69+M94+M123+M159+M189+M657+M783+M914+M945+M456+M540</f>
        <v>488140</v>
      </c>
      <c r="N1263" s="200">
        <f t="shared" si="216"/>
        <v>533527</v>
      </c>
      <c r="O1263" s="258">
        <f t="shared" si="216"/>
        <v>603879</v>
      </c>
      <c r="P1263" s="258">
        <f t="shared" si="216"/>
        <v>597887</v>
      </c>
      <c r="Q1263" s="200">
        <f t="shared" si="216"/>
        <v>667859</v>
      </c>
      <c r="R1263" s="200">
        <f t="shared" si="216"/>
        <v>690642</v>
      </c>
      <c r="S1263" s="200">
        <f t="shared" si="216"/>
        <v>720016</v>
      </c>
      <c r="T1263" s="200">
        <f t="shared" si="216"/>
        <v>755018</v>
      </c>
      <c r="U1263" s="200">
        <f t="shared" si="216"/>
        <v>786706</v>
      </c>
    </row>
    <row r="1264" spans="1:106" s="112" customFormat="1" ht="24" customHeight="1">
      <c r="A1264" s="127"/>
      <c r="J1264" s="95"/>
      <c r="K1264" s="95"/>
      <c r="L1264" s="95" t="s">
        <v>661</v>
      </c>
      <c r="M1264" s="296">
        <f>SUM(M1261:M1263)</f>
        <v>2126390</v>
      </c>
      <c r="N1264" s="296">
        <f t="shared" ref="N1264:U1264" si="217">SUM(N1261:N1263)</f>
        <v>2265868</v>
      </c>
      <c r="O1264" s="293">
        <f t="shared" si="217"/>
        <v>2339551</v>
      </c>
      <c r="P1264" s="293">
        <f t="shared" si="217"/>
        <v>2307108</v>
      </c>
      <c r="Q1264" s="296">
        <f t="shared" si="217"/>
        <v>2387560</v>
      </c>
      <c r="R1264" s="296">
        <f t="shared" si="217"/>
        <v>2463860</v>
      </c>
      <c r="S1264" s="296">
        <f t="shared" si="217"/>
        <v>2544707</v>
      </c>
      <c r="T1264" s="296">
        <f t="shared" si="217"/>
        <v>2638638</v>
      </c>
      <c r="U1264" s="296">
        <f t="shared" si="217"/>
        <v>2694453</v>
      </c>
    </row>
    <row r="1265" spans="1:21" s="112" customFormat="1" ht="24" customHeight="1">
      <c r="A1265" s="127"/>
      <c r="J1265" s="88"/>
      <c r="K1265" s="88"/>
      <c r="L1265" s="88"/>
      <c r="M1265" s="5"/>
      <c r="N1265" s="5"/>
      <c r="O1265" s="252"/>
      <c r="P1265" s="252"/>
      <c r="Q1265" s="5"/>
      <c r="R1265" s="5"/>
      <c r="S1265" s="5"/>
      <c r="T1265" s="5"/>
      <c r="U1265" s="5"/>
    </row>
    <row r="1266" spans="1:21" s="112" customFormat="1" ht="24" customHeight="1">
      <c r="A1266" s="127"/>
      <c r="J1266" s="505" t="s">
        <v>565</v>
      </c>
      <c r="K1266" s="505"/>
      <c r="L1266" s="95" t="s">
        <v>586</v>
      </c>
      <c r="M1266" s="5"/>
      <c r="N1266" s="5"/>
      <c r="O1266" s="252"/>
      <c r="P1266" s="252"/>
      <c r="Q1266" s="5"/>
      <c r="R1266" s="5"/>
      <c r="S1266" s="5"/>
      <c r="T1266" s="5"/>
      <c r="U1266" s="5"/>
    </row>
    <row r="1267" spans="1:21" s="112" customFormat="1" ht="24" customHeight="1">
      <c r="A1267" s="127"/>
      <c r="J1267" s="88"/>
      <c r="K1267" s="88"/>
      <c r="L1267" s="88" t="s">
        <v>926</v>
      </c>
      <c r="M1267" s="289">
        <f t="shared" ref="M1267:U1267" si="218">M1008</f>
        <v>30711</v>
      </c>
      <c r="N1267" s="289">
        <f t="shared" si="218"/>
        <v>27675</v>
      </c>
      <c r="O1267" s="345">
        <f t="shared" si="218"/>
        <v>26240</v>
      </c>
      <c r="P1267" s="345">
        <f t="shared" si="218"/>
        <v>26240</v>
      </c>
      <c r="Q1267" s="289">
        <f t="shared" si="218"/>
        <v>21201</v>
      </c>
      <c r="R1267" s="289">
        <f t="shared" si="218"/>
        <v>21411</v>
      </c>
      <c r="S1267" s="289">
        <f t="shared" si="218"/>
        <v>22726</v>
      </c>
      <c r="T1267" s="289">
        <f t="shared" si="218"/>
        <v>24101</v>
      </c>
      <c r="U1267" s="289">
        <f t="shared" si="218"/>
        <v>25570</v>
      </c>
    </row>
    <row r="1268" spans="1:21" s="112" customFormat="1" ht="24" customHeight="1">
      <c r="A1268" s="127"/>
      <c r="J1268" s="88"/>
      <c r="K1268" s="88"/>
      <c r="L1268" s="88" t="s">
        <v>927</v>
      </c>
      <c r="M1268" s="200">
        <f t="shared" ref="M1268:U1268" si="219">M1009</f>
        <v>31869</v>
      </c>
      <c r="N1268" s="200">
        <f t="shared" si="219"/>
        <v>32700</v>
      </c>
      <c r="O1268" s="258">
        <f t="shared" si="219"/>
        <v>37585</v>
      </c>
      <c r="P1268" s="258">
        <f t="shared" si="219"/>
        <v>36000</v>
      </c>
      <c r="Q1268" s="200">
        <f t="shared" si="219"/>
        <v>33917</v>
      </c>
      <c r="R1268" s="200">
        <f t="shared" si="219"/>
        <v>36181</v>
      </c>
      <c r="S1268" s="200">
        <f t="shared" si="219"/>
        <v>37551</v>
      </c>
      <c r="T1268" s="200">
        <f t="shared" si="219"/>
        <v>38636</v>
      </c>
      <c r="U1268" s="200">
        <f t="shared" si="219"/>
        <v>39818</v>
      </c>
    </row>
    <row r="1269" spans="1:21" s="112" customFormat="1" ht="24" customHeight="1">
      <c r="A1269" s="127"/>
      <c r="J1269" s="95"/>
      <c r="K1269" s="95"/>
      <c r="L1269" s="95" t="s">
        <v>661</v>
      </c>
      <c r="M1269" s="296">
        <f>SUM(M1267:M1268)</f>
        <v>62580</v>
      </c>
      <c r="N1269" s="296">
        <f t="shared" ref="N1269:U1269" si="220">SUM(N1267:N1268)</f>
        <v>60375</v>
      </c>
      <c r="O1269" s="293">
        <f t="shared" si="220"/>
        <v>63825</v>
      </c>
      <c r="P1269" s="293">
        <f t="shared" si="220"/>
        <v>62240</v>
      </c>
      <c r="Q1269" s="296">
        <f t="shared" si="220"/>
        <v>55118</v>
      </c>
      <c r="R1269" s="296">
        <f t="shared" si="220"/>
        <v>57592</v>
      </c>
      <c r="S1269" s="296">
        <f t="shared" si="220"/>
        <v>60277</v>
      </c>
      <c r="T1269" s="296">
        <f t="shared" si="220"/>
        <v>62737</v>
      </c>
      <c r="U1269" s="296">
        <f t="shared" si="220"/>
        <v>65388</v>
      </c>
    </row>
    <row r="1270" spans="1:21" s="112" customFormat="1" ht="24" customHeight="1">
      <c r="A1270" s="127"/>
      <c r="J1270" s="88"/>
      <c r="K1270" s="88"/>
      <c r="L1270" s="88"/>
      <c r="M1270" s="5"/>
      <c r="N1270" s="5"/>
      <c r="O1270" s="252"/>
      <c r="P1270" s="252"/>
      <c r="Q1270" s="5"/>
      <c r="R1270" s="5"/>
      <c r="S1270" s="5"/>
      <c r="T1270" s="5"/>
      <c r="U1270" s="5"/>
    </row>
    <row r="1271" spans="1:21" s="112" customFormat="1" ht="24" customHeight="1">
      <c r="A1271" s="127"/>
      <c r="J1271" s="505" t="s">
        <v>661</v>
      </c>
      <c r="K1271" s="505"/>
      <c r="L1271" s="95" t="s">
        <v>586</v>
      </c>
      <c r="M1271" s="5"/>
      <c r="N1271" s="5"/>
      <c r="O1271" s="252"/>
      <c r="P1271" s="252"/>
      <c r="Q1271" s="5"/>
      <c r="R1271" s="5"/>
      <c r="S1271" s="5"/>
      <c r="T1271" s="5"/>
      <c r="U1271" s="5"/>
    </row>
    <row r="1272" spans="1:21" s="112" customFormat="1" ht="24" customHeight="1">
      <c r="A1272" s="127"/>
      <c r="J1272" s="88"/>
      <c r="K1272" s="88"/>
      <c r="L1272" s="88" t="s">
        <v>926</v>
      </c>
      <c r="M1272" s="289">
        <f t="shared" ref="M1272:U1272" si="221">M1261+M1267</f>
        <v>438357</v>
      </c>
      <c r="N1272" s="289">
        <f t="shared" si="221"/>
        <v>425245</v>
      </c>
      <c r="O1272" s="345">
        <f t="shared" si="221"/>
        <v>427141</v>
      </c>
      <c r="P1272" s="345">
        <f t="shared" si="221"/>
        <v>400690</v>
      </c>
      <c r="Q1272" s="289">
        <f t="shared" si="221"/>
        <v>362065</v>
      </c>
      <c r="R1272" s="289">
        <f t="shared" si="221"/>
        <v>394629</v>
      </c>
      <c r="S1272" s="289">
        <f t="shared" si="221"/>
        <v>422417</v>
      </c>
      <c r="T1272" s="289">
        <f t="shared" si="221"/>
        <v>457721</v>
      </c>
      <c r="U1272" s="289">
        <f t="shared" si="221"/>
        <v>483317</v>
      </c>
    </row>
    <row r="1273" spans="1:21" s="112" customFormat="1" ht="24" customHeight="1">
      <c r="A1273" s="127"/>
      <c r="J1273" s="88"/>
      <c r="K1273" s="88"/>
      <c r="L1273" s="88" t="s">
        <v>814</v>
      </c>
      <c r="M1273" s="5">
        <f t="shared" ref="M1273:U1273" si="222">M1262</f>
        <v>1230604</v>
      </c>
      <c r="N1273" s="5">
        <f t="shared" si="222"/>
        <v>1334771</v>
      </c>
      <c r="O1273" s="252">
        <f t="shared" si="222"/>
        <v>1334771</v>
      </c>
      <c r="P1273" s="252">
        <f t="shared" si="222"/>
        <v>1334771</v>
      </c>
      <c r="Q1273" s="5">
        <f t="shared" si="222"/>
        <v>1378837</v>
      </c>
      <c r="R1273" s="5">
        <f t="shared" si="222"/>
        <v>1400000</v>
      </c>
      <c r="S1273" s="5">
        <f t="shared" si="222"/>
        <v>1425000</v>
      </c>
      <c r="T1273" s="5">
        <f t="shared" si="222"/>
        <v>1450000</v>
      </c>
      <c r="U1273" s="5">
        <f t="shared" si="222"/>
        <v>1450000</v>
      </c>
    </row>
    <row r="1274" spans="1:21" s="112" customFormat="1" ht="24" customHeight="1">
      <c r="A1274" s="127"/>
      <c r="J1274" s="88"/>
      <c r="K1274" s="88"/>
      <c r="L1274" s="88" t="s">
        <v>927</v>
      </c>
      <c r="M1274" s="200">
        <f t="shared" ref="M1274:U1274" si="223">M1263+M1268</f>
        <v>520009</v>
      </c>
      <c r="N1274" s="200">
        <f t="shared" si="223"/>
        <v>566227</v>
      </c>
      <c r="O1274" s="258">
        <f t="shared" si="223"/>
        <v>641464</v>
      </c>
      <c r="P1274" s="258">
        <f t="shared" si="223"/>
        <v>633887</v>
      </c>
      <c r="Q1274" s="200">
        <f t="shared" si="223"/>
        <v>701776</v>
      </c>
      <c r="R1274" s="200">
        <f t="shared" si="223"/>
        <v>726823</v>
      </c>
      <c r="S1274" s="200">
        <f t="shared" si="223"/>
        <v>757567</v>
      </c>
      <c r="T1274" s="200">
        <f t="shared" si="223"/>
        <v>793654</v>
      </c>
      <c r="U1274" s="200">
        <f t="shared" si="223"/>
        <v>826524</v>
      </c>
    </row>
    <row r="1275" spans="1:21" s="112" customFormat="1" ht="24" customHeight="1">
      <c r="A1275" s="127"/>
      <c r="J1275" s="95"/>
      <c r="K1275" s="95"/>
      <c r="L1275" s="95" t="s">
        <v>661</v>
      </c>
      <c r="M1275" s="296">
        <f>SUM(M1272:M1274)</f>
        <v>2188970</v>
      </c>
      <c r="N1275" s="296">
        <f t="shared" ref="N1275:U1275" si="224">SUM(N1272:N1274)</f>
        <v>2326243</v>
      </c>
      <c r="O1275" s="293">
        <f t="shared" si="224"/>
        <v>2403376</v>
      </c>
      <c r="P1275" s="293">
        <f t="shared" si="224"/>
        <v>2369348</v>
      </c>
      <c r="Q1275" s="296">
        <f t="shared" si="224"/>
        <v>2442678</v>
      </c>
      <c r="R1275" s="296">
        <f t="shared" si="224"/>
        <v>2521452</v>
      </c>
      <c r="S1275" s="296">
        <f t="shared" si="224"/>
        <v>2604984</v>
      </c>
      <c r="T1275" s="296">
        <f t="shared" si="224"/>
        <v>2701375</v>
      </c>
      <c r="U1275" s="296">
        <f t="shared" si="224"/>
        <v>2759841</v>
      </c>
    </row>
    <row r="1276" spans="1:21" s="88" customFormat="1" ht="24" customHeight="1">
      <c r="A1276" s="407"/>
      <c r="M1276" s="198"/>
      <c r="N1276" s="198"/>
      <c r="O1276" s="164"/>
      <c r="P1276" s="164"/>
      <c r="Q1276" s="198"/>
      <c r="R1276" s="198"/>
      <c r="S1276" s="198"/>
      <c r="T1276" s="198"/>
      <c r="U1276" s="198"/>
    </row>
    <row r="1277" spans="1:21" s="111" customFormat="1" ht="24" customHeight="1">
      <c r="A1277" s="408"/>
      <c r="B1277" s="504" t="s">
        <v>935</v>
      </c>
      <c r="C1277" s="504"/>
      <c r="D1277" s="504"/>
      <c r="E1277" s="504"/>
      <c r="F1277" s="504"/>
      <c r="G1277" s="504"/>
      <c r="H1277" s="504"/>
      <c r="I1277" s="504"/>
      <c r="J1277" s="504"/>
      <c r="K1277" s="504"/>
      <c r="L1277" s="504"/>
      <c r="M1277" s="178"/>
      <c r="N1277" s="178"/>
      <c r="O1277" s="178"/>
      <c r="P1277" s="178"/>
      <c r="Q1277" s="178"/>
      <c r="R1277" s="178"/>
      <c r="S1277" s="178"/>
      <c r="T1277" s="178"/>
      <c r="U1277" s="178"/>
    </row>
    <row r="1278" spans="1:21" s="88" customFormat="1" ht="24" customHeight="1">
      <c r="A1278" s="407"/>
      <c r="H1278" s="497" t="s">
        <v>868</v>
      </c>
      <c r="I1278" s="497"/>
      <c r="J1278" s="497"/>
      <c r="K1278" s="497"/>
      <c r="L1278" s="497"/>
      <c r="M1278" s="331">
        <f>SUM(M1279:M1280)</f>
        <v>758666</v>
      </c>
      <c r="N1278" s="331">
        <f>SUM(N1279:N1280)</f>
        <v>1602846</v>
      </c>
      <c r="O1278" s="346">
        <f t="shared" ref="O1278:P1278" si="225">SUM(O1279:O1280)</f>
        <v>2435000</v>
      </c>
      <c r="P1278" s="346">
        <f t="shared" si="225"/>
        <v>1678573</v>
      </c>
      <c r="Q1278" s="331">
        <f t="shared" ref="Q1278:U1278" si="226">SUM(Q1279:Q1280)</f>
        <v>2154360</v>
      </c>
      <c r="R1278" s="331">
        <f t="shared" si="226"/>
        <v>1560000</v>
      </c>
      <c r="S1278" s="331">
        <f t="shared" si="226"/>
        <v>1560000</v>
      </c>
      <c r="T1278" s="331">
        <f t="shared" si="226"/>
        <v>1560000</v>
      </c>
      <c r="U1278" s="331">
        <f t="shared" si="226"/>
        <v>1560000</v>
      </c>
    </row>
    <row r="1279" spans="1:21" s="88" customFormat="1" ht="24" customHeight="1">
      <c r="A1279" s="407"/>
      <c r="L1279" s="88" t="s">
        <v>561</v>
      </c>
      <c r="M1279" s="207">
        <f t="shared" ref="M1279:U1279" si="227">M325</f>
        <v>655303</v>
      </c>
      <c r="N1279" s="207">
        <f t="shared" si="227"/>
        <v>789901</v>
      </c>
      <c r="O1279" s="169">
        <f t="shared" si="227"/>
        <v>1000000</v>
      </c>
      <c r="P1279" s="169">
        <f t="shared" si="227"/>
        <v>1000000</v>
      </c>
      <c r="Q1279" s="207">
        <f t="shared" si="227"/>
        <v>1000000</v>
      </c>
      <c r="R1279" s="207">
        <f t="shared" si="227"/>
        <v>780000</v>
      </c>
      <c r="S1279" s="207">
        <f t="shared" si="227"/>
        <v>810000</v>
      </c>
      <c r="T1279" s="207">
        <f t="shared" si="227"/>
        <v>905000</v>
      </c>
      <c r="U1279" s="207">
        <f t="shared" si="227"/>
        <v>923648</v>
      </c>
    </row>
    <row r="1280" spans="1:21" s="88" customFormat="1" ht="24" customHeight="1">
      <c r="A1280" s="407"/>
      <c r="L1280" s="88" t="s">
        <v>639</v>
      </c>
      <c r="M1280" s="207">
        <f t="shared" ref="M1280:U1280" si="228">M393</f>
        <v>103363</v>
      </c>
      <c r="N1280" s="207">
        <f t="shared" si="228"/>
        <v>812945</v>
      </c>
      <c r="O1280" s="169">
        <f t="shared" si="228"/>
        <v>1435000</v>
      </c>
      <c r="P1280" s="169">
        <f t="shared" si="228"/>
        <v>678573</v>
      </c>
      <c r="Q1280" s="207">
        <f t="shared" si="228"/>
        <v>1154360</v>
      </c>
      <c r="R1280" s="207">
        <f t="shared" si="228"/>
        <v>780000</v>
      </c>
      <c r="S1280" s="207">
        <f t="shared" si="228"/>
        <v>750000</v>
      </c>
      <c r="T1280" s="207">
        <f t="shared" si="228"/>
        <v>655000</v>
      </c>
      <c r="U1280" s="207">
        <f t="shared" si="228"/>
        <v>636352</v>
      </c>
    </row>
    <row r="1281" spans="1:21" s="88" customFormat="1" ht="24" customHeight="1">
      <c r="A1281" s="407"/>
      <c r="M1281" s="207"/>
      <c r="N1281" s="207"/>
      <c r="O1281" s="169"/>
      <c r="P1281" s="169"/>
      <c r="Q1281" s="207"/>
      <c r="R1281" s="207"/>
      <c r="S1281" s="207"/>
      <c r="T1281" s="207"/>
      <c r="U1281" s="207"/>
    </row>
    <row r="1282" spans="1:21" s="88" customFormat="1" ht="24" customHeight="1">
      <c r="A1282" s="407"/>
      <c r="H1282" s="497" t="s">
        <v>1377</v>
      </c>
      <c r="I1282" s="497"/>
      <c r="J1282" s="497"/>
      <c r="K1282" s="497"/>
      <c r="L1282" s="497"/>
      <c r="M1282" s="331">
        <f>M1283+M1284+M1285</f>
        <v>26273</v>
      </c>
      <c r="N1282" s="331">
        <f>N1283+N1284+N1285</f>
        <v>807678</v>
      </c>
      <c r="O1282" s="346">
        <f t="shared" ref="O1282:P1282" si="229">O1283+O1284+O1285</f>
        <v>1050000</v>
      </c>
      <c r="P1282" s="346">
        <f t="shared" si="229"/>
        <v>1234294</v>
      </c>
      <c r="Q1282" s="331">
        <f>Q1283+Q1284+Q1285</f>
        <v>0</v>
      </c>
      <c r="R1282" s="331">
        <f t="shared" ref="R1282:U1282" si="230">R1283+R1284+R1285</f>
        <v>5454500</v>
      </c>
      <c r="S1282" s="331">
        <f t="shared" si="230"/>
        <v>3550500</v>
      </c>
      <c r="T1282" s="331">
        <f t="shared" si="230"/>
        <v>2547500</v>
      </c>
      <c r="U1282" s="331">
        <f t="shared" si="230"/>
        <v>2517500</v>
      </c>
    </row>
    <row r="1283" spans="1:21" s="88" customFormat="1" ht="24" customHeight="1">
      <c r="A1283" s="407"/>
      <c r="H1283" s="441"/>
      <c r="I1283" s="441"/>
      <c r="J1283" s="441"/>
      <c r="K1283" s="441"/>
      <c r="L1283" s="88" t="s">
        <v>472</v>
      </c>
      <c r="M1283" s="227">
        <f t="shared" ref="M1283:U1283" si="231">M702</f>
        <v>26273</v>
      </c>
      <c r="N1283" s="227">
        <f t="shared" si="231"/>
        <v>807678</v>
      </c>
      <c r="O1283" s="431">
        <f t="shared" si="231"/>
        <v>1150000</v>
      </c>
      <c r="P1283" s="431">
        <f t="shared" si="231"/>
        <v>1334294</v>
      </c>
      <c r="Q1283" s="227">
        <f t="shared" si="231"/>
        <v>3874500</v>
      </c>
      <c r="R1283" s="227">
        <f t="shared" si="231"/>
        <v>5454500</v>
      </c>
      <c r="S1283" s="227">
        <f t="shared" si="231"/>
        <v>3550500</v>
      </c>
      <c r="T1283" s="227">
        <f t="shared" si="231"/>
        <v>2547500</v>
      </c>
      <c r="U1283" s="227">
        <f t="shared" si="231"/>
        <v>2517500</v>
      </c>
    </row>
    <row r="1284" spans="1:21" s="88" customFormat="1" ht="24" customHeight="1">
      <c r="A1284" s="407"/>
      <c r="H1284" s="441"/>
      <c r="I1284" s="441"/>
      <c r="J1284" s="441"/>
      <c r="K1284" s="441"/>
      <c r="L1284" s="395" t="s">
        <v>1288</v>
      </c>
      <c r="M1284" s="432">
        <f t="shared" ref="M1284:U1284" si="232">-M627</f>
        <v>0</v>
      </c>
      <c r="N1284" s="432">
        <f t="shared" si="232"/>
        <v>0</v>
      </c>
      <c r="O1284" s="433">
        <f t="shared" si="232"/>
        <v>-100000</v>
      </c>
      <c r="P1284" s="433">
        <f t="shared" si="232"/>
        <v>-100000</v>
      </c>
      <c r="Q1284" s="434">
        <f t="shared" si="232"/>
        <v>0</v>
      </c>
      <c r="R1284" s="432">
        <f t="shared" si="232"/>
        <v>0</v>
      </c>
      <c r="S1284" s="432">
        <f t="shared" si="232"/>
        <v>0</v>
      </c>
      <c r="T1284" s="432">
        <f t="shared" si="232"/>
        <v>0</v>
      </c>
      <c r="U1284" s="432">
        <f t="shared" si="232"/>
        <v>0</v>
      </c>
    </row>
    <row r="1285" spans="1:21" s="88" customFormat="1" ht="24" customHeight="1">
      <c r="A1285" s="407"/>
      <c r="H1285" s="441"/>
      <c r="I1285" s="441"/>
      <c r="J1285" s="441"/>
      <c r="K1285" s="441"/>
      <c r="L1285" s="395" t="s">
        <v>1385</v>
      </c>
      <c r="M1285" s="432">
        <v>0</v>
      </c>
      <c r="N1285" s="432">
        <v>0</v>
      </c>
      <c r="O1285" s="433">
        <v>0</v>
      </c>
      <c r="P1285" s="433">
        <v>0</v>
      </c>
      <c r="Q1285" s="434">
        <v>-3874500</v>
      </c>
      <c r="R1285" s="432">
        <v>0</v>
      </c>
      <c r="S1285" s="432">
        <v>0</v>
      </c>
      <c r="T1285" s="432">
        <v>0</v>
      </c>
      <c r="U1285" s="432">
        <v>0</v>
      </c>
    </row>
    <row r="1286" spans="1:21" s="88" customFormat="1" ht="24" customHeight="1">
      <c r="A1286" s="407"/>
      <c r="M1286" s="207"/>
      <c r="N1286" s="207"/>
      <c r="O1286" s="169"/>
      <c r="P1286" s="169"/>
      <c r="Q1286" s="207"/>
      <c r="R1286" s="207"/>
      <c r="S1286" s="207"/>
      <c r="T1286" s="207"/>
      <c r="U1286" s="207"/>
    </row>
    <row r="1287" spans="1:21" s="88" customFormat="1" ht="24" customHeight="1">
      <c r="A1287" s="407"/>
      <c r="H1287" s="497" t="s">
        <v>1501</v>
      </c>
      <c r="I1287" s="497"/>
      <c r="J1287" s="497"/>
      <c r="K1287" s="497"/>
      <c r="L1287" s="497"/>
      <c r="M1287" s="331">
        <f t="shared" ref="M1287:U1287" si="233">M1288+M1289+M1291</f>
        <v>0</v>
      </c>
      <c r="N1287" s="331">
        <f t="shared" si="233"/>
        <v>0</v>
      </c>
      <c r="O1287" s="346">
        <f t="shared" si="233"/>
        <v>220000</v>
      </c>
      <c r="P1287" s="346">
        <f t="shared" si="233"/>
        <v>131000</v>
      </c>
      <c r="Q1287" s="435">
        <f t="shared" si="233"/>
        <v>-2240205</v>
      </c>
      <c r="R1287" s="331">
        <f t="shared" si="233"/>
        <v>3554000</v>
      </c>
      <c r="S1287" s="331">
        <f t="shared" si="233"/>
        <v>440000</v>
      </c>
      <c r="T1287" s="331">
        <f t="shared" si="233"/>
        <v>440000</v>
      </c>
      <c r="U1287" s="331">
        <f t="shared" si="233"/>
        <v>440000</v>
      </c>
    </row>
    <row r="1288" spans="1:21" s="88" customFormat="1" ht="24" customHeight="1">
      <c r="A1288" s="407"/>
      <c r="H1288" s="441"/>
      <c r="I1288" s="441"/>
      <c r="J1288" s="441"/>
      <c r="K1288" s="441"/>
      <c r="L1288" s="88" t="s">
        <v>472</v>
      </c>
      <c r="M1288" s="227">
        <f t="shared" ref="M1288:U1288" si="234">M703</f>
        <v>0</v>
      </c>
      <c r="N1288" s="227">
        <f t="shared" si="234"/>
        <v>0</v>
      </c>
      <c r="O1288" s="431">
        <f t="shared" si="234"/>
        <v>0</v>
      </c>
      <c r="P1288" s="431">
        <f t="shared" si="234"/>
        <v>25000</v>
      </c>
      <c r="Q1288" s="227">
        <f t="shared" si="234"/>
        <v>3529000</v>
      </c>
      <c r="R1288" s="227">
        <f t="shared" si="234"/>
        <v>3114000</v>
      </c>
      <c r="S1288" s="227">
        <f t="shared" si="234"/>
        <v>0</v>
      </c>
      <c r="T1288" s="227">
        <f t="shared" si="234"/>
        <v>0</v>
      </c>
      <c r="U1288" s="227">
        <f t="shared" si="234"/>
        <v>0</v>
      </c>
    </row>
    <row r="1289" spans="1:21" s="88" customFormat="1" ht="24" customHeight="1">
      <c r="A1289" s="407"/>
      <c r="H1289" s="441"/>
      <c r="I1289" s="441"/>
      <c r="J1289" s="441"/>
      <c r="K1289" s="441"/>
      <c r="L1289" s="395" t="s">
        <v>1385</v>
      </c>
      <c r="M1289" s="432">
        <v>0</v>
      </c>
      <c r="N1289" s="432">
        <v>0</v>
      </c>
      <c r="O1289" s="433">
        <v>0</v>
      </c>
      <c r="P1289" s="433">
        <v>0</v>
      </c>
      <c r="Q1289" s="434">
        <f>-Q641+-Q642+Q1283</f>
        <v>-6209205</v>
      </c>
      <c r="R1289" s="432">
        <v>0</v>
      </c>
      <c r="S1289" s="432">
        <v>0</v>
      </c>
      <c r="T1289" s="432">
        <v>0</v>
      </c>
      <c r="U1289" s="432">
        <v>0</v>
      </c>
    </row>
    <row r="1290" spans="1:21" s="88" customFormat="1" ht="24" customHeight="1">
      <c r="A1290" s="407"/>
      <c r="H1290" s="441"/>
      <c r="I1290" s="441"/>
      <c r="J1290" s="441"/>
      <c r="K1290" s="441"/>
      <c r="L1290" s="395"/>
      <c r="M1290" s="432"/>
      <c r="N1290" s="432"/>
      <c r="O1290" s="433"/>
      <c r="P1290" s="433"/>
      <c r="Q1290" s="434"/>
      <c r="R1290" s="432"/>
      <c r="S1290" s="432"/>
      <c r="T1290" s="432"/>
      <c r="U1290" s="432"/>
    </row>
    <row r="1291" spans="1:21" s="88" customFormat="1" ht="24" customHeight="1">
      <c r="A1291" s="407"/>
      <c r="H1291" s="497" t="s">
        <v>1378</v>
      </c>
      <c r="I1291" s="497"/>
      <c r="J1291" s="497"/>
      <c r="K1291" s="497"/>
      <c r="L1291" s="497"/>
      <c r="M1291" s="331">
        <f>M1292</f>
        <v>0</v>
      </c>
      <c r="N1291" s="331">
        <f>N1292</f>
        <v>0</v>
      </c>
      <c r="O1291" s="346">
        <f t="shared" ref="O1291:P1291" si="235">O1292</f>
        <v>220000</v>
      </c>
      <c r="P1291" s="346">
        <f t="shared" si="235"/>
        <v>106000</v>
      </c>
      <c r="Q1291" s="331">
        <f>Q1292</f>
        <v>440000</v>
      </c>
      <c r="R1291" s="331">
        <f>R1292</f>
        <v>440000</v>
      </c>
      <c r="S1291" s="331">
        <f t="shared" ref="S1291:U1291" si="236">S1292</f>
        <v>440000</v>
      </c>
      <c r="T1291" s="331">
        <f t="shared" si="236"/>
        <v>440000</v>
      </c>
      <c r="U1291" s="331">
        <f t="shared" si="236"/>
        <v>440000</v>
      </c>
    </row>
    <row r="1292" spans="1:21" s="88" customFormat="1" ht="24" customHeight="1">
      <c r="A1292" s="407"/>
      <c r="H1292" s="441"/>
      <c r="I1292" s="441"/>
      <c r="J1292" s="441"/>
      <c r="K1292" s="441"/>
      <c r="L1292" s="88" t="s">
        <v>473</v>
      </c>
      <c r="M1292" s="227">
        <f t="shared" ref="M1292:U1292" si="237">M820</f>
        <v>0</v>
      </c>
      <c r="N1292" s="227">
        <f t="shared" si="237"/>
        <v>0</v>
      </c>
      <c r="O1292" s="431">
        <f t="shared" si="237"/>
        <v>220000</v>
      </c>
      <c r="P1292" s="431">
        <f t="shared" si="237"/>
        <v>106000</v>
      </c>
      <c r="Q1292" s="227">
        <f t="shared" si="237"/>
        <v>440000</v>
      </c>
      <c r="R1292" s="227">
        <f t="shared" si="237"/>
        <v>440000</v>
      </c>
      <c r="S1292" s="227">
        <f t="shared" si="237"/>
        <v>440000</v>
      </c>
      <c r="T1292" s="227">
        <f t="shared" si="237"/>
        <v>440000</v>
      </c>
      <c r="U1292" s="227">
        <f t="shared" si="237"/>
        <v>440000</v>
      </c>
    </row>
    <row r="1293" spans="1:21" s="88" customFormat="1" ht="24" customHeight="1">
      <c r="A1293" s="407"/>
      <c r="M1293" s="207"/>
      <c r="N1293" s="207"/>
      <c r="O1293" s="169"/>
      <c r="P1293" s="169"/>
      <c r="Q1293" s="207"/>
      <c r="R1293" s="207"/>
      <c r="S1293" s="207"/>
      <c r="T1293" s="207"/>
      <c r="U1293" s="207"/>
    </row>
    <row r="1294" spans="1:21" s="88" customFormat="1" ht="24" customHeight="1">
      <c r="A1294" s="407"/>
      <c r="H1294" s="497" t="s">
        <v>1379</v>
      </c>
      <c r="I1294" s="497"/>
      <c r="J1294" s="497"/>
      <c r="K1294" s="497"/>
      <c r="L1294" s="497"/>
      <c r="M1294" s="331">
        <f>SUM(M1295:M1298)</f>
        <v>25897</v>
      </c>
      <c r="N1294" s="331">
        <f>SUM(N1295:N1298)</f>
        <v>17467</v>
      </c>
      <c r="O1294" s="346">
        <f>SUM(O1295:O1298)</f>
        <v>0</v>
      </c>
      <c r="P1294" s="396">
        <f t="shared" ref="P1294" si="238">SUM(P1295:P1298)</f>
        <v>-5555</v>
      </c>
      <c r="Q1294" s="331">
        <f>SUM(Q1295:Q1298)</f>
        <v>0</v>
      </c>
      <c r="R1294" s="331">
        <f t="shared" ref="R1294:U1294" si="239">SUM(R1295:R1298)</f>
        <v>0</v>
      </c>
      <c r="S1294" s="331">
        <f t="shared" si="239"/>
        <v>0</v>
      </c>
      <c r="T1294" s="331">
        <f t="shared" si="239"/>
        <v>0</v>
      </c>
      <c r="U1294" s="331">
        <f t="shared" si="239"/>
        <v>0</v>
      </c>
    </row>
    <row r="1295" spans="1:21" s="88" customFormat="1" ht="24" customHeight="1">
      <c r="A1295" s="407"/>
      <c r="J1295" s="88" t="s">
        <v>1086</v>
      </c>
      <c r="M1295" s="207">
        <f t="shared" ref="M1295:U1295" si="240">M389</f>
        <v>41252</v>
      </c>
      <c r="N1295" s="207">
        <f t="shared" si="240"/>
        <v>1560439</v>
      </c>
      <c r="O1295" s="169">
        <f t="shared" si="240"/>
        <v>200000</v>
      </c>
      <c r="P1295" s="169">
        <f t="shared" si="240"/>
        <v>448969</v>
      </c>
      <c r="Q1295" s="207">
        <f t="shared" si="240"/>
        <v>0</v>
      </c>
      <c r="R1295" s="207">
        <f t="shared" si="240"/>
        <v>0</v>
      </c>
      <c r="S1295" s="207">
        <f t="shared" si="240"/>
        <v>0</v>
      </c>
      <c r="T1295" s="207">
        <f t="shared" si="240"/>
        <v>0</v>
      </c>
      <c r="U1295" s="207">
        <f t="shared" si="240"/>
        <v>0</v>
      </c>
    </row>
    <row r="1296" spans="1:21" s="88" customFormat="1" ht="24" customHeight="1">
      <c r="A1296" s="407"/>
      <c r="J1296" s="88" t="s">
        <v>1291</v>
      </c>
      <c r="L1296" s="1"/>
      <c r="M1296" s="207">
        <f t="shared" ref="M1296:U1296" si="241">M405</f>
        <v>0</v>
      </c>
      <c r="N1296" s="207">
        <f t="shared" si="241"/>
        <v>0</v>
      </c>
      <c r="O1296" s="169">
        <f t="shared" si="241"/>
        <v>100000</v>
      </c>
      <c r="P1296" s="169">
        <f t="shared" si="241"/>
        <v>100000</v>
      </c>
      <c r="Q1296" s="207">
        <f t="shared" si="241"/>
        <v>1100000</v>
      </c>
      <c r="R1296" s="207">
        <f t="shared" si="241"/>
        <v>0</v>
      </c>
      <c r="S1296" s="207">
        <f t="shared" si="241"/>
        <v>0</v>
      </c>
      <c r="T1296" s="207">
        <f t="shared" si="241"/>
        <v>0</v>
      </c>
      <c r="U1296" s="207">
        <f t="shared" si="241"/>
        <v>0</v>
      </c>
    </row>
    <row r="1297" spans="1:21" s="88" customFormat="1" ht="24" customHeight="1">
      <c r="A1297" s="407"/>
      <c r="J1297" s="88" t="s">
        <v>1290</v>
      </c>
      <c r="L1297" s="1"/>
      <c r="M1297" s="207">
        <f t="shared" ref="M1297:U1297" si="242">M406</f>
        <v>0</v>
      </c>
      <c r="N1297" s="207">
        <f t="shared" si="242"/>
        <v>58440</v>
      </c>
      <c r="O1297" s="169">
        <f t="shared" si="242"/>
        <v>450000</v>
      </c>
      <c r="P1297" s="169">
        <f t="shared" si="242"/>
        <v>448520</v>
      </c>
      <c r="Q1297" s="207">
        <f t="shared" si="242"/>
        <v>15000</v>
      </c>
      <c r="R1297" s="207">
        <f t="shared" si="242"/>
        <v>0</v>
      </c>
      <c r="S1297" s="207">
        <f t="shared" si="242"/>
        <v>0</v>
      </c>
      <c r="T1297" s="207">
        <f t="shared" si="242"/>
        <v>0</v>
      </c>
      <c r="U1297" s="207">
        <f t="shared" si="242"/>
        <v>0</v>
      </c>
    </row>
    <row r="1298" spans="1:21" s="88" customFormat="1" ht="24" customHeight="1">
      <c r="A1298" s="407"/>
      <c r="J1298" s="395" t="s">
        <v>1380</v>
      </c>
      <c r="M1298" s="259">
        <f t="shared" ref="M1298:U1298" si="243">-M348</f>
        <v>-15355</v>
      </c>
      <c r="N1298" s="259">
        <f t="shared" si="243"/>
        <v>-1601412</v>
      </c>
      <c r="O1298" s="260">
        <f t="shared" si="243"/>
        <v>-750000</v>
      </c>
      <c r="P1298" s="260">
        <f t="shared" si="243"/>
        <v>-1003044</v>
      </c>
      <c r="Q1298" s="259">
        <f t="shared" si="243"/>
        <v>-1115000</v>
      </c>
      <c r="R1298" s="259">
        <f t="shared" si="243"/>
        <v>0</v>
      </c>
      <c r="S1298" s="259">
        <f t="shared" si="243"/>
        <v>0</v>
      </c>
      <c r="T1298" s="259">
        <f t="shared" si="243"/>
        <v>0</v>
      </c>
      <c r="U1298" s="259">
        <f t="shared" si="243"/>
        <v>0</v>
      </c>
    </row>
    <row r="1299" spans="1:21" s="88" customFormat="1" ht="24" customHeight="1">
      <c r="A1299" s="407"/>
      <c r="L1299" s="259"/>
      <c r="M1299" s="259"/>
      <c r="N1299" s="259"/>
      <c r="O1299" s="260"/>
      <c r="P1299" s="260"/>
      <c r="Q1299" s="259"/>
      <c r="R1299" s="259"/>
      <c r="S1299" s="259"/>
      <c r="T1299" s="259"/>
      <c r="U1299" s="259"/>
    </row>
    <row r="1300" spans="1:21" s="88" customFormat="1" ht="24" customHeight="1">
      <c r="A1300" s="407"/>
      <c r="H1300" s="497" t="s">
        <v>934</v>
      </c>
      <c r="I1300" s="497"/>
      <c r="J1300" s="497"/>
      <c r="K1300" s="497"/>
      <c r="L1300" s="497"/>
      <c r="M1300" s="331">
        <f>SUM(M1301:M1301)</f>
        <v>0</v>
      </c>
      <c r="N1300" s="331">
        <f t="shared" ref="N1300:U1300" si="244">SUM(N1301:N1301)</f>
        <v>68498</v>
      </c>
      <c r="O1300" s="346">
        <f t="shared" si="244"/>
        <v>265000</v>
      </c>
      <c r="P1300" s="346">
        <f t="shared" si="244"/>
        <v>538734</v>
      </c>
      <c r="Q1300" s="331">
        <f t="shared" si="244"/>
        <v>53500</v>
      </c>
      <c r="R1300" s="331">
        <f t="shared" si="244"/>
        <v>0</v>
      </c>
      <c r="S1300" s="331">
        <f t="shared" si="244"/>
        <v>0</v>
      </c>
      <c r="T1300" s="331">
        <f t="shared" si="244"/>
        <v>0</v>
      </c>
      <c r="U1300" s="331">
        <f t="shared" si="244"/>
        <v>0</v>
      </c>
    </row>
    <row r="1301" spans="1:21" s="88" customFormat="1" ht="24" customHeight="1">
      <c r="A1301" s="407"/>
      <c r="H1301" s="441"/>
      <c r="I1301" s="441"/>
      <c r="J1301" s="441"/>
      <c r="K1301" s="441"/>
      <c r="L1301" s="88" t="s">
        <v>472</v>
      </c>
      <c r="M1301" s="207">
        <f t="shared" ref="M1301:U1301" si="245">M701</f>
        <v>0</v>
      </c>
      <c r="N1301" s="207">
        <f t="shared" si="245"/>
        <v>68498</v>
      </c>
      <c r="O1301" s="169">
        <f t="shared" si="245"/>
        <v>265000</v>
      </c>
      <c r="P1301" s="169">
        <f t="shared" si="245"/>
        <v>538734</v>
      </c>
      <c r="Q1301" s="207">
        <f t="shared" si="245"/>
        <v>53500</v>
      </c>
      <c r="R1301" s="207">
        <f t="shared" si="245"/>
        <v>0</v>
      </c>
      <c r="S1301" s="207">
        <f t="shared" si="245"/>
        <v>0</v>
      </c>
      <c r="T1301" s="207">
        <f t="shared" si="245"/>
        <v>0</v>
      </c>
      <c r="U1301" s="207">
        <f t="shared" si="245"/>
        <v>0</v>
      </c>
    </row>
    <row r="1302" spans="1:21" s="88" customFormat="1" ht="24" customHeight="1">
      <c r="A1302" s="407"/>
      <c r="H1302" s="441"/>
      <c r="I1302" s="441"/>
      <c r="J1302" s="441"/>
      <c r="K1302" s="441"/>
      <c r="M1302" s="207"/>
      <c r="N1302" s="207"/>
      <c r="O1302" s="169"/>
      <c r="P1302" s="169"/>
      <c r="Q1302" s="207"/>
      <c r="R1302" s="207"/>
      <c r="S1302" s="207"/>
      <c r="T1302" s="207"/>
      <c r="U1302" s="207"/>
    </row>
    <row r="1303" spans="1:21" s="88" customFormat="1" ht="24" customHeight="1">
      <c r="A1303" s="407"/>
      <c r="H1303" s="497" t="s">
        <v>1381</v>
      </c>
      <c r="I1303" s="497"/>
      <c r="J1303" s="497"/>
      <c r="K1303" s="497"/>
      <c r="L1303" s="497"/>
      <c r="M1303" s="331">
        <f t="shared" ref="M1303:U1303" si="246">SUM(M1304:M1304)</f>
        <v>0</v>
      </c>
      <c r="N1303" s="331">
        <f t="shared" si="246"/>
        <v>21619</v>
      </c>
      <c r="O1303" s="346">
        <f t="shared" si="246"/>
        <v>681000</v>
      </c>
      <c r="P1303" s="346">
        <f t="shared" si="246"/>
        <v>212708</v>
      </c>
      <c r="Q1303" s="331">
        <f t="shared" si="246"/>
        <v>550000</v>
      </c>
      <c r="R1303" s="331">
        <f t="shared" si="246"/>
        <v>945000</v>
      </c>
      <c r="S1303" s="331">
        <f t="shared" si="246"/>
        <v>0</v>
      </c>
      <c r="T1303" s="331">
        <f t="shared" si="246"/>
        <v>0</v>
      </c>
      <c r="U1303" s="331">
        <f t="shared" si="246"/>
        <v>0</v>
      </c>
    </row>
    <row r="1304" spans="1:21" s="88" customFormat="1" ht="24" customHeight="1">
      <c r="A1304" s="407"/>
      <c r="H1304" s="441"/>
      <c r="I1304" s="441"/>
      <c r="J1304" s="441"/>
      <c r="K1304" s="441"/>
      <c r="L1304" s="88" t="s">
        <v>472</v>
      </c>
      <c r="M1304" s="207">
        <f t="shared" ref="M1304:U1304" si="247">M700</f>
        <v>0</v>
      </c>
      <c r="N1304" s="207">
        <f t="shared" si="247"/>
        <v>21619</v>
      </c>
      <c r="O1304" s="169">
        <f t="shared" si="247"/>
        <v>681000</v>
      </c>
      <c r="P1304" s="169">
        <f t="shared" si="247"/>
        <v>212708</v>
      </c>
      <c r="Q1304" s="207">
        <f t="shared" si="247"/>
        <v>550000</v>
      </c>
      <c r="R1304" s="207">
        <f t="shared" si="247"/>
        <v>945000</v>
      </c>
      <c r="S1304" s="207">
        <f t="shared" si="247"/>
        <v>0</v>
      </c>
      <c r="T1304" s="207">
        <f t="shared" si="247"/>
        <v>0</v>
      </c>
      <c r="U1304" s="207">
        <f t="shared" si="247"/>
        <v>0</v>
      </c>
    </row>
    <row r="1305" spans="1:21" s="88" customFormat="1" ht="24" customHeight="1">
      <c r="A1305" s="407"/>
      <c r="L1305" s="121"/>
      <c r="M1305" s="259"/>
      <c r="N1305" s="259"/>
      <c r="O1305" s="260"/>
      <c r="P1305" s="260"/>
      <c r="Q1305" s="259"/>
      <c r="R1305" s="259"/>
      <c r="S1305" s="259"/>
      <c r="T1305" s="259"/>
      <c r="U1305" s="259"/>
    </row>
    <row r="1306" spans="1:21" s="88" customFormat="1" ht="24" customHeight="1">
      <c r="A1306" s="407"/>
      <c r="H1306" s="506" t="s">
        <v>1287</v>
      </c>
      <c r="I1306" s="506"/>
      <c r="J1306" s="506"/>
      <c r="K1306" s="506"/>
      <c r="L1306" s="506"/>
      <c r="M1306" s="435">
        <f t="shared" ref="M1306:U1306" si="248">M1307+M1308+M1309</f>
        <v>-626812</v>
      </c>
      <c r="N1306" s="460">
        <f t="shared" si="248"/>
        <v>835750</v>
      </c>
      <c r="O1306" s="396">
        <f t="shared" si="248"/>
        <v>-208937</v>
      </c>
      <c r="P1306" s="397">
        <f t="shared" si="248"/>
        <v>72954.090000000084</v>
      </c>
      <c r="Q1306" s="460">
        <f t="shared" si="248"/>
        <v>85000</v>
      </c>
      <c r="R1306" s="436">
        <f t="shared" si="248"/>
        <v>0</v>
      </c>
      <c r="S1306" s="436">
        <f t="shared" si="248"/>
        <v>0</v>
      </c>
      <c r="T1306" s="436">
        <f t="shared" si="248"/>
        <v>0</v>
      </c>
      <c r="U1306" s="436">
        <f t="shared" si="248"/>
        <v>0</v>
      </c>
    </row>
    <row r="1307" spans="1:21" s="88" customFormat="1" ht="24" customHeight="1">
      <c r="A1307" s="407"/>
      <c r="L1307" s="88" t="s">
        <v>561</v>
      </c>
      <c r="M1307" s="207">
        <f t="shared" ref="M1307:U1307" si="249">M324</f>
        <v>0</v>
      </c>
      <c r="N1307" s="207">
        <f t="shared" si="249"/>
        <v>1253625</v>
      </c>
      <c r="O1307" s="169">
        <f t="shared" si="249"/>
        <v>0</v>
      </c>
      <c r="P1307" s="169">
        <f t="shared" si="249"/>
        <v>0</v>
      </c>
      <c r="Q1307" s="207">
        <f t="shared" si="249"/>
        <v>0</v>
      </c>
      <c r="R1307" s="394">
        <f t="shared" si="249"/>
        <v>0</v>
      </c>
      <c r="S1307" s="207">
        <f t="shared" si="249"/>
        <v>0</v>
      </c>
      <c r="T1307" s="207">
        <f t="shared" si="249"/>
        <v>0</v>
      </c>
      <c r="U1307" s="207">
        <f t="shared" si="249"/>
        <v>0</v>
      </c>
    </row>
    <row r="1308" spans="1:21" s="88" customFormat="1" ht="24" customHeight="1">
      <c r="A1308" s="407"/>
      <c r="L1308" s="88" t="s">
        <v>867</v>
      </c>
      <c r="M1308" s="207">
        <v>0</v>
      </c>
      <c r="N1308" s="207">
        <v>0</v>
      </c>
      <c r="O1308" s="169">
        <v>0</v>
      </c>
      <c r="P1308" s="169">
        <v>281891.09000000008</v>
      </c>
      <c r="Q1308" s="207">
        <v>85000</v>
      </c>
      <c r="R1308" s="207">
        <v>0</v>
      </c>
      <c r="S1308" s="207">
        <f>S711</f>
        <v>0</v>
      </c>
      <c r="T1308" s="207">
        <f>T711</f>
        <v>0</v>
      </c>
      <c r="U1308" s="207">
        <f>U711</f>
        <v>0</v>
      </c>
    </row>
    <row r="1309" spans="1:21" s="88" customFormat="1" ht="24" customHeight="1">
      <c r="A1309" s="407"/>
      <c r="L1309" s="395" t="s">
        <v>1289</v>
      </c>
      <c r="M1309" s="259">
        <f t="shared" ref="M1309:U1309" si="250">-M318</f>
        <v>-626812</v>
      </c>
      <c r="N1309" s="259">
        <f t="shared" si="250"/>
        <v>-417875</v>
      </c>
      <c r="O1309" s="260">
        <f t="shared" si="250"/>
        <v>-208937</v>
      </c>
      <c r="P1309" s="260">
        <f t="shared" si="250"/>
        <v>-208937</v>
      </c>
      <c r="Q1309" s="259">
        <f t="shared" si="250"/>
        <v>0</v>
      </c>
      <c r="R1309" s="259">
        <f t="shared" si="250"/>
        <v>0</v>
      </c>
      <c r="S1309" s="259">
        <f t="shared" si="250"/>
        <v>0</v>
      </c>
      <c r="T1309" s="259">
        <f t="shared" si="250"/>
        <v>0</v>
      </c>
      <c r="U1309" s="259">
        <f t="shared" si="250"/>
        <v>0</v>
      </c>
    </row>
    <row r="1310" spans="1:21" s="88" customFormat="1" ht="24" customHeight="1">
      <c r="A1310" s="407"/>
      <c r="M1310" s="207"/>
      <c r="N1310" s="207"/>
      <c r="O1310" s="169"/>
      <c r="P1310" s="169"/>
      <c r="Q1310" s="207"/>
      <c r="R1310" s="207"/>
      <c r="S1310" s="207"/>
      <c r="T1310" s="207"/>
      <c r="U1310" s="207"/>
    </row>
    <row r="1311" spans="1:21" s="88" customFormat="1" ht="24" customHeight="1">
      <c r="A1311" s="407"/>
      <c r="G1311" s="497" t="s">
        <v>1499</v>
      </c>
      <c r="H1311" s="497"/>
      <c r="I1311" s="497"/>
      <c r="J1311" s="497"/>
      <c r="K1311" s="497"/>
      <c r="L1311" s="497"/>
      <c r="M1311" s="331">
        <f t="shared" ref="M1311:U1311" si="251">SUM(M1312:M1312)</f>
        <v>0</v>
      </c>
      <c r="N1311" s="331">
        <f t="shared" si="251"/>
        <v>0</v>
      </c>
      <c r="O1311" s="346">
        <f t="shared" si="251"/>
        <v>534000</v>
      </c>
      <c r="P1311" s="346">
        <f t="shared" si="251"/>
        <v>181290</v>
      </c>
      <c r="Q1311" s="331">
        <f t="shared" si="251"/>
        <v>1870000</v>
      </c>
      <c r="R1311" s="331">
        <f t="shared" si="251"/>
        <v>112266000</v>
      </c>
      <c r="S1311" s="331">
        <f t="shared" si="251"/>
        <v>4791000</v>
      </c>
      <c r="T1311" s="331">
        <f t="shared" si="251"/>
        <v>7150000</v>
      </c>
      <c r="U1311" s="331">
        <f t="shared" si="251"/>
        <v>4727200</v>
      </c>
    </row>
    <row r="1312" spans="1:21" s="88" customFormat="1" ht="24" customHeight="1">
      <c r="A1312" s="407"/>
      <c r="H1312" s="441"/>
      <c r="I1312" s="441"/>
      <c r="J1312" s="441"/>
      <c r="K1312" s="441"/>
      <c r="L1312" s="88" t="s">
        <v>472</v>
      </c>
      <c r="M1312" s="207">
        <f t="shared" ref="M1312:U1312" si="252">M699</f>
        <v>0</v>
      </c>
      <c r="N1312" s="207">
        <f t="shared" si="252"/>
        <v>0</v>
      </c>
      <c r="O1312" s="169">
        <f t="shared" si="252"/>
        <v>534000</v>
      </c>
      <c r="P1312" s="169">
        <f t="shared" si="252"/>
        <v>181290</v>
      </c>
      <c r="Q1312" s="207">
        <f t="shared" si="252"/>
        <v>1870000</v>
      </c>
      <c r="R1312" s="207">
        <f t="shared" si="252"/>
        <v>112266000</v>
      </c>
      <c r="S1312" s="207">
        <f t="shared" si="252"/>
        <v>4791000</v>
      </c>
      <c r="T1312" s="207">
        <f t="shared" si="252"/>
        <v>7150000</v>
      </c>
      <c r="U1312" s="207">
        <f t="shared" si="252"/>
        <v>4727200</v>
      </c>
    </row>
    <row r="1313" spans="1:21" s="88" customFormat="1" ht="24" customHeight="1">
      <c r="A1313" s="407"/>
      <c r="H1313" s="441"/>
      <c r="I1313" s="441"/>
      <c r="J1313" s="441"/>
      <c r="K1313" s="441"/>
      <c r="L1313" s="395" t="s">
        <v>1497</v>
      </c>
      <c r="M1313" s="259">
        <f t="shared" ref="M1313:U1313" si="253">-M643</f>
        <v>0</v>
      </c>
      <c r="N1313" s="259">
        <f t="shared" si="253"/>
        <v>0</v>
      </c>
      <c r="O1313" s="260">
        <f t="shared" si="253"/>
        <v>0</v>
      </c>
      <c r="P1313" s="260">
        <f t="shared" si="253"/>
        <v>0</v>
      </c>
      <c r="Q1313" s="259">
        <f t="shared" si="253"/>
        <v>0</v>
      </c>
      <c r="R1313" s="259">
        <f t="shared" si="253"/>
        <v>-11097000</v>
      </c>
      <c r="S1313" s="259">
        <f t="shared" si="253"/>
        <v>0</v>
      </c>
      <c r="T1313" s="259">
        <f t="shared" si="253"/>
        <v>-11486500</v>
      </c>
      <c r="U1313" s="259">
        <f t="shared" si="253"/>
        <v>-2747500</v>
      </c>
    </row>
    <row r="1314" spans="1:21" s="88" customFormat="1" ht="24" customHeight="1">
      <c r="A1314" s="407"/>
      <c r="H1314" s="441"/>
      <c r="I1314" s="441"/>
      <c r="J1314" s="441"/>
      <c r="K1314" s="441"/>
      <c r="L1314" s="395" t="s">
        <v>1498</v>
      </c>
      <c r="M1314" s="259">
        <f t="shared" ref="M1314:U1314" si="254">-M644</f>
        <v>0</v>
      </c>
      <c r="N1314" s="259">
        <f t="shared" si="254"/>
        <v>0</v>
      </c>
      <c r="O1314" s="260">
        <f t="shared" si="254"/>
        <v>0</v>
      </c>
      <c r="P1314" s="260">
        <f t="shared" si="254"/>
        <v>0</v>
      </c>
      <c r="Q1314" s="259">
        <f t="shared" si="254"/>
        <v>0</v>
      </c>
      <c r="R1314" s="259">
        <f t="shared" si="254"/>
        <v>-113459000</v>
      </c>
      <c r="S1314" s="259">
        <f t="shared" si="254"/>
        <v>-3420500</v>
      </c>
      <c r="T1314" s="259">
        <f t="shared" si="254"/>
        <v>-825000</v>
      </c>
      <c r="U1314" s="259">
        <f t="shared" si="254"/>
        <v>0</v>
      </c>
    </row>
    <row r="1315" spans="1:21" s="88" customFormat="1" ht="24" customHeight="1">
      <c r="A1315" s="407"/>
      <c r="H1315" s="441"/>
      <c r="I1315" s="441"/>
      <c r="J1315" s="441"/>
      <c r="K1315" s="441"/>
      <c r="M1315" s="207"/>
      <c r="N1315" s="207"/>
      <c r="O1315" s="169"/>
      <c r="P1315" s="169"/>
      <c r="Q1315" s="207"/>
      <c r="R1315" s="207"/>
      <c r="S1315" s="207"/>
      <c r="T1315" s="207"/>
      <c r="U1315" s="207"/>
    </row>
    <row r="1316" spans="1:21" s="88" customFormat="1" ht="24" customHeight="1">
      <c r="A1316" s="407"/>
      <c r="H1316" s="497" t="s">
        <v>1382</v>
      </c>
      <c r="I1316" s="497"/>
      <c r="J1316" s="497"/>
      <c r="K1316" s="497"/>
      <c r="L1316" s="497"/>
      <c r="M1316" s="331">
        <f>SUM(M1317:M1319)</f>
        <v>0</v>
      </c>
      <c r="N1316" s="331">
        <f>SUM(N1317:N1319)</f>
        <v>0</v>
      </c>
      <c r="O1316" s="346">
        <f t="shared" ref="O1316:P1316" si="255">SUM(O1317:O1319)</f>
        <v>0</v>
      </c>
      <c r="P1316" s="346">
        <f t="shared" si="255"/>
        <v>1000</v>
      </c>
      <c r="Q1316" s="331">
        <f>SUM(Q1317:Q1319)</f>
        <v>0</v>
      </c>
      <c r="R1316" s="331">
        <f>SUM(R1317:R1319)</f>
        <v>0</v>
      </c>
      <c r="S1316" s="331">
        <f t="shared" ref="S1316:U1316" si="256">SUM(S1317:S1319)</f>
        <v>0</v>
      </c>
      <c r="T1316" s="331">
        <f t="shared" si="256"/>
        <v>0</v>
      </c>
      <c r="U1316" s="331">
        <f t="shared" si="256"/>
        <v>0</v>
      </c>
    </row>
    <row r="1317" spans="1:21" s="88" customFormat="1" ht="24" customHeight="1">
      <c r="A1317" s="407"/>
      <c r="L1317" s="88" t="s">
        <v>473</v>
      </c>
      <c r="M1317" s="207">
        <f t="shared" ref="M1317:U1317" si="257">M827</f>
        <v>0</v>
      </c>
      <c r="N1317" s="207">
        <f t="shared" si="257"/>
        <v>53957</v>
      </c>
      <c r="O1317" s="169">
        <f t="shared" si="257"/>
        <v>3227415</v>
      </c>
      <c r="P1317" s="169">
        <f t="shared" si="257"/>
        <v>3626520</v>
      </c>
      <c r="Q1317" s="207">
        <f t="shared" si="257"/>
        <v>55000</v>
      </c>
      <c r="R1317" s="207">
        <f t="shared" si="257"/>
        <v>0</v>
      </c>
      <c r="S1317" s="207">
        <f t="shared" si="257"/>
        <v>0</v>
      </c>
      <c r="T1317" s="207">
        <f t="shared" si="257"/>
        <v>0</v>
      </c>
      <c r="U1317" s="207">
        <f t="shared" si="257"/>
        <v>0</v>
      </c>
    </row>
    <row r="1318" spans="1:21" s="88" customFormat="1" ht="24" customHeight="1">
      <c r="A1318" s="407"/>
      <c r="L1318" s="395" t="s">
        <v>1288</v>
      </c>
      <c r="M1318" s="259">
        <f t="shared" ref="M1318:U1318" si="258">-M759</f>
        <v>0</v>
      </c>
      <c r="N1318" s="259">
        <f t="shared" si="258"/>
        <v>0</v>
      </c>
      <c r="O1318" s="260">
        <f t="shared" si="258"/>
        <v>-1000000</v>
      </c>
      <c r="P1318" s="260">
        <f t="shared" si="258"/>
        <v>0</v>
      </c>
      <c r="Q1318" s="259">
        <f t="shared" si="258"/>
        <v>0</v>
      </c>
      <c r="R1318" s="259">
        <f t="shared" si="258"/>
        <v>0</v>
      </c>
      <c r="S1318" s="259">
        <f t="shared" si="258"/>
        <v>0</v>
      </c>
      <c r="T1318" s="259">
        <f t="shared" si="258"/>
        <v>0</v>
      </c>
      <c r="U1318" s="259">
        <f t="shared" si="258"/>
        <v>0</v>
      </c>
    </row>
    <row r="1319" spans="1:21" s="88" customFormat="1" ht="24" customHeight="1">
      <c r="A1319" s="407"/>
      <c r="L1319" s="395" t="s">
        <v>1383</v>
      </c>
      <c r="M1319" s="259">
        <f t="shared" ref="M1319:U1319" si="259">-M767</f>
        <v>0</v>
      </c>
      <c r="N1319" s="259">
        <f t="shared" si="259"/>
        <v>-53957</v>
      </c>
      <c r="O1319" s="260">
        <f t="shared" si="259"/>
        <v>-2227415</v>
      </c>
      <c r="P1319" s="260">
        <f t="shared" si="259"/>
        <v>-3625520</v>
      </c>
      <c r="Q1319" s="259">
        <f t="shared" si="259"/>
        <v>-55000</v>
      </c>
      <c r="R1319" s="259">
        <f t="shared" si="259"/>
        <v>0</v>
      </c>
      <c r="S1319" s="259">
        <f t="shared" si="259"/>
        <v>0</v>
      </c>
      <c r="T1319" s="259">
        <f t="shared" si="259"/>
        <v>0</v>
      </c>
      <c r="U1319" s="259">
        <f t="shared" si="259"/>
        <v>0</v>
      </c>
    </row>
    <row r="1320" spans="1:21" s="88" customFormat="1" ht="24" customHeight="1">
      <c r="A1320" s="407"/>
      <c r="L1320" s="395"/>
      <c r="M1320" s="207"/>
      <c r="N1320" s="207"/>
      <c r="O1320" s="169"/>
      <c r="P1320" s="169"/>
      <c r="Q1320" s="207"/>
      <c r="R1320" s="207"/>
      <c r="S1320" s="207"/>
      <c r="T1320" s="207"/>
      <c r="U1320" s="207"/>
    </row>
    <row r="1321" spans="1:21" s="88" customFormat="1" ht="24" customHeight="1">
      <c r="A1321" s="407"/>
      <c r="H1321" s="497" t="s">
        <v>1386</v>
      </c>
      <c r="I1321" s="497"/>
      <c r="J1321" s="497"/>
      <c r="K1321" s="497"/>
      <c r="L1321" s="497"/>
      <c r="M1321" s="331">
        <f>SUM(M1322:M1323)</f>
        <v>0</v>
      </c>
      <c r="N1321" s="435">
        <f>SUM(N1322:N1323)</f>
        <v>-6660276</v>
      </c>
      <c r="O1321" s="346">
        <f t="shared" ref="O1321:P1321" si="260">SUM(O1322:O1323)</f>
        <v>8200000</v>
      </c>
      <c r="P1321" s="397">
        <f t="shared" si="260"/>
        <v>7465034</v>
      </c>
      <c r="Q1321" s="331">
        <f>SUM(Q1322:Q1323)</f>
        <v>0</v>
      </c>
      <c r="R1321" s="331">
        <f t="shared" ref="R1321:U1321" si="261">SUM(R1322:R1323)</f>
        <v>0</v>
      </c>
      <c r="S1321" s="331">
        <f t="shared" si="261"/>
        <v>0</v>
      </c>
      <c r="T1321" s="331">
        <f t="shared" si="261"/>
        <v>0</v>
      </c>
      <c r="U1321" s="331">
        <f t="shared" si="261"/>
        <v>0</v>
      </c>
    </row>
    <row r="1322" spans="1:21" s="88" customFormat="1" ht="24" customHeight="1">
      <c r="A1322" s="407"/>
      <c r="H1322" s="441"/>
      <c r="I1322" s="441"/>
      <c r="J1322" s="441"/>
      <c r="K1322" s="441"/>
      <c r="L1322" s="88" t="s">
        <v>1384</v>
      </c>
      <c r="M1322" s="207">
        <f t="shared" ref="M1322:U1322" si="262">M472+M486</f>
        <v>0</v>
      </c>
      <c r="N1322" s="207">
        <f t="shared" si="262"/>
        <v>3124735</v>
      </c>
      <c r="O1322" s="169">
        <f t="shared" si="262"/>
        <v>8200000</v>
      </c>
      <c r="P1322" s="169">
        <f t="shared" si="262"/>
        <v>7465034</v>
      </c>
      <c r="Q1322" s="207">
        <f t="shared" si="262"/>
        <v>0</v>
      </c>
      <c r="R1322" s="207">
        <f t="shared" si="262"/>
        <v>0</v>
      </c>
      <c r="S1322" s="207">
        <f t="shared" si="262"/>
        <v>0</v>
      </c>
      <c r="T1322" s="207">
        <f t="shared" si="262"/>
        <v>0</v>
      </c>
      <c r="U1322" s="207">
        <f t="shared" si="262"/>
        <v>0</v>
      </c>
    </row>
    <row r="1323" spans="1:21" s="88" customFormat="1" ht="24" customHeight="1">
      <c r="A1323" s="407"/>
      <c r="H1323" s="441"/>
      <c r="I1323" s="441"/>
      <c r="J1323" s="441"/>
      <c r="K1323" s="441"/>
      <c r="L1323" s="395" t="s">
        <v>1385</v>
      </c>
      <c r="M1323" s="259">
        <f>-M442</f>
        <v>0</v>
      </c>
      <c r="N1323" s="259">
        <f>-N442+-N444</f>
        <v>-9785011</v>
      </c>
      <c r="O1323" s="260">
        <f>-O442+-O444</f>
        <v>0</v>
      </c>
      <c r="P1323" s="260">
        <f>-P442+-P444+P461</f>
        <v>0</v>
      </c>
      <c r="Q1323" s="259">
        <v>0</v>
      </c>
      <c r="R1323" s="259">
        <v>0</v>
      </c>
      <c r="S1323" s="259">
        <f>-S442</f>
        <v>0</v>
      </c>
      <c r="T1323" s="259">
        <f>-T442</f>
        <v>0</v>
      </c>
      <c r="U1323" s="259">
        <f>-U442</f>
        <v>0</v>
      </c>
    </row>
    <row r="1324" spans="1:21" s="88" customFormat="1" ht="24" customHeight="1">
      <c r="A1324" s="407"/>
      <c r="J1324" s="395"/>
      <c r="L1324" s="395"/>
      <c r="M1324" s="259"/>
      <c r="N1324" s="259"/>
      <c r="O1324" s="260"/>
      <c r="P1324" s="260"/>
      <c r="Q1324" s="259"/>
      <c r="R1324" s="259"/>
      <c r="S1324" s="259"/>
      <c r="T1324" s="259"/>
      <c r="U1324" s="259"/>
    </row>
    <row r="1325" spans="1:21" s="88" customFormat="1" ht="24" customHeight="1">
      <c r="A1325" s="407"/>
      <c r="H1325" s="497" t="s">
        <v>1387</v>
      </c>
      <c r="I1325" s="497"/>
      <c r="J1325" s="497"/>
      <c r="K1325" s="497"/>
      <c r="L1325" s="497"/>
      <c r="M1325" s="331">
        <f>SUM(M1326:M1327)</f>
        <v>0</v>
      </c>
      <c r="N1325" s="331">
        <f>SUM(N1326:N1327)</f>
        <v>0</v>
      </c>
      <c r="O1325" s="346">
        <f t="shared" ref="O1325" si="263">SUM(O1326:O1327)</f>
        <v>1500000</v>
      </c>
      <c r="P1325" s="346">
        <f t="shared" ref="P1325" si="264">SUM(P1326:P1327)</f>
        <v>1400000</v>
      </c>
      <c r="Q1325" s="435">
        <f>SUM(Q1326:Q1327)</f>
        <v>-28990000</v>
      </c>
      <c r="R1325" s="460">
        <f t="shared" ref="R1325" si="265">SUM(R1326:R1327)</f>
        <v>24080000</v>
      </c>
      <c r="S1325" s="331">
        <f t="shared" ref="S1325" si="266">SUM(S1326:S1327)</f>
        <v>3530000</v>
      </c>
      <c r="T1325" s="331">
        <f t="shared" ref="T1325" si="267">SUM(T1326:T1327)</f>
        <v>0</v>
      </c>
      <c r="U1325" s="331">
        <f t="shared" ref="U1325" si="268">SUM(U1326:U1327)</f>
        <v>0</v>
      </c>
    </row>
    <row r="1326" spans="1:21" s="88" customFormat="1" ht="24" customHeight="1">
      <c r="A1326" s="407"/>
      <c r="H1326" s="441"/>
      <c r="I1326" s="441"/>
      <c r="J1326" s="441"/>
      <c r="K1326" s="441"/>
      <c r="L1326" s="88" t="s">
        <v>1384</v>
      </c>
      <c r="M1326" s="207">
        <f>M473</f>
        <v>0</v>
      </c>
      <c r="N1326" s="207">
        <f>N473</f>
        <v>0</v>
      </c>
      <c r="O1326" s="169">
        <f>O473</f>
        <v>1500000</v>
      </c>
      <c r="P1326" s="169">
        <f>P473</f>
        <v>1400000</v>
      </c>
      <c r="Q1326" s="207">
        <f>Q473+Q461</f>
        <v>3304619</v>
      </c>
      <c r="R1326" s="207">
        <f>R473</f>
        <v>24080000</v>
      </c>
      <c r="S1326" s="207">
        <f>S473</f>
        <v>3530000</v>
      </c>
      <c r="T1326" s="207">
        <f>T473</f>
        <v>0</v>
      </c>
      <c r="U1326" s="207">
        <f>U473</f>
        <v>0</v>
      </c>
    </row>
    <row r="1327" spans="1:21" s="88" customFormat="1" ht="24" customHeight="1">
      <c r="A1327" s="407"/>
      <c r="H1327" s="441"/>
      <c r="I1327" s="441"/>
      <c r="J1327" s="441"/>
      <c r="K1327" s="441"/>
      <c r="L1327" s="395" t="s">
        <v>1385</v>
      </c>
      <c r="M1327" s="259">
        <v>0</v>
      </c>
      <c r="N1327" s="259">
        <v>0</v>
      </c>
      <c r="O1327" s="260">
        <v>0</v>
      </c>
      <c r="P1327" s="260">
        <v>0</v>
      </c>
      <c r="Q1327" s="259">
        <f>-Q442+-Q444</f>
        <v>-32294619</v>
      </c>
      <c r="R1327" s="259">
        <f>-R442+-R444+R461</f>
        <v>0</v>
      </c>
      <c r="S1327" s="259"/>
      <c r="T1327" s="259"/>
      <c r="U1327" s="259"/>
    </row>
    <row r="1328" spans="1:21" s="88" customFormat="1" ht="24" customHeight="1">
      <c r="A1328" s="407"/>
      <c r="H1328" s="441"/>
      <c r="I1328" s="441"/>
      <c r="J1328" s="441"/>
      <c r="K1328" s="441"/>
      <c r="L1328" s="395"/>
      <c r="M1328" s="259"/>
      <c r="N1328" s="259"/>
      <c r="O1328" s="260"/>
      <c r="P1328" s="260"/>
      <c r="Q1328" s="259"/>
      <c r="R1328" s="259"/>
      <c r="S1328" s="259"/>
      <c r="T1328" s="259"/>
      <c r="U1328" s="259"/>
    </row>
    <row r="1329" spans="1:21" s="88" customFormat="1" ht="24" customHeight="1">
      <c r="A1329" s="407"/>
      <c r="H1329" s="497" t="s">
        <v>562</v>
      </c>
      <c r="I1329" s="497"/>
      <c r="J1329" s="497"/>
      <c r="K1329" s="497"/>
      <c r="L1329" s="497"/>
      <c r="M1329" s="331">
        <f>SUM(M1330:M1331)</f>
        <v>158102</v>
      </c>
      <c r="N1329" s="331">
        <f>SUM(N1330:N1331)</f>
        <v>120259</v>
      </c>
      <c r="O1329" s="346">
        <f t="shared" ref="O1329:P1329" si="269">SUM(O1330:O1331)</f>
        <v>200000</v>
      </c>
      <c r="P1329" s="346">
        <f t="shared" si="269"/>
        <v>199748</v>
      </c>
      <c r="Q1329" s="331">
        <f>SUM(Q1330:Q1331)</f>
        <v>211000</v>
      </c>
      <c r="R1329" s="331">
        <f t="shared" ref="R1329:U1329" si="270">SUM(R1330:R1331)</f>
        <v>223400</v>
      </c>
      <c r="S1329" s="331">
        <f t="shared" si="270"/>
        <v>235956</v>
      </c>
      <c r="T1329" s="331">
        <f t="shared" si="270"/>
        <v>166742</v>
      </c>
      <c r="U1329" s="331">
        <f t="shared" si="270"/>
        <v>201747</v>
      </c>
    </row>
    <row r="1330" spans="1:21" s="88" customFormat="1" ht="24" customHeight="1">
      <c r="A1330" s="407"/>
      <c r="L1330" s="88" t="s">
        <v>1388</v>
      </c>
      <c r="M1330" s="207">
        <f t="shared" ref="M1330:U1330" si="271">M551</f>
        <v>113782</v>
      </c>
      <c r="N1330" s="207">
        <f t="shared" si="271"/>
        <v>120259</v>
      </c>
      <c r="O1330" s="169">
        <f t="shared" si="271"/>
        <v>180000</v>
      </c>
      <c r="P1330" s="169">
        <f t="shared" si="271"/>
        <v>179748</v>
      </c>
      <c r="Q1330" s="207">
        <f t="shared" si="271"/>
        <v>211000</v>
      </c>
      <c r="R1330" s="207">
        <f t="shared" si="271"/>
        <v>148400</v>
      </c>
      <c r="S1330" s="207">
        <f t="shared" si="271"/>
        <v>235956</v>
      </c>
      <c r="T1330" s="207">
        <f t="shared" si="271"/>
        <v>166742</v>
      </c>
      <c r="U1330" s="207">
        <f t="shared" si="271"/>
        <v>176747</v>
      </c>
    </row>
    <row r="1331" spans="1:21" s="88" customFormat="1" ht="24" customHeight="1">
      <c r="A1331" s="407"/>
      <c r="L1331" s="1" t="s">
        <v>1389</v>
      </c>
      <c r="M1331" s="207">
        <f t="shared" ref="M1331:U1331" si="272">M550</f>
        <v>44320</v>
      </c>
      <c r="N1331" s="207">
        <f t="shared" si="272"/>
        <v>0</v>
      </c>
      <c r="O1331" s="169">
        <f t="shared" si="272"/>
        <v>20000</v>
      </c>
      <c r="P1331" s="169">
        <f t="shared" si="272"/>
        <v>20000</v>
      </c>
      <c r="Q1331" s="207">
        <f t="shared" si="272"/>
        <v>0</v>
      </c>
      <c r="R1331" s="207">
        <f t="shared" si="272"/>
        <v>75000</v>
      </c>
      <c r="S1331" s="207">
        <f t="shared" si="272"/>
        <v>0</v>
      </c>
      <c r="T1331" s="207">
        <f t="shared" si="272"/>
        <v>0</v>
      </c>
      <c r="U1331" s="207">
        <f t="shared" si="272"/>
        <v>25000</v>
      </c>
    </row>
    <row r="1332" spans="1:21" s="88" customFormat="1" ht="24" customHeight="1">
      <c r="A1332" s="407"/>
      <c r="J1332" s="395"/>
      <c r="L1332" s="395"/>
      <c r="M1332" s="259"/>
      <c r="N1332" s="259"/>
      <c r="O1332" s="260"/>
      <c r="P1332" s="260"/>
      <c r="Q1332" s="259"/>
      <c r="R1332" s="259"/>
      <c r="S1332" s="259"/>
      <c r="T1332" s="259"/>
      <c r="U1332" s="259"/>
    </row>
    <row r="1333" spans="1:21" s="88" customFormat="1" ht="24" customHeight="1">
      <c r="A1333" s="407"/>
      <c r="H1333" s="497" t="s">
        <v>638</v>
      </c>
      <c r="I1333" s="497"/>
      <c r="J1333" s="497"/>
      <c r="K1333" s="497"/>
      <c r="L1333" s="497"/>
      <c r="M1333" s="331">
        <f>SUM(M1334:M1335)</f>
        <v>265358</v>
      </c>
      <c r="N1333" s="331">
        <f>SUM(N1334:N1335)</f>
        <v>239288</v>
      </c>
      <c r="O1333" s="346">
        <f t="shared" ref="O1333" si="273">SUM(O1334:O1335)</f>
        <v>1634814</v>
      </c>
      <c r="P1333" s="346">
        <f t="shared" ref="P1333" si="274">SUM(P1334:P1335)</f>
        <v>887447</v>
      </c>
      <c r="Q1333" s="331">
        <f>SUM(Q1334:Q1335)</f>
        <v>2096500</v>
      </c>
      <c r="R1333" s="331">
        <f t="shared" ref="R1333" si="275">SUM(R1334:R1335)</f>
        <v>573500</v>
      </c>
      <c r="S1333" s="331">
        <f t="shared" ref="S1333" si="276">SUM(S1334:S1335)</f>
        <v>1171000</v>
      </c>
      <c r="T1333" s="331">
        <f t="shared" ref="T1333" si="277">SUM(T1334:T1335)</f>
        <v>772500</v>
      </c>
      <c r="U1333" s="331">
        <f t="shared" ref="U1333" si="278">SUM(U1334:U1335)</f>
        <v>682000</v>
      </c>
    </row>
    <row r="1334" spans="1:21" s="88" customFormat="1" ht="24" customHeight="1">
      <c r="A1334" s="407"/>
      <c r="L1334" s="88" t="s">
        <v>1388</v>
      </c>
      <c r="M1334" s="207">
        <f t="shared" ref="M1334:U1334" si="279">M563+M709+M824</f>
        <v>193676</v>
      </c>
      <c r="N1334" s="207">
        <f t="shared" si="279"/>
        <v>147102</v>
      </c>
      <c r="O1334" s="169">
        <f t="shared" si="279"/>
        <v>1048474</v>
      </c>
      <c r="P1334" s="169">
        <f t="shared" si="279"/>
        <v>410650</v>
      </c>
      <c r="Q1334" s="207">
        <f t="shared" si="279"/>
        <v>1771000</v>
      </c>
      <c r="R1334" s="207">
        <f t="shared" si="279"/>
        <v>378000</v>
      </c>
      <c r="S1334" s="207">
        <f t="shared" si="279"/>
        <v>1156000</v>
      </c>
      <c r="T1334" s="207">
        <f t="shared" si="279"/>
        <v>757500</v>
      </c>
      <c r="U1334" s="207">
        <f t="shared" si="279"/>
        <v>475000</v>
      </c>
    </row>
    <row r="1335" spans="1:21" s="88" customFormat="1" ht="24" customHeight="1">
      <c r="A1335" s="407"/>
      <c r="L1335" s="1" t="s">
        <v>1389</v>
      </c>
      <c r="M1335" s="207">
        <f t="shared" ref="M1335:U1335" si="280">M562+M705+M822</f>
        <v>71682</v>
      </c>
      <c r="N1335" s="207">
        <f t="shared" si="280"/>
        <v>92186</v>
      </c>
      <c r="O1335" s="169">
        <f t="shared" si="280"/>
        <v>586340</v>
      </c>
      <c r="P1335" s="169">
        <f t="shared" si="280"/>
        <v>476797</v>
      </c>
      <c r="Q1335" s="207">
        <f t="shared" si="280"/>
        <v>325500</v>
      </c>
      <c r="R1335" s="207">
        <f t="shared" si="280"/>
        <v>195500</v>
      </c>
      <c r="S1335" s="207">
        <f t="shared" si="280"/>
        <v>15000</v>
      </c>
      <c r="T1335" s="207">
        <f t="shared" si="280"/>
        <v>15000</v>
      </c>
      <c r="U1335" s="207">
        <f t="shared" si="280"/>
        <v>207000</v>
      </c>
    </row>
    <row r="1336" spans="1:21" s="88" customFormat="1" ht="24" customHeight="1">
      <c r="A1336" s="407"/>
      <c r="L1336" s="1"/>
      <c r="M1336" s="207"/>
      <c r="N1336" s="207"/>
      <c r="O1336" s="169"/>
      <c r="P1336" s="169"/>
      <c r="Q1336" s="207"/>
      <c r="R1336" s="207"/>
      <c r="S1336" s="207"/>
      <c r="T1336" s="207"/>
      <c r="U1336" s="207"/>
    </row>
    <row r="1337" spans="1:21" s="88" customFormat="1" ht="24" customHeight="1">
      <c r="A1337" s="407"/>
      <c r="H1337" s="497" t="s">
        <v>744</v>
      </c>
      <c r="I1337" s="497"/>
      <c r="J1337" s="497"/>
      <c r="K1337" s="497"/>
      <c r="L1337" s="497"/>
      <c r="M1337" s="331">
        <f>SUM(M1338:M1341)</f>
        <v>167024</v>
      </c>
      <c r="N1337" s="331">
        <f>SUM(N1338:N1341)</f>
        <v>139622</v>
      </c>
      <c r="O1337" s="346">
        <f t="shared" ref="O1337:P1337" si="281">SUM(O1338:O1341)</f>
        <v>593656</v>
      </c>
      <c r="P1337" s="346">
        <f t="shared" si="281"/>
        <v>538615</v>
      </c>
      <c r="Q1337" s="331">
        <f>SUM(Q1338:Q1341)</f>
        <v>430000</v>
      </c>
      <c r="R1337" s="331">
        <f>SUM(R1338:R1341)</f>
        <v>1124920</v>
      </c>
      <c r="S1337" s="331">
        <f t="shared" ref="S1337:T1337" si="282">SUM(S1338:S1341)</f>
        <v>416000</v>
      </c>
      <c r="T1337" s="331">
        <f t="shared" si="282"/>
        <v>658000</v>
      </c>
      <c r="U1337" s="331">
        <f>SUM(U1338:U1341)</f>
        <v>365000</v>
      </c>
    </row>
    <row r="1338" spans="1:21" s="88" customFormat="1" ht="24" customHeight="1">
      <c r="A1338" s="407"/>
      <c r="L1338" s="88" t="s">
        <v>1388</v>
      </c>
      <c r="M1338" s="207">
        <f t="shared" ref="M1338:U1338" si="283">M576</f>
        <v>59135</v>
      </c>
      <c r="N1338" s="207">
        <f t="shared" si="283"/>
        <v>0</v>
      </c>
      <c r="O1338" s="169">
        <f t="shared" si="283"/>
        <v>210500</v>
      </c>
      <c r="P1338" s="169">
        <f t="shared" si="283"/>
        <v>199021</v>
      </c>
      <c r="Q1338" s="207">
        <f t="shared" si="283"/>
        <v>38000</v>
      </c>
      <c r="R1338" s="207">
        <f t="shared" si="283"/>
        <v>78000</v>
      </c>
      <c r="S1338" s="207">
        <f t="shared" si="283"/>
        <v>35000</v>
      </c>
      <c r="T1338" s="207">
        <f t="shared" si="283"/>
        <v>80000</v>
      </c>
      <c r="U1338" s="207">
        <f t="shared" si="283"/>
        <v>100000</v>
      </c>
    </row>
    <row r="1339" spans="1:21" s="88" customFormat="1" ht="24" customHeight="1">
      <c r="A1339" s="407"/>
      <c r="L1339" s="1" t="s">
        <v>1389</v>
      </c>
      <c r="M1339" s="207">
        <f t="shared" ref="M1339:U1339" si="284">M575</f>
        <v>57758</v>
      </c>
      <c r="N1339" s="207">
        <f t="shared" si="284"/>
        <v>48732</v>
      </c>
      <c r="O1339" s="169">
        <f t="shared" si="284"/>
        <v>73156</v>
      </c>
      <c r="P1339" s="169">
        <f t="shared" si="284"/>
        <v>80026</v>
      </c>
      <c r="Q1339" s="207">
        <f t="shared" si="284"/>
        <v>77000</v>
      </c>
      <c r="R1339" s="207">
        <f t="shared" si="284"/>
        <v>38000</v>
      </c>
      <c r="S1339" s="207">
        <f t="shared" si="284"/>
        <v>181000</v>
      </c>
      <c r="T1339" s="207">
        <f t="shared" si="284"/>
        <v>78000</v>
      </c>
      <c r="U1339" s="207">
        <f t="shared" si="284"/>
        <v>40000</v>
      </c>
    </row>
    <row r="1340" spans="1:21" s="88" customFormat="1" ht="24" customHeight="1">
      <c r="A1340" s="407"/>
      <c r="L1340" s="1" t="s">
        <v>1390</v>
      </c>
      <c r="M1340" s="207">
        <f t="shared" ref="M1340:U1340" si="285">M573</f>
        <v>50131</v>
      </c>
      <c r="N1340" s="207">
        <f t="shared" si="285"/>
        <v>90890</v>
      </c>
      <c r="O1340" s="169">
        <f t="shared" si="285"/>
        <v>310000</v>
      </c>
      <c r="P1340" s="169">
        <f t="shared" si="285"/>
        <v>259568</v>
      </c>
      <c r="Q1340" s="207">
        <f t="shared" si="285"/>
        <v>315000</v>
      </c>
      <c r="R1340" s="207">
        <f t="shared" si="285"/>
        <v>200000</v>
      </c>
      <c r="S1340" s="207">
        <f t="shared" si="285"/>
        <v>200000</v>
      </c>
      <c r="T1340" s="207">
        <f t="shared" si="285"/>
        <v>500000</v>
      </c>
      <c r="U1340" s="207">
        <f t="shared" si="285"/>
        <v>225000</v>
      </c>
    </row>
    <row r="1341" spans="1:21" s="88" customFormat="1" ht="24" customHeight="1">
      <c r="A1341" s="407"/>
      <c r="L1341" s="1" t="s">
        <v>1496</v>
      </c>
      <c r="M1341" s="207">
        <f t="shared" ref="M1341:U1341" si="286">M574</f>
        <v>0</v>
      </c>
      <c r="N1341" s="207">
        <f t="shared" si="286"/>
        <v>0</v>
      </c>
      <c r="O1341" s="169">
        <f t="shared" si="286"/>
        <v>0</v>
      </c>
      <c r="P1341" s="169">
        <f t="shared" si="286"/>
        <v>0</v>
      </c>
      <c r="Q1341" s="207">
        <f t="shared" si="286"/>
        <v>0</v>
      </c>
      <c r="R1341" s="207">
        <f t="shared" si="286"/>
        <v>808920</v>
      </c>
      <c r="S1341" s="207">
        <f t="shared" si="286"/>
        <v>0</v>
      </c>
      <c r="T1341" s="207">
        <f t="shared" si="286"/>
        <v>0</v>
      </c>
      <c r="U1341" s="207">
        <f t="shared" si="286"/>
        <v>0</v>
      </c>
    </row>
    <row r="1342" spans="1:21" s="88" customFormat="1" ht="24" customHeight="1">
      <c r="A1342" s="407"/>
      <c r="L1342" s="1"/>
      <c r="M1342" s="207"/>
      <c r="N1342" s="207"/>
      <c r="O1342" s="169"/>
      <c r="P1342" s="169"/>
      <c r="Q1342" s="207"/>
      <c r="R1342" s="207"/>
      <c r="S1342" s="207"/>
      <c r="T1342" s="207"/>
      <c r="U1342" s="207"/>
    </row>
    <row r="1343" spans="1:21" s="88" customFormat="1" ht="24" customHeight="1">
      <c r="A1343" s="407"/>
      <c r="H1343" s="497" t="s">
        <v>1391</v>
      </c>
      <c r="I1343" s="497"/>
      <c r="J1343" s="497"/>
      <c r="K1343" s="497"/>
      <c r="L1343" s="497"/>
      <c r="M1343" s="331">
        <f t="shared" ref="M1343:U1343" si="287">SUM(M1344:M1344)</f>
        <v>0</v>
      </c>
      <c r="N1343" s="331">
        <f t="shared" si="287"/>
        <v>0</v>
      </c>
      <c r="O1343" s="346">
        <f t="shared" si="287"/>
        <v>35000</v>
      </c>
      <c r="P1343" s="346">
        <f t="shared" si="287"/>
        <v>35000</v>
      </c>
      <c r="Q1343" s="331">
        <f t="shared" si="287"/>
        <v>575000</v>
      </c>
      <c r="R1343" s="331">
        <f t="shared" si="287"/>
        <v>0</v>
      </c>
      <c r="S1343" s="331">
        <f t="shared" si="287"/>
        <v>0</v>
      </c>
      <c r="T1343" s="331">
        <f t="shared" si="287"/>
        <v>0</v>
      </c>
      <c r="U1343" s="331">
        <f t="shared" si="287"/>
        <v>0</v>
      </c>
    </row>
    <row r="1344" spans="1:21" s="88" customFormat="1" ht="24" customHeight="1">
      <c r="A1344" s="407"/>
      <c r="H1344" s="441"/>
      <c r="I1344" s="441"/>
      <c r="J1344" s="441"/>
      <c r="K1344" s="441"/>
      <c r="L1344" s="88" t="s">
        <v>639</v>
      </c>
      <c r="M1344" s="207">
        <f t="shared" ref="M1344:U1344" si="288">M402</f>
        <v>0</v>
      </c>
      <c r="N1344" s="207">
        <f t="shared" si="288"/>
        <v>0</v>
      </c>
      <c r="O1344" s="169">
        <f t="shared" si="288"/>
        <v>35000</v>
      </c>
      <c r="P1344" s="169">
        <f t="shared" si="288"/>
        <v>35000</v>
      </c>
      <c r="Q1344" s="207">
        <f t="shared" si="288"/>
        <v>575000</v>
      </c>
      <c r="R1344" s="207">
        <f t="shared" si="288"/>
        <v>0</v>
      </c>
      <c r="S1344" s="207">
        <f t="shared" si="288"/>
        <v>0</v>
      </c>
      <c r="T1344" s="207">
        <f t="shared" si="288"/>
        <v>0</v>
      </c>
      <c r="U1344" s="207">
        <f t="shared" si="288"/>
        <v>0</v>
      </c>
    </row>
    <row r="1345" spans="1:21" s="88" customFormat="1" ht="24" customHeight="1">
      <c r="A1345" s="407"/>
      <c r="H1345" s="441"/>
      <c r="I1345" s="441"/>
      <c r="J1345" s="441"/>
      <c r="K1345" s="441"/>
      <c r="M1345" s="207"/>
      <c r="N1345" s="207"/>
      <c r="O1345" s="169"/>
      <c r="P1345" s="169"/>
      <c r="Q1345" s="207"/>
      <c r="R1345" s="207"/>
      <c r="S1345" s="207"/>
      <c r="T1345" s="207"/>
      <c r="U1345" s="207"/>
    </row>
    <row r="1346" spans="1:21" s="88" customFormat="1" ht="24" customHeight="1">
      <c r="A1346" s="407"/>
      <c r="H1346" s="497" t="s">
        <v>1394</v>
      </c>
      <c r="I1346" s="497"/>
      <c r="J1346" s="497"/>
      <c r="K1346" s="497"/>
      <c r="L1346" s="497"/>
      <c r="M1346" s="331">
        <f t="shared" ref="M1346:U1346" si="289">SUM(M1347:M1348)</f>
        <v>6709</v>
      </c>
      <c r="N1346" s="331">
        <f t="shared" si="289"/>
        <v>159960</v>
      </c>
      <c r="O1346" s="346">
        <f t="shared" si="289"/>
        <v>550000</v>
      </c>
      <c r="P1346" s="346">
        <f t="shared" si="289"/>
        <v>180000</v>
      </c>
      <c r="Q1346" s="331">
        <f t="shared" si="289"/>
        <v>1100000</v>
      </c>
      <c r="R1346" s="331">
        <f t="shared" si="289"/>
        <v>650000</v>
      </c>
      <c r="S1346" s="331">
        <f t="shared" si="289"/>
        <v>650000</v>
      </c>
      <c r="T1346" s="331">
        <f t="shared" si="289"/>
        <v>600000</v>
      </c>
      <c r="U1346" s="331">
        <f t="shared" si="289"/>
        <v>200000</v>
      </c>
    </row>
    <row r="1347" spans="1:21" s="88" customFormat="1" ht="24" customHeight="1">
      <c r="A1347" s="407"/>
      <c r="L1347" s="94" t="s">
        <v>1392</v>
      </c>
      <c r="M1347" s="193">
        <f t="shared" ref="M1347:U1347" si="290">M398</f>
        <v>6709</v>
      </c>
      <c r="N1347" s="193">
        <f t="shared" si="290"/>
        <v>159960</v>
      </c>
      <c r="O1347" s="144">
        <f t="shared" si="290"/>
        <v>200000</v>
      </c>
      <c r="P1347" s="144">
        <f t="shared" si="290"/>
        <v>180000</v>
      </c>
      <c r="Q1347" s="193">
        <f t="shared" si="290"/>
        <v>200000</v>
      </c>
      <c r="R1347" s="193">
        <f t="shared" si="290"/>
        <v>200000</v>
      </c>
      <c r="S1347" s="193">
        <f t="shared" si="290"/>
        <v>200000</v>
      </c>
      <c r="T1347" s="193">
        <f t="shared" si="290"/>
        <v>200000</v>
      </c>
      <c r="U1347" s="193">
        <f t="shared" si="290"/>
        <v>200000</v>
      </c>
    </row>
    <row r="1348" spans="1:21" s="88" customFormat="1" ht="24" customHeight="1">
      <c r="A1348" s="407"/>
      <c r="L1348" s="94" t="s">
        <v>1393</v>
      </c>
      <c r="M1348" s="193">
        <f t="shared" ref="M1348:U1348" si="291">M666</f>
        <v>0</v>
      </c>
      <c r="N1348" s="193">
        <f t="shared" si="291"/>
        <v>0</v>
      </c>
      <c r="O1348" s="144">
        <f t="shared" si="291"/>
        <v>350000</v>
      </c>
      <c r="P1348" s="144">
        <f t="shared" si="291"/>
        <v>0</v>
      </c>
      <c r="Q1348" s="193">
        <f t="shared" si="291"/>
        <v>900000</v>
      </c>
      <c r="R1348" s="193">
        <f t="shared" si="291"/>
        <v>450000</v>
      </c>
      <c r="S1348" s="193">
        <f t="shared" si="291"/>
        <v>450000</v>
      </c>
      <c r="T1348" s="193">
        <f t="shared" si="291"/>
        <v>400000</v>
      </c>
      <c r="U1348" s="193">
        <f t="shared" si="291"/>
        <v>0</v>
      </c>
    </row>
    <row r="1349" spans="1:21" s="88" customFormat="1" ht="24" customHeight="1">
      <c r="A1349" s="407"/>
      <c r="H1349" s="441"/>
      <c r="I1349" s="441"/>
      <c r="J1349" s="441"/>
      <c r="K1349" s="441"/>
      <c r="L1349" s="94"/>
      <c r="M1349" s="207"/>
      <c r="N1349" s="207"/>
      <c r="O1349" s="169"/>
      <c r="P1349" s="169"/>
      <c r="Q1349" s="207"/>
      <c r="R1349" s="207"/>
      <c r="S1349" s="207"/>
      <c r="T1349" s="207"/>
      <c r="U1349" s="207"/>
    </row>
    <row r="1350" spans="1:21" ht="24" customHeight="1">
      <c r="K1350" s="88"/>
      <c r="L1350" s="88"/>
      <c r="M1350" s="227"/>
      <c r="N1350" s="227"/>
      <c r="O1350" s="263"/>
      <c r="P1350" s="263"/>
    </row>
    <row r="1351" spans="1:21" s="120" customFormat="1" ht="35.1" customHeight="1">
      <c r="A1351" s="417"/>
      <c r="B1351" s="501" t="s">
        <v>1398</v>
      </c>
      <c r="C1351" s="501"/>
      <c r="D1351" s="501"/>
      <c r="E1351" s="501"/>
      <c r="F1351" s="501"/>
      <c r="G1351" s="501"/>
      <c r="H1351" s="501"/>
      <c r="I1351" s="501"/>
      <c r="J1351" s="501"/>
      <c r="K1351" s="501"/>
      <c r="L1351" s="501"/>
      <c r="M1351" s="501"/>
      <c r="N1351" s="501"/>
      <c r="O1351" s="501"/>
      <c r="P1351" s="501"/>
      <c r="Q1351" s="501"/>
      <c r="R1351" s="501"/>
      <c r="S1351" s="501"/>
      <c r="T1351" s="501"/>
      <c r="U1351" s="501"/>
    </row>
    <row r="1352" spans="1:21" ht="24" customHeight="1">
      <c r="O1352" s="86"/>
      <c r="P1352" s="86"/>
    </row>
    <row r="1353" spans="1:21" ht="24" customHeight="1">
      <c r="O1353" s="86"/>
      <c r="P1353" s="86"/>
    </row>
    <row r="1354" spans="1:21" ht="24" customHeight="1">
      <c r="O1354" s="86"/>
      <c r="P1354" s="86"/>
    </row>
    <row r="1355" spans="1:21" ht="24" customHeight="1">
      <c r="O1355" s="86"/>
      <c r="P1355" s="86"/>
    </row>
    <row r="1356" spans="1:21" ht="24" customHeight="1">
      <c r="O1356" s="86"/>
      <c r="P1356" s="86"/>
    </row>
    <row r="1357" spans="1:21" ht="24" customHeight="1">
      <c r="O1357" s="86"/>
      <c r="P1357" s="86"/>
    </row>
    <row r="1358" spans="1:21" ht="24" customHeight="1">
      <c r="O1358" s="86"/>
      <c r="P1358" s="86"/>
    </row>
    <row r="1359" spans="1:21" ht="24" customHeight="1">
      <c r="O1359" s="86"/>
      <c r="P1359" s="86"/>
    </row>
    <row r="1360" spans="1:21" ht="24" customHeight="1">
      <c r="O1360" s="86"/>
      <c r="P1360" s="86"/>
    </row>
    <row r="1361" spans="15:16" ht="24" customHeight="1">
      <c r="O1361" s="86"/>
      <c r="P1361" s="86"/>
    </row>
    <row r="1362" spans="15:16" ht="24" customHeight="1">
      <c r="O1362" s="86"/>
      <c r="P1362" s="86"/>
    </row>
    <row r="1363" spans="15:16" ht="24" customHeight="1">
      <c r="O1363" s="86"/>
      <c r="P1363" s="86"/>
    </row>
    <row r="1364" spans="15:16" ht="24" customHeight="1">
      <c r="O1364" s="86"/>
      <c r="P1364" s="86"/>
    </row>
    <row r="1365" spans="15:16" ht="24" customHeight="1">
      <c r="O1365" s="86"/>
      <c r="P1365" s="86"/>
    </row>
    <row r="1366" spans="15:16" ht="24" customHeight="1">
      <c r="O1366" s="86"/>
      <c r="P1366" s="86"/>
    </row>
    <row r="1367" spans="15:16" ht="24" customHeight="1">
      <c r="O1367" s="86"/>
      <c r="P1367" s="86"/>
    </row>
    <row r="1368" spans="15:16" ht="24" customHeight="1">
      <c r="O1368" s="86"/>
      <c r="P1368" s="86"/>
    </row>
    <row r="1369" spans="15:16" ht="24" customHeight="1">
      <c r="O1369" s="86"/>
      <c r="P1369" s="86"/>
    </row>
    <row r="1370" spans="15:16" ht="24" customHeight="1">
      <c r="O1370" s="86"/>
      <c r="P1370" s="86"/>
    </row>
    <row r="1371" spans="15:16" ht="24" customHeight="1">
      <c r="O1371" s="86"/>
      <c r="P1371" s="86"/>
    </row>
    <row r="1372" spans="15:16" ht="24" customHeight="1">
      <c r="O1372" s="86"/>
      <c r="P1372" s="86"/>
    </row>
    <row r="1373" spans="15:16" ht="24" customHeight="1">
      <c r="O1373" s="86"/>
      <c r="P1373" s="86"/>
    </row>
    <row r="1374" spans="15:16" ht="24" customHeight="1">
      <c r="O1374" s="86"/>
      <c r="P1374" s="86"/>
    </row>
    <row r="1375" spans="15:16" ht="24" customHeight="1">
      <c r="O1375" s="86"/>
      <c r="P1375" s="86"/>
    </row>
    <row r="1376" spans="15:16" ht="24" customHeight="1">
      <c r="O1376" s="86"/>
      <c r="P1376" s="86"/>
    </row>
    <row r="1377" spans="15:16" ht="24" customHeight="1">
      <c r="O1377" s="86"/>
      <c r="P1377" s="86"/>
    </row>
    <row r="1378" spans="15:16" ht="24" customHeight="1">
      <c r="O1378" s="86"/>
      <c r="P1378" s="86"/>
    </row>
    <row r="1379" spans="15:16" ht="24" customHeight="1">
      <c r="O1379" s="86"/>
      <c r="P1379" s="86"/>
    </row>
    <row r="1380" spans="15:16" ht="24" customHeight="1">
      <c r="O1380" s="86"/>
      <c r="P1380" s="86"/>
    </row>
    <row r="1381" spans="15:16" ht="24" customHeight="1">
      <c r="O1381" s="86"/>
      <c r="P1381" s="86"/>
    </row>
    <row r="1382" spans="15:16" ht="24" customHeight="1">
      <c r="O1382" s="86"/>
      <c r="P1382" s="86"/>
    </row>
    <row r="1383" spans="15:16" ht="24" customHeight="1">
      <c r="O1383" s="86"/>
      <c r="P1383" s="86"/>
    </row>
    <row r="1384" spans="15:16" ht="24" customHeight="1">
      <c r="O1384" s="86"/>
      <c r="P1384" s="86"/>
    </row>
    <row r="1385" spans="15:16" ht="24" customHeight="1">
      <c r="O1385" s="86"/>
      <c r="P1385" s="86"/>
    </row>
    <row r="1386" spans="15:16" ht="24" customHeight="1">
      <c r="O1386" s="86"/>
      <c r="P1386" s="86"/>
    </row>
    <row r="1387" spans="15:16" ht="24" customHeight="1">
      <c r="O1387" s="86"/>
      <c r="P1387" s="86"/>
    </row>
    <row r="1388" spans="15:16" ht="24" customHeight="1">
      <c r="O1388" s="86"/>
      <c r="P1388" s="86"/>
    </row>
    <row r="1389" spans="15:16" ht="24" customHeight="1">
      <c r="O1389" s="86"/>
      <c r="P1389" s="86"/>
    </row>
    <row r="1390" spans="15:16" ht="24" customHeight="1">
      <c r="O1390" s="86"/>
      <c r="P1390" s="86"/>
    </row>
    <row r="1391" spans="15:16" ht="24" customHeight="1">
      <c r="O1391" s="86"/>
      <c r="P1391" s="86"/>
    </row>
    <row r="1392" spans="15:16" ht="24" customHeight="1">
      <c r="O1392" s="86"/>
      <c r="P1392" s="86"/>
    </row>
    <row r="1393" spans="15:16" ht="24" customHeight="1">
      <c r="O1393" s="86"/>
      <c r="P1393" s="86"/>
    </row>
    <row r="1394" spans="15:16" ht="24" customHeight="1">
      <c r="O1394" s="86"/>
      <c r="P1394" s="86"/>
    </row>
    <row r="1395" spans="15:16" ht="24" customHeight="1">
      <c r="O1395" s="86"/>
      <c r="P1395" s="86"/>
    </row>
    <row r="1396" spans="15:16" ht="24" customHeight="1">
      <c r="O1396" s="86"/>
      <c r="P1396" s="86"/>
    </row>
    <row r="1397" spans="15:16" ht="24" customHeight="1">
      <c r="O1397" s="86"/>
      <c r="P1397" s="86"/>
    </row>
    <row r="1398" spans="15:16" ht="24" customHeight="1">
      <c r="O1398" s="86"/>
      <c r="P1398" s="86"/>
    </row>
    <row r="1399" spans="15:16" ht="24" customHeight="1">
      <c r="O1399" s="86"/>
      <c r="P1399" s="86"/>
    </row>
    <row r="1400" spans="15:16" ht="24" customHeight="1">
      <c r="O1400" s="86"/>
      <c r="P1400" s="86"/>
    </row>
    <row r="1401" spans="15:16" ht="24" customHeight="1">
      <c r="O1401" s="86"/>
      <c r="P1401" s="86"/>
    </row>
    <row r="1402" spans="15:16" ht="24" customHeight="1">
      <c r="O1402" s="86"/>
      <c r="P1402" s="86"/>
    </row>
    <row r="1403" spans="15:16" ht="24" customHeight="1">
      <c r="O1403" s="86"/>
      <c r="P1403" s="86"/>
    </row>
    <row r="1404" spans="15:16" ht="24" customHeight="1">
      <c r="O1404" s="86"/>
      <c r="P1404" s="86"/>
    </row>
    <row r="1405" spans="15:16" ht="24" customHeight="1">
      <c r="O1405" s="86"/>
      <c r="P1405" s="86"/>
    </row>
    <row r="1406" spans="15:16" ht="24" customHeight="1">
      <c r="O1406" s="86"/>
      <c r="P1406" s="86"/>
    </row>
    <row r="1407" spans="15:16" ht="24" customHeight="1">
      <c r="O1407" s="86"/>
      <c r="P1407" s="86"/>
    </row>
    <row r="1408" spans="15:16" ht="24" customHeight="1">
      <c r="O1408" s="86"/>
      <c r="P1408" s="86"/>
    </row>
    <row r="1409" spans="15:16" ht="24" customHeight="1">
      <c r="O1409" s="86"/>
      <c r="P1409" s="86"/>
    </row>
    <row r="1410" spans="15:16" ht="24" customHeight="1">
      <c r="O1410" s="86"/>
      <c r="P1410" s="86"/>
    </row>
    <row r="1411" spans="15:16" ht="24" customHeight="1">
      <c r="O1411" s="86"/>
      <c r="P1411" s="86"/>
    </row>
    <row r="1412" spans="15:16" ht="24" customHeight="1">
      <c r="O1412" s="86"/>
      <c r="P1412" s="86"/>
    </row>
    <row r="1413" spans="15:16" ht="24" customHeight="1">
      <c r="O1413" s="86"/>
      <c r="P1413" s="86"/>
    </row>
    <row r="1414" spans="15:16" ht="24" customHeight="1">
      <c r="O1414" s="86"/>
      <c r="P1414" s="86"/>
    </row>
    <row r="1415" spans="15:16" ht="24" customHeight="1">
      <c r="O1415" s="86"/>
      <c r="P1415" s="86"/>
    </row>
    <row r="1416" spans="15:16" ht="24" customHeight="1">
      <c r="O1416" s="86"/>
      <c r="P1416" s="86"/>
    </row>
    <row r="1417" spans="15:16" ht="24" customHeight="1">
      <c r="O1417" s="86"/>
      <c r="P1417" s="86"/>
    </row>
    <row r="1418" spans="15:16" ht="24" customHeight="1">
      <c r="O1418" s="86"/>
      <c r="P1418" s="86"/>
    </row>
    <row r="1419" spans="15:16" ht="24" customHeight="1">
      <c r="O1419" s="86"/>
      <c r="P1419" s="86"/>
    </row>
    <row r="1420" spans="15:16" ht="24" customHeight="1">
      <c r="O1420" s="86"/>
      <c r="P1420" s="86"/>
    </row>
    <row r="1421" spans="15:16" ht="24" customHeight="1">
      <c r="O1421" s="86"/>
      <c r="P1421" s="86"/>
    </row>
    <row r="1422" spans="15:16" ht="24" customHeight="1">
      <c r="O1422" s="86"/>
      <c r="P1422" s="86"/>
    </row>
    <row r="1423" spans="15:16" ht="24" customHeight="1">
      <c r="O1423" s="86"/>
      <c r="P1423" s="86"/>
    </row>
    <row r="1424" spans="15:16" ht="24" customHeight="1">
      <c r="O1424" s="86"/>
      <c r="P1424" s="86"/>
    </row>
    <row r="1425" spans="15:16" ht="24" customHeight="1">
      <c r="O1425" s="86"/>
      <c r="P1425" s="86"/>
    </row>
    <row r="1426" spans="15:16" ht="24" customHeight="1">
      <c r="O1426" s="86"/>
      <c r="P1426" s="86"/>
    </row>
    <row r="1427" spans="15:16" ht="24" customHeight="1">
      <c r="O1427" s="86"/>
      <c r="P1427" s="86"/>
    </row>
    <row r="1428" spans="15:16" ht="24" customHeight="1">
      <c r="O1428" s="86"/>
      <c r="P1428" s="86"/>
    </row>
    <row r="1429" spans="15:16" ht="24" customHeight="1">
      <c r="O1429" s="86"/>
      <c r="P1429" s="86"/>
    </row>
    <row r="1430" spans="15:16" ht="24" customHeight="1">
      <c r="O1430" s="86"/>
      <c r="P1430" s="86"/>
    </row>
    <row r="1431" spans="15:16" ht="24" customHeight="1">
      <c r="O1431" s="86"/>
      <c r="P1431" s="86"/>
    </row>
    <row r="1432" spans="15:16" ht="24" customHeight="1">
      <c r="O1432" s="86"/>
      <c r="P1432" s="86"/>
    </row>
    <row r="1433" spans="15:16" ht="24" customHeight="1">
      <c r="O1433" s="86"/>
      <c r="P1433" s="86"/>
    </row>
    <row r="1434" spans="15:16" ht="24" customHeight="1">
      <c r="O1434" s="86"/>
      <c r="P1434" s="86"/>
    </row>
    <row r="1435" spans="15:16" ht="24" customHeight="1">
      <c r="O1435" s="86"/>
      <c r="P1435" s="86"/>
    </row>
    <row r="1436" spans="15:16" ht="24" customHeight="1">
      <c r="O1436" s="86"/>
      <c r="P1436" s="86"/>
    </row>
    <row r="1437" spans="15:16" ht="24" customHeight="1">
      <c r="O1437" s="86"/>
      <c r="P1437" s="86"/>
    </row>
    <row r="1438" spans="15:16" ht="24" customHeight="1">
      <c r="O1438" s="86"/>
      <c r="P1438" s="86"/>
    </row>
    <row r="1439" spans="15:16" ht="24" customHeight="1">
      <c r="O1439" s="86"/>
      <c r="P1439" s="86"/>
    </row>
    <row r="1440" spans="15:16" ht="24" customHeight="1">
      <c r="O1440" s="86"/>
      <c r="P1440" s="86"/>
    </row>
    <row r="1441" spans="15:16" ht="24" customHeight="1">
      <c r="O1441" s="86"/>
      <c r="P1441" s="86"/>
    </row>
    <row r="1442" spans="15:16" ht="24" customHeight="1">
      <c r="O1442" s="86"/>
      <c r="P1442" s="86"/>
    </row>
    <row r="1443" spans="15:16" ht="24" customHeight="1">
      <c r="O1443" s="86"/>
      <c r="P1443" s="86"/>
    </row>
    <row r="1444" spans="15:16" ht="24" customHeight="1">
      <c r="O1444" s="86"/>
      <c r="P1444" s="86"/>
    </row>
    <row r="1445" spans="15:16" ht="24" customHeight="1">
      <c r="O1445" s="86"/>
      <c r="P1445" s="86"/>
    </row>
    <row r="1446" spans="15:16" ht="24" customHeight="1">
      <c r="O1446" s="86"/>
      <c r="P1446" s="86"/>
    </row>
    <row r="1447" spans="15:16" ht="24" customHeight="1">
      <c r="O1447" s="86"/>
      <c r="P1447" s="86"/>
    </row>
    <row r="1448" spans="15:16" ht="24" customHeight="1">
      <c r="O1448" s="86"/>
      <c r="P1448" s="86"/>
    </row>
    <row r="1449" spans="15:16" ht="24" customHeight="1">
      <c r="O1449" s="86"/>
      <c r="P1449" s="86"/>
    </row>
    <row r="1450" spans="15:16" ht="24" customHeight="1">
      <c r="O1450" s="86"/>
      <c r="P1450" s="86"/>
    </row>
    <row r="1451" spans="15:16" ht="24" customHeight="1">
      <c r="O1451" s="86"/>
      <c r="P1451" s="86"/>
    </row>
    <row r="1452" spans="15:16" ht="24" customHeight="1">
      <c r="O1452" s="86"/>
      <c r="P1452" s="86"/>
    </row>
    <row r="1453" spans="15:16" ht="24" customHeight="1">
      <c r="O1453" s="86"/>
      <c r="P1453" s="86"/>
    </row>
    <row r="1454" spans="15:16" ht="24" customHeight="1">
      <c r="O1454" s="86"/>
      <c r="P1454" s="86"/>
    </row>
    <row r="1455" spans="15:16" ht="24" customHeight="1">
      <c r="O1455" s="86"/>
      <c r="P1455" s="86"/>
    </row>
    <row r="1456" spans="15:16" ht="24" customHeight="1">
      <c r="O1456" s="86"/>
      <c r="P1456" s="86"/>
    </row>
    <row r="1457" spans="15:16" ht="24" customHeight="1">
      <c r="O1457" s="86"/>
      <c r="P1457" s="86"/>
    </row>
    <row r="1458" spans="15:16" ht="24" customHeight="1">
      <c r="O1458" s="86"/>
      <c r="P1458" s="86"/>
    </row>
    <row r="1459" spans="15:16" ht="24" customHeight="1">
      <c r="O1459" s="86"/>
      <c r="P1459" s="86"/>
    </row>
    <row r="1460" spans="15:16" ht="24" customHeight="1">
      <c r="O1460" s="86"/>
      <c r="P1460" s="86"/>
    </row>
    <row r="1461" spans="15:16" ht="24" customHeight="1">
      <c r="O1461" s="86"/>
      <c r="P1461" s="86"/>
    </row>
    <row r="1462" spans="15:16" ht="24" customHeight="1">
      <c r="O1462" s="86"/>
      <c r="P1462" s="86"/>
    </row>
    <row r="1463" spans="15:16" ht="24" customHeight="1">
      <c r="O1463" s="86"/>
      <c r="P1463" s="86"/>
    </row>
    <row r="1464" spans="15:16" ht="24" customHeight="1">
      <c r="O1464" s="86"/>
      <c r="P1464" s="86"/>
    </row>
    <row r="1465" spans="15:16" ht="24" customHeight="1">
      <c r="O1465" s="86"/>
      <c r="P1465" s="86"/>
    </row>
    <row r="1466" spans="15:16" ht="24" customHeight="1">
      <c r="O1466" s="86"/>
      <c r="P1466" s="86"/>
    </row>
    <row r="1467" spans="15:16" ht="24" customHeight="1">
      <c r="O1467" s="86"/>
      <c r="P1467" s="86"/>
    </row>
    <row r="1468" spans="15:16" ht="24" customHeight="1">
      <c r="O1468" s="86"/>
      <c r="P1468" s="86"/>
    </row>
    <row r="1469" spans="15:16" ht="24" customHeight="1">
      <c r="O1469" s="86"/>
      <c r="P1469" s="86"/>
    </row>
    <row r="1470" spans="15:16" ht="24" customHeight="1">
      <c r="O1470" s="86"/>
      <c r="P1470" s="86"/>
    </row>
    <row r="1471" spans="15:16" ht="24" customHeight="1">
      <c r="O1471" s="86"/>
      <c r="P1471" s="86"/>
    </row>
    <row r="1472" spans="15:16" ht="24" customHeight="1">
      <c r="O1472" s="86"/>
      <c r="P1472" s="86"/>
    </row>
    <row r="1473" spans="15:16" ht="24" customHeight="1">
      <c r="O1473" s="86"/>
      <c r="P1473" s="86"/>
    </row>
    <row r="1474" spans="15:16" ht="24" customHeight="1">
      <c r="O1474" s="86"/>
      <c r="P1474" s="86"/>
    </row>
    <row r="1475" spans="15:16" ht="24" customHeight="1">
      <c r="O1475" s="86"/>
      <c r="P1475" s="86"/>
    </row>
    <row r="1476" spans="15:16" ht="24" customHeight="1">
      <c r="O1476" s="86"/>
      <c r="P1476" s="86"/>
    </row>
    <row r="1477" spans="15:16" ht="24" customHeight="1">
      <c r="O1477" s="86"/>
      <c r="P1477" s="86"/>
    </row>
    <row r="1478" spans="15:16" ht="24" customHeight="1">
      <c r="O1478" s="86"/>
      <c r="P1478" s="86"/>
    </row>
    <row r="1479" spans="15:16" ht="24" customHeight="1">
      <c r="O1479" s="86"/>
      <c r="P1479" s="86"/>
    </row>
    <row r="1480" spans="15:16" ht="24" customHeight="1">
      <c r="O1480" s="86"/>
      <c r="P1480" s="86"/>
    </row>
    <row r="1481" spans="15:16" ht="24" customHeight="1">
      <c r="O1481" s="86"/>
      <c r="P1481" s="86"/>
    </row>
    <row r="1482" spans="15:16" ht="24" customHeight="1">
      <c r="O1482" s="86"/>
      <c r="P1482" s="86"/>
    </row>
    <row r="1483" spans="15:16" ht="24" customHeight="1">
      <c r="O1483" s="86"/>
      <c r="P1483" s="86"/>
    </row>
    <row r="1484" spans="15:16" ht="24" customHeight="1">
      <c r="O1484" s="86"/>
      <c r="P1484" s="86"/>
    </row>
    <row r="1485" spans="15:16" ht="24" customHeight="1">
      <c r="O1485" s="86"/>
      <c r="P1485" s="86"/>
    </row>
    <row r="1486" spans="15:16" ht="24" customHeight="1">
      <c r="O1486" s="86"/>
      <c r="P1486" s="86"/>
    </row>
    <row r="1487" spans="15:16" ht="24" customHeight="1">
      <c r="O1487" s="86"/>
      <c r="P1487" s="86"/>
    </row>
    <row r="1488" spans="15:16" ht="24" customHeight="1">
      <c r="O1488" s="86"/>
      <c r="P1488" s="86"/>
    </row>
    <row r="1489" spans="15:16" ht="24" customHeight="1">
      <c r="O1489" s="86"/>
      <c r="P1489" s="86"/>
    </row>
    <row r="1490" spans="15:16" ht="24" customHeight="1">
      <c r="O1490" s="86"/>
      <c r="P1490" s="86"/>
    </row>
    <row r="1491" spans="15:16" ht="24" customHeight="1">
      <c r="O1491" s="86"/>
      <c r="P1491" s="86"/>
    </row>
    <row r="1492" spans="15:16" ht="24" customHeight="1">
      <c r="O1492" s="86"/>
      <c r="P1492" s="86"/>
    </row>
    <row r="1493" spans="15:16" ht="24" customHeight="1">
      <c r="O1493" s="86"/>
      <c r="P1493" s="86"/>
    </row>
    <row r="1494" spans="15:16" ht="24" customHeight="1">
      <c r="O1494" s="86"/>
      <c r="P1494" s="86"/>
    </row>
    <row r="1495" spans="15:16" ht="24" customHeight="1">
      <c r="O1495" s="86"/>
      <c r="P1495" s="86"/>
    </row>
    <row r="1496" spans="15:16" ht="24" customHeight="1">
      <c r="O1496" s="86"/>
      <c r="P1496" s="86"/>
    </row>
    <row r="1497" spans="15:16" ht="24" customHeight="1">
      <c r="O1497" s="86"/>
      <c r="P1497" s="86"/>
    </row>
    <row r="1498" spans="15:16" ht="24" customHeight="1">
      <c r="O1498" s="86"/>
      <c r="P1498" s="86"/>
    </row>
    <row r="1499" spans="15:16" ht="24" customHeight="1">
      <c r="O1499" s="86"/>
      <c r="P1499" s="86"/>
    </row>
    <row r="1500" spans="15:16" ht="24" customHeight="1">
      <c r="O1500" s="86"/>
      <c r="P1500" s="86"/>
    </row>
    <row r="1501" spans="15:16" ht="24" customHeight="1">
      <c r="O1501" s="86"/>
      <c r="P1501" s="86"/>
    </row>
    <row r="1502" spans="15:16" ht="24" customHeight="1">
      <c r="O1502" s="86"/>
      <c r="P1502" s="86"/>
    </row>
    <row r="1503" spans="15:16" ht="24" customHeight="1">
      <c r="O1503" s="86"/>
      <c r="P1503" s="86"/>
    </row>
    <row r="1504" spans="15:16" ht="24" customHeight="1">
      <c r="O1504" s="86"/>
      <c r="P1504" s="86"/>
    </row>
    <row r="1505" spans="15:16" ht="24" customHeight="1">
      <c r="O1505" s="86"/>
      <c r="P1505" s="86"/>
    </row>
    <row r="1506" spans="15:16" ht="24" customHeight="1">
      <c r="O1506" s="86"/>
      <c r="P1506" s="86"/>
    </row>
    <row r="1507" spans="15:16" ht="24" customHeight="1">
      <c r="O1507" s="86"/>
      <c r="P1507" s="86"/>
    </row>
    <row r="1508" spans="15:16" ht="24" customHeight="1">
      <c r="O1508" s="86"/>
      <c r="P1508" s="86"/>
    </row>
    <row r="1509" spans="15:16" ht="24" customHeight="1">
      <c r="O1509" s="86"/>
      <c r="P1509" s="86"/>
    </row>
    <row r="1510" spans="15:16" ht="24" customHeight="1">
      <c r="O1510" s="86"/>
      <c r="P1510" s="86"/>
    </row>
    <row r="1511" spans="15:16" ht="24" customHeight="1">
      <c r="O1511" s="86"/>
      <c r="P1511" s="86"/>
    </row>
    <row r="1512" spans="15:16" ht="24" customHeight="1">
      <c r="O1512" s="86"/>
      <c r="P1512" s="86"/>
    </row>
    <row r="1513" spans="15:16" ht="24" customHeight="1">
      <c r="O1513" s="86"/>
      <c r="P1513" s="86"/>
    </row>
    <row r="1514" spans="15:16" ht="24" customHeight="1">
      <c r="O1514" s="86"/>
      <c r="P1514" s="86"/>
    </row>
    <row r="1515" spans="15:16" ht="24" customHeight="1">
      <c r="O1515" s="86"/>
      <c r="P1515" s="86"/>
    </row>
    <row r="1516" spans="15:16" ht="24" customHeight="1">
      <c r="O1516" s="86"/>
      <c r="P1516" s="86"/>
    </row>
    <row r="1517" spans="15:16" ht="24" customHeight="1">
      <c r="O1517" s="86"/>
      <c r="P1517" s="86"/>
    </row>
    <row r="1518" spans="15:16" ht="24" customHeight="1">
      <c r="O1518" s="86"/>
      <c r="P1518" s="86"/>
    </row>
    <row r="1519" spans="15:16" ht="24" customHeight="1">
      <c r="O1519" s="86"/>
      <c r="P1519" s="86"/>
    </row>
    <row r="1520" spans="15:16" ht="24" customHeight="1">
      <c r="O1520" s="86"/>
      <c r="P1520" s="86"/>
    </row>
    <row r="1521" spans="15:16" ht="24" customHeight="1">
      <c r="O1521" s="86"/>
      <c r="P1521" s="86"/>
    </row>
    <row r="1522" spans="15:16" ht="24" customHeight="1">
      <c r="O1522" s="86"/>
      <c r="P1522" s="86"/>
    </row>
    <row r="1523" spans="15:16" ht="24" customHeight="1">
      <c r="O1523" s="86"/>
      <c r="P1523" s="86"/>
    </row>
    <row r="1524" spans="15:16" ht="24" customHeight="1">
      <c r="O1524" s="86"/>
      <c r="P1524" s="86"/>
    </row>
    <row r="1525" spans="15:16" ht="24" customHeight="1">
      <c r="O1525" s="86"/>
      <c r="P1525" s="86"/>
    </row>
    <row r="1526" spans="15:16" ht="24" customHeight="1">
      <c r="O1526" s="86"/>
      <c r="P1526" s="86"/>
    </row>
    <row r="1527" spans="15:16" ht="24" customHeight="1">
      <c r="O1527" s="86"/>
      <c r="P1527" s="86"/>
    </row>
    <row r="1528" spans="15:16" ht="24" customHeight="1">
      <c r="O1528" s="86"/>
      <c r="P1528" s="86"/>
    </row>
    <row r="1529" spans="15:16" ht="24" customHeight="1">
      <c r="O1529" s="86"/>
      <c r="P1529" s="86"/>
    </row>
    <row r="1530" spans="15:16" ht="24" customHeight="1">
      <c r="O1530" s="86"/>
      <c r="P1530" s="86"/>
    </row>
    <row r="1531" spans="15:16" ht="24" customHeight="1">
      <c r="O1531" s="86"/>
      <c r="P1531" s="86"/>
    </row>
    <row r="1532" spans="15:16" ht="24" customHeight="1">
      <c r="O1532" s="86"/>
      <c r="P1532" s="86"/>
    </row>
    <row r="1533" spans="15:16" ht="24" customHeight="1">
      <c r="O1533" s="86"/>
      <c r="P1533" s="86"/>
    </row>
    <row r="1534" spans="15:16" ht="24" customHeight="1">
      <c r="O1534" s="86"/>
      <c r="P1534" s="86"/>
    </row>
    <row r="1535" spans="15:16" ht="24" customHeight="1">
      <c r="O1535" s="86"/>
      <c r="P1535" s="86"/>
    </row>
    <row r="1536" spans="15:16" ht="24" customHeight="1">
      <c r="O1536" s="86"/>
      <c r="P1536" s="86"/>
    </row>
    <row r="1537" spans="15:16" ht="24" customHeight="1">
      <c r="O1537" s="86"/>
      <c r="P1537" s="86"/>
    </row>
    <row r="1538" spans="15:16" ht="24" customHeight="1">
      <c r="O1538" s="86"/>
      <c r="P1538" s="86"/>
    </row>
    <row r="1539" spans="15:16" ht="24" customHeight="1">
      <c r="O1539" s="86"/>
      <c r="P1539" s="86"/>
    </row>
    <row r="1540" spans="15:16" ht="24" customHeight="1">
      <c r="O1540" s="86"/>
      <c r="P1540" s="86"/>
    </row>
    <row r="1541" spans="15:16" ht="24" customHeight="1">
      <c r="O1541" s="86"/>
      <c r="P1541" s="86"/>
    </row>
    <row r="1542" spans="15:16" ht="24" customHeight="1">
      <c r="O1542" s="86"/>
      <c r="P1542" s="86"/>
    </row>
    <row r="1543" spans="15:16" ht="24" customHeight="1">
      <c r="O1543" s="86"/>
      <c r="P1543" s="86"/>
    </row>
    <row r="1544" spans="15:16" ht="24" customHeight="1">
      <c r="O1544" s="86"/>
      <c r="P1544" s="86"/>
    </row>
    <row r="1545" spans="15:16" ht="24" customHeight="1">
      <c r="O1545" s="86"/>
      <c r="P1545" s="86"/>
    </row>
    <row r="1546" spans="15:16" ht="24" customHeight="1">
      <c r="O1546" s="86"/>
      <c r="P1546" s="86"/>
    </row>
    <row r="1547" spans="15:16" ht="24" customHeight="1">
      <c r="O1547" s="86"/>
      <c r="P1547" s="86"/>
    </row>
    <row r="1548" spans="15:16" ht="24" customHeight="1">
      <c r="O1548" s="86"/>
      <c r="P1548" s="86"/>
    </row>
    <row r="1549" spans="15:16" ht="24" customHeight="1">
      <c r="O1549" s="86"/>
      <c r="P1549" s="86"/>
    </row>
    <row r="1550" spans="15:16" ht="24" customHeight="1">
      <c r="O1550" s="86"/>
      <c r="P1550" s="86"/>
    </row>
    <row r="1551" spans="15:16" ht="24" customHeight="1">
      <c r="O1551" s="86"/>
      <c r="P1551" s="86"/>
    </row>
    <row r="1552" spans="15:16" ht="24" customHeight="1">
      <c r="O1552" s="86"/>
      <c r="P1552" s="86"/>
    </row>
    <row r="1553" spans="15:16" ht="24" customHeight="1">
      <c r="O1553" s="86"/>
      <c r="P1553" s="86"/>
    </row>
    <row r="1554" spans="15:16" ht="24" customHeight="1">
      <c r="O1554" s="86"/>
      <c r="P1554" s="86"/>
    </row>
    <row r="1555" spans="15:16" ht="24" customHeight="1">
      <c r="O1555" s="86"/>
      <c r="P1555" s="86"/>
    </row>
    <row r="1556" spans="15:16" ht="12.75" customHeight="1">
      <c r="O1556" s="86"/>
      <c r="P1556" s="86"/>
    </row>
    <row r="1557" spans="15:16" ht="12.75" customHeight="1">
      <c r="O1557" s="86"/>
      <c r="P1557" s="86"/>
    </row>
    <row r="1558" spans="15:16" ht="12.75" customHeight="1">
      <c r="O1558" s="86"/>
      <c r="P1558" s="86"/>
    </row>
    <row r="1559" spans="15:16" ht="12.75" customHeight="1">
      <c r="O1559" s="86"/>
      <c r="P1559" s="86"/>
    </row>
    <row r="1560" spans="15:16" ht="12.75" customHeight="1">
      <c r="O1560" s="86"/>
      <c r="P1560" s="86"/>
    </row>
    <row r="1561" spans="15:16" ht="12.75" customHeight="1">
      <c r="O1561" s="86"/>
      <c r="P1561" s="86"/>
    </row>
    <row r="1562" spans="15:16" ht="12.75" customHeight="1">
      <c r="O1562" s="86"/>
      <c r="P1562" s="86"/>
    </row>
    <row r="1563" spans="15:16" ht="12.75" customHeight="1">
      <c r="O1563" s="86"/>
      <c r="P1563" s="86"/>
    </row>
    <row r="1564" spans="15:16" ht="12.75" customHeight="1">
      <c r="O1564" s="86"/>
      <c r="P1564" s="86"/>
    </row>
    <row r="1565" spans="15:16" ht="12.75" customHeight="1">
      <c r="O1565" s="86"/>
      <c r="P1565" s="86"/>
    </row>
    <row r="1566" spans="15:16" ht="12.75" customHeight="1">
      <c r="O1566" s="86"/>
      <c r="P1566" s="86"/>
    </row>
    <row r="1567" spans="15:16" ht="12.75" customHeight="1">
      <c r="O1567" s="86"/>
      <c r="P1567" s="86"/>
    </row>
    <row r="1568" spans="15:16" ht="12.75" customHeight="1">
      <c r="O1568" s="86"/>
      <c r="P1568" s="86"/>
    </row>
    <row r="1569" spans="15:16" ht="12.75" customHeight="1">
      <c r="O1569" s="86"/>
      <c r="P1569" s="86"/>
    </row>
    <row r="1570" spans="15:16" ht="12.75" customHeight="1">
      <c r="O1570" s="86"/>
      <c r="P1570" s="86"/>
    </row>
    <row r="1571" spans="15:16" ht="12.75" customHeight="1">
      <c r="O1571" s="86"/>
      <c r="P1571" s="86"/>
    </row>
    <row r="1572" spans="15:16" ht="12.75" customHeight="1">
      <c r="O1572" s="86"/>
      <c r="P1572" s="86"/>
    </row>
    <row r="1573" spans="15:16" ht="12.75" customHeight="1">
      <c r="O1573" s="86"/>
      <c r="P1573" s="86"/>
    </row>
    <row r="1574" spans="15:16" ht="12.75" customHeight="1">
      <c r="O1574" s="86"/>
      <c r="P1574" s="86"/>
    </row>
    <row r="1575" spans="15:16" ht="12.75" customHeight="1">
      <c r="O1575" s="86"/>
      <c r="P1575" s="86"/>
    </row>
    <row r="1576" spans="15:16" ht="12.75" customHeight="1">
      <c r="O1576" s="86"/>
      <c r="P1576" s="86"/>
    </row>
    <row r="1577" spans="15:16" ht="12.75" customHeight="1">
      <c r="O1577" s="86"/>
      <c r="P1577" s="86"/>
    </row>
    <row r="1578" spans="15:16" ht="12.75" customHeight="1">
      <c r="O1578" s="86"/>
      <c r="P1578" s="86"/>
    </row>
    <row r="1579" spans="15:16" ht="12.75" customHeight="1">
      <c r="O1579" s="86"/>
      <c r="P1579" s="86"/>
    </row>
    <row r="1580" spans="15:16" ht="12.75" customHeight="1">
      <c r="O1580" s="86"/>
      <c r="P1580" s="86"/>
    </row>
    <row r="1581" spans="15:16" ht="12.75" customHeight="1">
      <c r="O1581" s="86"/>
      <c r="P1581" s="86"/>
    </row>
    <row r="1582" spans="15:16" ht="12.75" customHeight="1">
      <c r="O1582" s="86"/>
      <c r="P1582" s="86"/>
    </row>
    <row r="1583" spans="15:16" ht="12.75" customHeight="1">
      <c r="O1583" s="86"/>
      <c r="P1583" s="86"/>
    </row>
    <row r="1584" spans="15:16" ht="12.75" customHeight="1">
      <c r="O1584" s="86"/>
      <c r="P1584" s="86"/>
    </row>
    <row r="1585" spans="15:16" ht="12.75" customHeight="1">
      <c r="O1585" s="86"/>
      <c r="P1585" s="86"/>
    </row>
    <row r="1586" spans="15:16" ht="12.75" customHeight="1">
      <c r="O1586" s="86"/>
      <c r="P1586" s="86"/>
    </row>
    <row r="1587" spans="15:16" ht="12.75" customHeight="1">
      <c r="O1587" s="86"/>
      <c r="P1587" s="86"/>
    </row>
    <row r="1588" spans="15:16" ht="12.75" customHeight="1">
      <c r="O1588" s="86"/>
      <c r="P1588" s="86"/>
    </row>
    <row r="1589" spans="15:16" ht="12.75" customHeight="1">
      <c r="O1589" s="86"/>
      <c r="P1589" s="86"/>
    </row>
    <row r="1590" spans="15:16" ht="12.75" customHeight="1">
      <c r="O1590" s="86"/>
      <c r="P1590" s="86"/>
    </row>
    <row r="1591" spans="15:16" ht="12.75" customHeight="1">
      <c r="O1591" s="86"/>
      <c r="P1591" s="86"/>
    </row>
    <row r="1592" spans="15:16" ht="12.75" customHeight="1">
      <c r="O1592" s="86"/>
      <c r="P1592" s="86"/>
    </row>
    <row r="1593" spans="15:16" ht="12.75" customHeight="1">
      <c r="O1593" s="86"/>
      <c r="P1593" s="86"/>
    </row>
    <row r="1594" spans="15:16" ht="12.75" customHeight="1">
      <c r="O1594" s="86"/>
      <c r="P1594" s="86"/>
    </row>
    <row r="1595" spans="15:16" ht="12.75" customHeight="1">
      <c r="O1595" s="86"/>
      <c r="P1595" s="86"/>
    </row>
    <row r="1596" spans="15:16" ht="12.75" customHeight="1">
      <c r="O1596" s="86"/>
      <c r="P1596" s="86"/>
    </row>
    <row r="1597" spans="15:16" ht="12.75" customHeight="1">
      <c r="O1597" s="86"/>
      <c r="P1597" s="86"/>
    </row>
    <row r="1598" spans="15:16" ht="12.75" customHeight="1">
      <c r="O1598" s="86"/>
      <c r="P1598" s="86"/>
    </row>
    <row r="1599" spans="15:16" ht="12.75" customHeight="1">
      <c r="O1599" s="86"/>
      <c r="P1599" s="86"/>
    </row>
    <row r="1600" spans="15:16" ht="12.75" customHeight="1">
      <c r="O1600" s="86"/>
      <c r="P1600" s="86"/>
    </row>
    <row r="1601" spans="15:16" ht="12.75" customHeight="1">
      <c r="O1601" s="86"/>
      <c r="P1601" s="86"/>
    </row>
    <row r="1602" spans="15:16" ht="12.75" customHeight="1">
      <c r="O1602" s="86"/>
      <c r="P1602" s="86"/>
    </row>
    <row r="1603" spans="15:16" ht="12.75" customHeight="1">
      <c r="O1603" s="86"/>
      <c r="P1603" s="86"/>
    </row>
    <row r="1604" spans="15:16" ht="12.75" customHeight="1">
      <c r="O1604" s="86"/>
      <c r="P1604" s="86"/>
    </row>
    <row r="1605" spans="15:16" ht="12.75" customHeight="1">
      <c r="O1605" s="86"/>
      <c r="P1605" s="86"/>
    </row>
    <row r="1606" spans="15:16" ht="12.75" customHeight="1">
      <c r="O1606" s="86"/>
      <c r="P1606" s="86"/>
    </row>
    <row r="1607" spans="15:16" ht="12.75" customHeight="1">
      <c r="O1607" s="86"/>
      <c r="P1607" s="86"/>
    </row>
    <row r="1608" spans="15:16" ht="12.75" customHeight="1">
      <c r="O1608" s="86"/>
      <c r="P1608" s="86"/>
    </row>
    <row r="1609" spans="15:16" ht="12.75" customHeight="1">
      <c r="O1609" s="86"/>
      <c r="P1609" s="86"/>
    </row>
    <row r="1610" spans="15:16" ht="12.75" customHeight="1">
      <c r="O1610" s="86"/>
      <c r="P1610" s="86"/>
    </row>
    <row r="1611" spans="15:16" ht="12.75" customHeight="1">
      <c r="O1611" s="86"/>
      <c r="P1611" s="86"/>
    </row>
    <row r="1612" spans="15:16" ht="12.75" customHeight="1">
      <c r="O1612" s="86"/>
      <c r="P1612" s="86"/>
    </row>
    <row r="1613" spans="15:16" ht="12.75" customHeight="1">
      <c r="O1613" s="86"/>
      <c r="P1613" s="86"/>
    </row>
    <row r="1614" spans="15:16" ht="12.75" customHeight="1">
      <c r="O1614" s="86"/>
      <c r="P1614" s="86"/>
    </row>
    <row r="1615" spans="15:16" ht="12.75" customHeight="1">
      <c r="O1615" s="86"/>
      <c r="P1615" s="86"/>
    </row>
    <row r="1616" spans="15:16" ht="12.75" customHeight="1">
      <c r="O1616" s="86"/>
      <c r="P1616" s="86"/>
    </row>
    <row r="1617" spans="15:16" ht="12.75" customHeight="1">
      <c r="O1617" s="86"/>
      <c r="P1617" s="86"/>
    </row>
    <row r="1618" spans="15:16" ht="12.75" customHeight="1">
      <c r="O1618" s="86"/>
      <c r="P1618" s="86"/>
    </row>
    <row r="1619" spans="15:16" ht="12.75" customHeight="1">
      <c r="O1619" s="86"/>
      <c r="P1619" s="86"/>
    </row>
    <row r="1620" spans="15:16" ht="12.75" customHeight="1">
      <c r="O1620" s="86"/>
      <c r="P1620" s="86"/>
    </row>
    <row r="1621" spans="15:16" ht="12.75" customHeight="1">
      <c r="O1621" s="86"/>
      <c r="P1621" s="86"/>
    </row>
    <row r="1622" spans="15:16" ht="12.75" customHeight="1">
      <c r="O1622" s="86"/>
      <c r="P1622" s="86"/>
    </row>
    <row r="1623" spans="15:16" ht="12.75" customHeight="1">
      <c r="O1623" s="86"/>
      <c r="P1623" s="86"/>
    </row>
    <row r="1624" spans="15:16" ht="12.75" customHeight="1">
      <c r="O1624" s="86"/>
      <c r="P1624" s="86"/>
    </row>
    <row r="1625" spans="15:16" ht="12.75" customHeight="1">
      <c r="O1625" s="86"/>
      <c r="P1625" s="86"/>
    </row>
    <row r="1626" spans="15:16" ht="12.75" customHeight="1">
      <c r="O1626" s="86"/>
      <c r="P1626" s="86"/>
    </row>
    <row r="1627" spans="15:16" ht="12.75" customHeight="1">
      <c r="O1627" s="86"/>
      <c r="P1627" s="86"/>
    </row>
    <row r="1628" spans="15:16" ht="12.75" customHeight="1">
      <c r="O1628" s="86"/>
      <c r="P1628" s="86"/>
    </row>
    <row r="1629" spans="15:16" ht="12.75" customHeight="1">
      <c r="O1629" s="86"/>
      <c r="P1629" s="86"/>
    </row>
    <row r="1630" spans="15:16" ht="12.75" customHeight="1">
      <c r="O1630" s="86"/>
      <c r="P1630" s="86"/>
    </row>
    <row r="1631" spans="15:16" ht="12.75" customHeight="1">
      <c r="O1631" s="86"/>
      <c r="P1631" s="86"/>
    </row>
    <row r="1632" spans="15:16" ht="12.75" customHeight="1">
      <c r="O1632" s="86"/>
      <c r="P1632" s="86"/>
    </row>
    <row r="1633" spans="15:16" ht="12.75" customHeight="1">
      <c r="O1633" s="86"/>
      <c r="P1633" s="86"/>
    </row>
    <row r="1634" spans="15:16" ht="12.75" customHeight="1">
      <c r="O1634" s="86"/>
      <c r="P1634" s="86"/>
    </row>
    <row r="1635" spans="15:16" ht="12.75" customHeight="1">
      <c r="O1635" s="86"/>
      <c r="P1635" s="86"/>
    </row>
    <row r="1636" spans="15:16" ht="12.75" customHeight="1">
      <c r="O1636" s="86"/>
      <c r="P1636" s="86"/>
    </row>
    <row r="1637" spans="15:16" ht="12.75" customHeight="1">
      <c r="O1637" s="86"/>
      <c r="P1637" s="86"/>
    </row>
    <row r="1638" spans="15:16" ht="12.75" customHeight="1">
      <c r="O1638" s="86"/>
      <c r="P1638" s="86"/>
    </row>
    <row r="1639" spans="15:16" ht="12.75" customHeight="1">
      <c r="O1639" s="86"/>
      <c r="P1639" s="86"/>
    </row>
    <row r="1640" spans="15:16" ht="12.75" customHeight="1">
      <c r="O1640" s="86"/>
      <c r="P1640" s="86"/>
    </row>
    <row r="1641" spans="15:16" ht="12.75" customHeight="1">
      <c r="O1641" s="86"/>
      <c r="P1641" s="86"/>
    </row>
    <row r="1642" spans="15:16" ht="12.75" customHeight="1">
      <c r="O1642" s="86"/>
      <c r="P1642" s="86"/>
    </row>
    <row r="1643" spans="15:16" ht="12.75" customHeight="1">
      <c r="O1643" s="86"/>
      <c r="P1643" s="86"/>
    </row>
    <row r="1644" spans="15:16" ht="12.75" customHeight="1">
      <c r="O1644" s="86"/>
      <c r="P1644" s="86"/>
    </row>
    <row r="1645" spans="15:16" ht="12.75" customHeight="1">
      <c r="O1645" s="86"/>
      <c r="P1645" s="86"/>
    </row>
    <row r="1646" spans="15:16" ht="12.75" customHeight="1">
      <c r="O1646" s="86"/>
      <c r="P1646" s="86"/>
    </row>
    <row r="1647" spans="15:16" ht="12.75" customHeight="1">
      <c r="O1647" s="86"/>
      <c r="P1647" s="86"/>
    </row>
    <row r="1648" spans="15:16" ht="12.75" customHeight="1">
      <c r="O1648" s="86"/>
      <c r="P1648" s="86"/>
    </row>
    <row r="1649" spans="15:16" ht="12.75" customHeight="1">
      <c r="O1649" s="86"/>
      <c r="P1649" s="86"/>
    </row>
    <row r="1650" spans="15:16" ht="12.75" customHeight="1">
      <c r="O1650" s="86"/>
      <c r="P1650" s="86"/>
    </row>
    <row r="1651" spans="15:16" ht="12.75" customHeight="1">
      <c r="O1651" s="86"/>
      <c r="P1651" s="86"/>
    </row>
    <row r="1652" spans="15:16" ht="12.75" customHeight="1">
      <c r="O1652" s="86"/>
      <c r="P1652" s="86"/>
    </row>
    <row r="1653" spans="15:16" ht="12.75" customHeight="1">
      <c r="O1653" s="86"/>
      <c r="P1653" s="86"/>
    </row>
    <row r="1654" spans="15:16" ht="12.75" customHeight="1">
      <c r="O1654" s="86"/>
      <c r="P1654" s="86"/>
    </row>
    <row r="1655" spans="15:16" ht="12.75" customHeight="1">
      <c r="O1655" s="86"/>
      <c r="P1655" s="86"/>
    </row>
    <row r="1656" spans="15:16" ht="12.75" customHeight="1">
      <c r="O1656" s="86"/>
      <c r="P1656" s="86"/>
    </row>
    <row r="1657" spans="15:16" ht="12.75" customHeight="1">
      <c r="O1657" s="86"/>
      <c r="P1657" s="86"/>
    </row>
    <row r="1658" spans="15:16" ht="12.75" customHeight="1">
      <c r="O1658" s="86"/>
      <c r="P1658" s="86"/>
    </row>
    <row r="1659" spans="15:16" ht="12.75" customHeight="1">
      <c r="O1659" s="86"/>
      <c r="P1659" s="86"/>
    </row>
    <row r="1660" spans="15:16" ht="12.75" customHeight="1">
      <c r="O1660" s="86"/>
      <c r="P1660" s="86"/>
    </row>
    <row r="1661" spans="15:16" ht="12.75" customHeight="1">
      <c r="O1661" s="86"/>
      <c r="P1661" s="86"/>
    </row>
    <row r="1662" spans="15:16" ht="12.75" customHeight="1">
      <c r="O1662" s="86"/>
      <c r="P1662" s="86"/>
    </row>
    <row r="1663" spans="15:16" ht="12.75" customHeight="1">
      <c r="O1663" s="86"/>
      <c r="P1663" s="86"/>
    </row>
    <row r="1664" spans="15:16" ht="12.75" customHeight="1">
      <c r="O1664" s="86"/>
      <c r="P1664" s="86"/>
    </row>
    <row r="1665" spans="15:16" ht="12.75" customHeight="1">
      <c r="O1665" s="86"/>
      <c r="P1665" s="86"/>
    </row>
    <row r="1666" spans="15:16" ht="12.75" customHeight="1">
      <c r="O1666" s="86"/>
      <c r="P1666" s="86"/>
    </row>
    <row r="1667" spans="15:16" ht="12.75" customHeight="1">
      <c r="O1667" s="86"/>
      <c r="P1667" s="86"/>
    </row>
    <row r="1668" spans="15:16" ht="12.75" customHeight="1">
      <c r="O1668" s="86"/>
      <c r="P1668" s="86"/>
    </row>
    <row r="1669" spans="15:16" ht="12.75" customHeight="1">
      <c r="O1669" s="86"/>
      <c r="P1669" s="86"/>
    </row>
    <row r="1670" spans="15:16" ht="12.75" customHeight="1">
      <c r="O1670" s="86"/>
      <c r="P1670" s="86"/>
    </row>
    <row r="1671" spans="15:16" ht="12.75" customHeight="1">
      <c r="O1671" s="86"/>
      <c r="P1671" s="86"/>
    </row>
    <row r="1672" spans="15:16" ht="12.75" customHeight="1">
      <c r="O1672" s="86"/>
      <c r="P1672" s="86"/>
    </row>
    <row r="1673" spans="15:16" ht="12.75" customHeight="1">
      <c r="O1673" s="86"/>
      <c r="P1673" s="86"/>
    </row>
    <row r="1674" spans="15:16" ht="12.75" customHeight="1">
      <c r="O1674" s="86"/>
      <c r="P1674" s="86"/>
    </row>
    <row r="1675" spans="15:16" ht="12.75" customHeight="1">
      <c r="O1675" s="86"/>
      <c r="P1675" s="86"/>
    </row>
    <row r="1676" spans="15:16" ht="12.75" customHeight="1">
      <c r="O1676" s="86"/>
      <c r="P1676" s="86"/>
    </row>
    <row r="1677" spans="15:16" ht="12.75" customHeight="1">
      <c r="O1677" s="86"/>
      <c r="P1677" s="86"/>
    </row>
    <row r="1678" spans="15:16" ht="12.75" customHeight="1">
      <c r="O1678" s="86"/>
      <c r="P1678" s="86"/>
    </row>
    <row r="1679" spans="15:16" ht="12.75" customHeight="1">
      <c r="O1679" s="86"/>
      <c r="P1679" s="86"/>
    </row>
    <row r="1680" spans="15:16" ht="12.75" customHeight="1">
      <c r="O1680" s="86"/>
      <c r="P1680" s="86"/>
    </row>
    <row r="1681" spans="15:16" ht="12.75" customHeight="1">
      <c r="O1681" s="86"/>
      <c r="P1681" s="86"/>
    </row>
    <row r="1682" spans="15:16" ht="12.75" customHeight="1">
      <c r="O1682" s="86"/>
      <c r="P1682" s="86"/>
    </row>
    <row r="1683" spans="15:16" ht="12.75" customHeight="1">
      <c r="O1683" s="86"/>
      <c r="P1683" s="86"/>
    </row>
    <row r="1684" spans="15:16" ht="12.75" customHeight="1">
      <c r="O1684" s="86"/>
      <c r="P1684" s="86"/>
    </row>
    <row r="1685" spans="15:16" ht="12.75" customHeight="1">
      <c r="O1685" s="86"/>
      <c r="P1685" s="86"/>
    </row>
    <row r="1686" spans="15:16" ht="12.75" customHeight="1">
      <c r="O1686" s="86"/>
      <c r="P1686" s="86"/>
    </row>
    <row r="1687" spans="15:16" ht="12.75" customHeight="1">
      <c r="O1687" s="86"/>
      <c r="P1687" s="86"/>
    </row>
    <row r="1688" spans="15:16" ht="12.75" customHeight="1">
      <c r="O1688" s="86"/>
      <c r="P1688" s="86"/>
    </row>
    <row r="1689" spans="15:16" ht="12.75" customHeight="1">
      <c r="O1689" s="86"/>
      <c r="P1689" s="86"/>
    </row>
    <row r="1690" spans="15:16" ht="12.75" customHeight="1">
      <c r="O1690" s="86"/>
      <c r="P1690" s="86"/>
    </row>
    <row r="1691" spans="15:16" ht="12.75" customHeight="1">
      <c r="O1691" s="86"/>
      <c r="P1691" s="86"/>
    </row>
    <row r="1692" spans="15:16" ht="12.75" customHeight="1">
      <c r="O1692" s="86"/>
      <c r="P1692" s="86"/>
    </row>
    <row r="1693" spans="15:16" ht="12.75" customHeight="1">
      <c r="O1693" s="86"/>
      <c r="P1693" s="86"/>
    </row>
    <row r="1694" spans="15:16" ht="12.75" customHeight="1">
      <c r="O1694" s="86"/>
      <c r="P1694" s="86"/>
    </row>
    <row r="1695" spans="15:16" ht="12.75" customHeight="1">
      <c r="O1695" s="86"/>
      <c r="P1695" s="86"/>
    </row>
    <row r="1696" spans="15:16" ht="12.75" customHeight="1">
      <c r="O1696" s="86"/>
      <c r="P1696" s="86"/>
    </row>
    <row r="1697" spans="15:16" ht="12.75" customHeight="1">
      <c r="O1697" s="86"/>
      <c r="P1697" s="86"/>
    </row>
    <row r="1698" spans="15:16" ht="12.75" customHeight="1">
      <c r="O1698" s="86"/>
      <c r="P1698" s="86"/>
    </row>
    <row r="1699" spans="15:16" ht="12.75" customHeight="1">
      <c r="O1699" s="86"/>
      <c r="P1699" s="86"/>
    </row>
    <row r="1700" spans="15:16" ht="12.75" customHeight="1">
      <c r="O1700" s="86"/>
      <c r="P1700" s="86"/>
    </row>
    <row r="1701" spans="15:16" ht="12.75" customHeight="1">
      <c r="O1701" s="86"/>
      <c r="P1701" s="86"/>
    </row>
    <row r="1702" spans="15:16" ht="12.75" customHeight="1">
      <c r="O1702" s="86"/>
      <c r="P1702" s="86"/>
    </row>
    <row r="1703" spans="15:16" ht="12.75" customHeight="1">
      <c r="O1703" s="86"/>
      <c r="P1703" s="86"/>
    </row>
    <row r="1704" spans="15:16" ht="12.75" customHeight="1">
      <c r="O1704" s="86"/>
      <c r="P1704" s="86"/>
    </row>
    <row r="1705" spans="15:16" ht="12.75" customHeight="1">
      <c r="O1705" s="86"/>
      <c r="P1705" s="86"/>
    </row>
    <row r="1706" spans="15:16" ht="12.75" customHeight="1">
      <c r="O1706" s="86"/>
      <c r="P1706" s="86"/>
    </row>
    <row r="1707" spans="15:16" ht="12.75" customHeight="1">
      <c r="O1707" s="86"/>
      <c r="P1707" s="86"/>
    </row>
    <row r="1708" spans="15:16" ht="12.75" customHeight="1">
      <c r="O1708" s="86"/>
      <c r="P1708" s="86"/>
    </row>
    <row r="1709" spans="15:16" ht="12.75" customHeight="1">
      <c r="O1709" s="86"/>
      <c r="P1709" s="86"/>
    </row>
    <row r="1710" spans="15:16" ht="12.75" customHeight="1">
      <c r="O1710" s="86"/>
      <c r="P1710" s="86"/>
    </row>
    <row r="1711" spans="15:16" ht="12.75" customHeight="1">
      <c r="O1711" s="86"/>
      <c r="P1711" s="86"/>
    </row>
    <row r="1712" spans="15:16" ht="12.75" customHeight="1">
      <c r="O1712" s="86"/>
      <c r="P1712" s="86"/>
    </row>
    <row r="1713" spans="15:16" ht="12.75" customHeight="1">
      <c r="O1713" s="86"/>
      <c r="P1713" s="86"/>
    </row>
    <row r="1714" spans="15:16" ht="12.75" customHeight="1">
      <c r="O1714" s="86"/>
      <c r="P1714" s="86"/>
    </row>
    <row r="1715" spans="15:16" ht="12.75" customHeight="1">
      <c r="O1715" s="86"/>
      <c r="P1715" s="86"/>
    </row>
    <row r="1716" spans="15:16" ht="12.75" customHeight="1">
      <c r="O1716" s="86"/>
      <c r="P1716" s="86"/>
    </row>
    <row r="1717" spans="15:16" ht="12.75" customHeight="1">
      <c r="O1717" s="86"/>
      <c r="P1717" s="86"/>
    </row>
    <row r="1718" spans="15:16" ht="12.75" customHeight="1">
      <c r="O1718" s="86"/>
      <c r="P1718" s="86"/>
    </row>
    <row r="1719" spans="15:16" ht="12.75" customHeight="1">
      <c r="O1719" s="86"/>
      <c r="P1719" s="86"/>
    </row>
    <row r="1720" spans="15:16" ht="12.75" customHeight="1">
      <c r="O1720" s="86"/>
      <c r="P1720" s="86"/>
    </row>
    <row r="1721" spans="15:16" ht="12.75" customHeight="1">
      <c r="O1721" s="86"/>
      <c r="P1721" s="86"/>
    </row>
    <row r="1722" spans="15:16" ht="12.75" customHeight="1">
      <c r="O1722" s="86"/>
      <c r="P1722" s="86"/>
    </row>
    <row r="1723" spans="15:16" ht="12.75" customHeight="1">
      <c r="O1723" s="86"/>
      <c r="P1723" s="86"/>
    </row>
    <row r="1724" spans="15:16" ht="12.75" customHeight="1">
      <c r="O1724" s="86"/>
      <c r="P1724" s="86"/>
    </row>
    <row r="1725" spans="15:16" ht="12.75" customHeight="1">
      <c r="O1725" s="86"/>
      <c r="P1725" s="86"/>
    </row>
    <row r="1726" spans="15:16" ht="12.75" customHeight="1">
      <c r="O1726" s="86"/>
      <c r="P1726" s="86"/>
    </row>
    <row r="1727" spans="15:16" ht="12.75" customHeight="1">
      <c r="O1727" s="86"/>
      <c r="P1727" s="86"/>
    </row>
    <row r="1728" spans="15:16" ht="12.75" customHeight="1">
      <c r="O1728" s="86"/>
      <c r="P1728" s="86"/>
    </row>
    <row r="1729" spans="15:16" ht="12.75" customHeight="1">
      <c r="O1729" s="86"/>
      <c r="P1729" s="86"/>
    </row>
    <row r="1730" spans="15:16" ht="12.75" customHeight="1">
      <c r="O1730" s="86"/>
      <c r="P1730" s="86"/>
    </row>
    <row r="1731" spans="15:16" ht="12.75" customHeight="1">
      <c r="O1731" s="86"/>
      <c r="P1731" s="86"/>
    </row>
    <row r="1732" spans="15:16" ht="12.75" customHeight="1">
      <c r="O1732" s="86"/>
      <c r="P1732" s="86"/>
    </row>
    <row r="1733" spans="15:16" ht="12.75" customHeight="1">
      <c r="O1733" s="86"/>
      <c r="P1733" s="86"/>
    </row>
    <row r="1734" spans="15:16" ht="12.75" customHeight="1">
      <c r="O1734" s="86"/>
      <c r="P1734" s="86"/>
    </row>
    <row r="1735" spans="15:16" ht="12.75" customHeight="1">
      <c r="O1735" s="86"/>
      <c r="P1735" s="86"/>
    </row>
    <row r="1736" spans="15:16" ht="12.75" customHeight="1">
      <c r="O1736" s="86"/>
      <c r="P1736" s="86"/>
    </row>
    <row r="1737" spans="15:16" ht="12.75" customHeight="1">
      <c r="O1737" s="86"/>
      <c r="P1737" s="86"/>
    </row>
    <row r="1738" spans="15:16" ht="12.75" customHeight="1">
      <c r="O1738" s="86"/>
      <c r="P1738" s="86"/>
    </row>
    <row r="1739" spans="15:16" ht="12.75" customHeight="1">
      <c r="O1739" s="86"/>
      <c r="P1739" s="86"/>
    </row>
    <row r="1740" spans="15:16" ht="12.75" customHeight="1">
      <c r="O1740" s="86"/>
      <c r="P1740" s="86"/>
    </row>
    <row r="1741" spans="15:16" ht="12.75" customHeight="1">
      <c r="O1741" s="86"/>
      <c r="P1741" s="86"/>
    </row>
    <row r="1742" spans="15:16" ht="12.75" customHeight="1">
      <c r="O1742" s="86"/>
      <c r="P1742" s="86"/>
    </row>
    <row r="1743" spans="15:16" ht="12.75" customHeight="1">
      <c r="O1743" s="86"/>
      <c r="P1743" s="86"/>
    </row>
    <row r="1744" spans="15:16" ht="12.75" customHeight="1">
      <c r="O1744" s="86"/>
      <c r="P1744" s="86"/>
    </row>
    <row r="1745" spans="15:16" ht="12.75" customHeight="1">
      <c r="O1745" s="86"/>
      <c r="P1745" s="86"/>
    </row>
    <row r="1746" spans="15:16" ht="12.75" customHeight="1">
      <c r="O1746" s="86"/>
      <c r="P1746" s="86"/>
    </row>
    <row r="1747" spans="15:16" ht="12.75" customHeight="1">
      <c r="O1747" s="86"/>
      <c r="P1747" s="86"/>
    </row>
    <row r="1748" spans="15:16" ht="12.75" customHeight="1">
      <c r="O1748" s="86"/>
      <c r="P1748" s="86"/>
    </row>
    <row r="1749" spans="15:16" ht="12.75" customHeight="1">
      <c r="O1749" s="86"/>
      <c r="P1749" s="86"/>
    </row>
    <row r="1750" spans="15:16" ht="12.75" customHeight="1">
      <c r="O1750" s="86"/>
      <c r="P1750" s="86"/>
    </row>
    <row r="1751" spans="15:16" ht="12.75" customHeight="1">
      <c r="O1751" s="86"/>
      <c r="P1751" s="86"/>
    </row>
    <row r="1752" spans="15:16" ht="12.75" customHeight="1">
      <c r="O1752" s="86"/>
      <c r="P1752" s="86"/>
    </row>
    <row r="1753" spans="15:16" ht="12.75" customHeight="1">
      <c r="O1753" s="86"/>
      <c r="P1753" s="86"/>
    </row>
    <row r="1754" spans="15:16" ht="12.75" customHeight="1">
      <c r="O1754" s="86"/>
      <c r="P1754" s="86"/>
    </row>
    <row r="1755" spans="15:16" ht="12.75" customHeight="1">
      <c r="O1755" s="86"/>
      <c r="P1755" s="86"/>
    </row>
    <row r="1756" spans="15:16" ht="12.75" customHeight="1">
      <c r="O1756" s="86"/>
      <c r="P1756" s="86"/>
    </row>
    <row r="1757" spans="15:16" ht="12.75" customHeight="1">
      <c r="O1757" s="86"/>
      <c r="P1757" s="86"/>
    </row>
    <row r="1758" spans="15:16" ht="12.75" customHeight="1">
      <c r="O1758" s="86"/>
      <c r="P1758" s="86"/>
    </row>
    <row r="1759" spans="15:16" ht="12.75" customHeight="1">
      <c r="O1759" s="86"/>
      <c r="P1759" s="86"/>
    </row>
    <row r="1760" spans="15:16" ht="12.75" customHeight="1">
      <c r="O1760" s="86"/>
      <c r="P1760" s="86"/>
    </row>
    <row r="1761" spans="15:16" ht="12.75" customHeight="1">
      <c r="O1761" s="86"/>
      <c r="P1761" s="86"/>
    </row>
    <row r="1762" spans="15:16" ht="12.75" customHeight="1">
      <c r="O1762" s="86"/>
      <c r="P1762" s="86"/>
    </row>
    <row r="1763" spans="15:16" ht="12.75" customHeight="1">
      <c r="O1763" s="86"/>
      <c r="P1763" s="86"/>
    </row>
    <row r="1764" spans="15:16" ht="12.75" customHeight="1">
      <c r="O1764" s="86"/>
      <c r="P1764" s="86"/>
    </row>
    <row r="1765" spans="15:16" ht="12.75" customHeight="1">
      <c r="O1765" s="86"/>
      <c r="P1765" s="86"/>
    </row>
    <row r="1766" spans="15:16" ht="12.75" customHeight="1">
      <c r="O1766" s="86"/>
      <c r="P1766" s="86"/>
    </row>
    <row r="1767" spans="15:16" ht="12.75" customHeight="1">
      <c r="O1767" s="86"/>
      <c r="P1767" s="86"/>
    </row>
    <row r="1768" spans="15:16" ht="12.75" customHeight="1">
      <c r="O1768" s="86"/>
      <c r="P1768" s="86"/>
    </row>
    <row r="1769" spans="15:16" ht="12.75" customHeight="1">
      <c r="O1769" s="86"/>
      <c r="P1769" s="86"/>
    </row>
    <row r="1770" spans="15:16" ht="12.75" customHeight="1">
      <c r="O1770" s="86"/>
      <c r="P1770" s="86"/>
    </row>
    <row r="1771" spans="15:16" ht="12.75" customHeight="1">
      <c r="O1771" s="86"/>
      <c r="P1771" s="86"/>
    </row>
    <row r="1772" spans="15:16" ht="12.75" customHeight="1">
      <c r="O1772" s="86"/>
      <c r="P1772" s="86"/>
    </row>
    <row r="1773" spans="15:16" ht="12.75" customHeight="1">
      <c r="O1773" s="86"/>
      <c r="P1773" s="86"/>
    </row>
    <row r="1774" spans="15:16" ht="12.75" customHeight="1">
      <c r="O1774" s="86"/>
      <c r="P1774" s="86"/>
    </row>
    <row r="1775" spans="15:16" ht="12.75" customHeight="1">
      <c r="O1775" s="86"/>
      <c r="P1775" s="86"/>
    </row>
    <row r="1776" spans="15:16" ht="12.75" customHeight="1">
      <c r="O1776" s="86"/>
      <c r="P1776" s="86"/>
    </row>
    <row r="1777" spans="15:16" ht="12.75" customHeight="1">
      <c r="O1777" s="86"/>
      <c r="P1777" s="86"/>
    </row>
    <row r="1778" spans="15:16" ht="12.75" customHeight="1">
      <c r="O1778" s="86"/>
      <c r="P1778" s="86"/>
    </row>
    <row r="1779" spans="15:16" ht="12.75" customHeight="1">
      <c r="O1779" s="86"/>
      <c r="P1779" s="86"/>
    </row>
    <row r="1780" spans="15:16" ht="12.75" customHeight="1">
      <c r="O1780" s="86"/>
      <c r="P1780" s="86"/>
    </row>
    <row r="1781" spans="15:16" ht="12.75" customHeight="1">
      <c r="O1781" s="86"/>
      <c r="P1781" s="86"/>
    </row>
    <row r="1782" spans="15:16" ht="12.75" customHeight="1">
      <c r="O1782" s="86"/>
      <c r="P1782" s="86"/>
    </row>
    <row r="1783" spans="15:16" ht="12.75" customHeight="1">
      <c r="O1783" s="86"/>
      <c r="P1783" s="86"/>
    </row>
    <row r="1784" spans="15:16" ht="12.75" customHeight="1">
      <c r="O1784" s="86"/>
      <c r="P1784" s="86"/>
    </row>
    <row r="1785" spans="15:16" ht="12.75" customHeight="1">
      <c r="O1785" s="86"/>
      <c r="P1785" s="86"/>
    </row>
    <row r="1786" spans="15:16" ht="12.75" customHeight="1">
      <c r="O1786" s="86"/>
      <c r="P1786" s="86"/>
    </row>
    <row r="1787" spans="15:16" ht="12.75" customHeight="1">
      <c r="O1787" s="86"/>
      <c r="P1787" s="86"/>
    </row>
    <row r="1788" spans="15:16" ht="12.75" customHeight="1">
      <c r="O1788" s="86"/>
      <c r="P1788" s="86"/>
    </row>
    <row r="1789" spans="15:16" ht="12.75" customHeight="1">
      <c r="O1789" s="86"/>
      <c r="P1789" s="86"/>
    </row>
    <row r="1790" spans="15:16" ht="12.75" customHeight="1">
      <c r="O1790" s="86"/>
      <c r="P1790" s="86"/>
    </row>
    <row r="1791" spans="15:16" ht="12.75" customHeight="1">
      <c r="O1791" s="86"/>
      <c r="P1791" s="86"/>
    </row>
    <row r="1792" spans="15:16" ht="12.75" customHeight="1">
      <c r="O1792" s="86"/>
      <c r="P1792" s="86"/>
    </row>
    <row r="1793" spans="15:16" ht="12.75" customHeight="1">
      <c r="O1793" s="86"/>
      <c r="P1793" s="86"/>
    </row>
    <row r="1794" spans="15:16" ht="12.75" customHeight="1">
      <c r="O1794" s="86"/>
      <c r="P1794" s="86"/>
    </row>
    <row r="1795" spans="15:16" ht="12.75" customHeight="1">
      <c r="O1795" s="86"/>
      <c r="P1795" s="86"/>
    </row>
    <row r="1796" spans="15:16" ht="12.75" customHeight="1">
      <c r="O1796" s="86"/>
      <c r="P1796" s="86"/>
    </row>
    <row r="1797" spans="15:16" ht="12.75" customHeight="1">
      <c r="O1797" s="86"/>
      <c r="P1797" s="86"/>
    </row>
    <row r="1798" spans="15:16" ht="12.75" customHeight="1">
      <c r="O1798" s="86"/>
      <c r="P1798" s="86"/>
    </row>
    <row r="1799" spans="15:16" ht="12.75" customHeight="1">
      <c r="O1799" s="86"/>
      <c r="P1799" s="86"/>
    </row>
    <row r="1800" spans="15:16" ht="12.75" customHeight="1">
      <c r="O1800" s="86"/>
      <c r="P1800" s="86"/>
    </row>
    <row r="1801" spans="15:16" ht="12.75" customHeight="1">
      <c r="O1801" s="86"/>
      <c r="P1801" s="86"/>
    </row>
    <row r="1802" spans="15:16" ht="12.75" customHeight="1">
      <c r="O1802" s="86"/>
      <c r="P1802" s="86"/>
    </row>
    <row r="1803" spans="15:16" ht="12.75" customHeight="1">
      <c r="O1803" s="86"/>
      <c r="P1803" s="86"/>
    </row>
    <row r="1804" spans="15:16" ht="12.75" customHeight="1">
      <c r="O1804" s="86"/>
      <c r="P1804" s="86"/>
    </row>
    <row r="1805" spans="15:16" ht="12.75" customHeight="1">
      <c r="O1805" s="86"/>
      <c r="P1805" s="86"/>
    </row>
    <row r="1806" spans="15:16" ht="12.75" customHeight="1">
      <c r="O1806" s="86"/>
      <c r="P1806" s="86"/>
    </row>
    <row r="1807" spans="15:16" ht="12.75" customHeight="1">
      <c r="O1807" s="86"/>
      <c r="P1807" s="86"/>
    </row>
    <row r="1808" spans="15:16" ht="12.75" customHeight="1">
      <c r="O1808" s="86"/>
      <c r="P1808" s="86"/>
    </row>
    <row r="1809" spans="15:16" ht="12.75" customHeight="1">
      <c r="O1809" s="86"/>
      <c r="P1809" s="86"/>
    </row>
    <row r="1810" spans="15:16" ht="12.75" customHeight="1">
      <c r="O1810" s="86"/>
      <c r="P1810" s="86"/>
    </row>
    <row r="1811" spans="15:16" ht="12.75" customHeight="1">
      <c r="O1811" s="86"/>
      <c r="P1811" s="86"/>
    </row>
    <row r="1812" spans="15:16" ht="12.75" customHeight="1">
      <c r="O1812" s="86"/>
      <c r="P1812" s="86"/>
    </row>
    <row r="1813" spans="15:16" ht="12.75" customHeight="1">
      <c r="O1813" s="86"/>
      <c r="P1813" s="86"/>
    </row>
    <row r="1814" spans="15:16" ht="12.75" customHeight="1">
      <c r="O1814" s="86"/>
      <c r="P1814" s="86"/>
    </row>
    <row r="1815" spans="15:16" ht="12.75" customHeight="1">
      <c r="O1815" s="86"/>
      <c r="P1815" s="86"/>
    </row>
    <row r="1816" spans="15:16" ht="12.75" customHeight="1">
      <c r="O1816" s="86"/>
      <c r="P1816" s="86"/>
    </row>
    <row r="1817" spans="15:16" ht="12.75" customHeight="1">
      <c r="O1817" s="86"/>
      <c r="P1817" s="86"/>
    </row>
    <row r="1818" spans="15:16" ht="12.75" customHeight="1">
      <c r="O1818" s="86"/>
      <c r="P1818" s="86"/>
    </row>
    <row r="1819" spans="15:16" ht="12.75" customHeight="1">
      <c r="O1819" s="86"/>
      <c r="P1819" s="86"/>
    </row>
    <row r="1820" spans="15:16" ht="12.75" customHeight="1">
      <c r="O1820" s="86"/>
      <c r="P1820" s="86"/>
    </row>
    <row r="1821" spans="15:16" ht="12.75" customHeight="1">
      <c r="O1821" s="86"/>
      <c r="P1821" s="86"/>
    </row>
    <row r="1822" spans="15:16" ht="12.75" customHeight="1">
      <c r="O1822" s="86"/>
      <c r="P1822" s="86"/>
    </row>
    <row r="1823" spans="15:16" ht="12.75" customHeight="1">
      <c r="O1823" s="86"/>
      <c r="P1823" s="86"/>
    </row>
    <row r="1824" spans="15:16" ht="12.75" customHeight="1">
      <c r="O1824" s="86"/>
      <c r="P1824" s="86"/>
    </row>
    <row r="1825" spans="15:16" ht="12.75" customHeight="1">
      <c r="O1825" s="86"/>
      <c r="P1825" s="86"/>
    </row>
    <row r="1826" spans="15:16" ht="12.75" customHeight="1">
      <c r="O1826" s="86"/>
      <c r="P1826" s="86"/>
    </row>
    <row r="1827" spans="15:16" ht="12.75" customHeight="1">
      <c r="O1827" s="86"/>
      <c r="P1827" s="86"/>
    </row>
    <row r="1828" spans="15:16" ht="12.75" customHeight="1">
      <c r="O1828" s="86"/>
      <c r="P1828" s="86"/>
    </row>
    <row r="1829" spans="15:16" ht="12.75" customHeight="1">
      <c r="O1829" s="86"/>
      <c r="P1829" s="86"/>
    </row>
    <row r="1830" spans="15:16" ht="12.75" customHeight="1">
      <c r="O1830" s="86"/>
      <c r="P1830" s="86"/>
    </row>
    <row r="1831" spans="15:16" ht="12.75" customHeight="1">
      <c r="O1831" s="86"/>
      <c r="P1831" s="86"/>
    </row>
    <row r="1832" spans="15:16" ht="12.75" customHeight="1">
      <c r="O1832" s="86"/>
      <c r="P1832" s="86"/>
    </row>
    <row r="1833" spans="15:16" ht="12.75" customHeight="1">
      <c r="O1833" s="86"/>
      <c r="P1833" s="86"/>
    </row>
    <row r="1834" spans="15:16" ht="12.75" customHeight="1">
      <c r="O1834" s="86"/>
      <c r="P1834" s="86"/>
    </row>
    <row r="1835" spans="15:16" ht="12.75" customHeight="1">
      <c r="O1835" s="86"/>
      <c r="P1835" s="86"/>
    </row>
    <row r="1836" spans="15:16" ht="12.75" customHeight="1">
      <c r="O1836" s="86"/>
      <c r="P1836" s="86"/>
    </row>
    <row r="1837" spans="15:16" ht="12.75" customHeight="1">
      <c r="O1837" s="86"/>
      <c r="P1837" s="86"/>
    </row>
    <row r="1838" spans="15:16" ht="12.75" customHeight="1">
      <c r="O1838" s="86"/>
      <c r="P1838" s="86"/>
    </row>
    <row r="1839" spans="15:16" ht="12.75" customHeight="1">
      <c r="O1839" s="86"/>
      <c r="P1839" s="86"/>
    </row>
    <row r="1840" spans="15:16" ht="12.75" customHeight="1">
      <c r="O1840" s="86"/>
      <c r="P1840" s="86"/>
    </row>
    <row r="1841" spans="15:16" ht="12.75" customHeight="1">
      <c r="O1841" s="86"/>
      <c r="P1841" s="86"/>
    </row>
    <row r="1842" spans="15:16" ht="12.75" customHeight="1">
      <c r="O1842" s="86"/>
      <c r="P1842" s="86"/>
    </row>
    <row r="1843" spans="15:16" ht="12.75" customHeight="1">
      <c r="O1843" s="86"/>
      <c r="P1843" s="86"/>
    </row>
    <row r="1844" spans="15:16" ht="12.75" customHeight="1">
      <c r="O1844" s="86"/>
      <c r="P1844" s="86"/>
    </row>
    <row r="1845" spans="15:16" ht="12.75" customHeight="1">
      <c r="O1845" s="86"/>
      <c r="P1845" s="86"/>
    </row>
    <row r="1846" spans="15:16" ht="12.75" customHeight="1">
      <c r="O1846" s="86"/>
      <c r="P1846" s="86"/>
    </row>
    <row r="1847" spans="15:16" ht="12.75" customHeight="1">
      <c r="O1847" s="86"/>
      <c r="P1847" s="86"/>
    </row>
    <row r="1848" spans="15:16" ht="12.75" customHeight="1">
      <c r="O1848" s="86"/>
      <c r="P1848" s="86"/>
    </row>
    <row r="1849" spans="15:16" ht="12.75" customHeight="1">
      <c r="O1849" s="86"/>
      <c r="P1849" s="86"/>
    </row>
    <row r="1850" spans="15:16" ht="12.75" customHeight="1">
      <c r="O1850" s="86"/>
      <c r="P1850" s="86"/>
    </row>
    <row r="1851" spans="15:16" ht="12.75" customHeight="1">
      <c r="O1851" s="86"/>
      <c r="P1851" s="86"/>
    </row>
    <row r="1852" spans="15:16" ht="12.75" customHeight="1">
      <c r="O1852" s="86"/>
      <c r="P1852" s="86"/>
    </row>
    <row r="1853" spans="15:16" ht="12.75" customHeight="1">
      <c r="O1853" s="86"/>
      <c r="P1853" s="86"/>
    </row>
    <row r="1854" spans="15:16" ht="12.75" customHeight="1">
      <c r="O1854" s="86"/>
      <c r="P1854" s="86"/>
    </row>
    <row r="1855" spans="15:16" ht="12.75" customHeight="1">
      <c r="O1855" s="86"/>
      <c r="P1855" s="86"/>
    </row>
    <row r="1856" spans="15:16" ht="12.75" customHeight="1">
      <c r="O1856" s="86"/>
      <c r="P1856" s="86"/>
    </row>
    <row r="1857" spans="15:16" ht="12.75" customHeight="1">
      <c r="O1857" s="86"/>
      <c r="P1857" s="86"/>
    </row>
    <row r="1858" spans="15:16" ht="12.75" customHeight="1">
      <c r="O1858" s="86"/>
      <c r="P1858" s="86"/>
    </row>
    <row r="1859" spans="15:16" ht="12.75" customHeight="1">
      <c r="O1859" s="86"/>
      <c r="P1859" s="86"/>
    </row>
    <row r="1860" spans="15:16" ht="12.75" customHeight="1">
      <c r="O1860" s="86"/>
      <c r="P1860" s="86"/>
    </row>
    <row r="1861" spans="15:16" ht="12.75" customHeight="1">
      <c r="O1861" s="86"/>
      <c r="P1861" s="86"/>
    </row>
    <row r="1862" spans="15:16" ht="12.75" customHeight="1">
      <c r="O1862" s="86"/>
      <c r="P1862" s="86"/>
    </row>
    <row r="1863" spans="15:16" ht="12.75" customHeight="1">
      <c r="O1863" s="86"/>
      <c r="P1863" s="86"/>
    </row>
    <row r="1864" spans="15:16" ht="12.75" customHeight="1">
      <c r="O1864" s="86"/>
      <c r="P1864" s="86"/>
    </row>
    <row r="1865" spans="15:16" ht="12.75" customHeight="1">
      <c r="O1865" s="86"/>
      <c r="P1865" s="86"/>
    </row>
    <row r="1866" spans="15:16" ht="12.75" customHeight="1">
      <c r="O1866" s="86"/>
      <c r="P1866" s="86"/>
    </row>
    <row r="1867" spans="15:16" ht="12.75" customHeight="1">
      <c r="O1867" s="86"/>
      <c r="P1867" s="86"/>
    </row>
    <row r="1868" spans="15:16" ht="12.75" customHeight="1">
      <c r="O1868" s="86"/>
      <c r="P1868" s="86"/>
    </row>
    <row r="1869" spans="15:16" ht="12.75" customHeight="1">
      <c r="O1869" s="86"/>
      <c r="P1869" s="86"/>
    </row>
    <row r="1870" spans="15:16" ht="12.75" customHeight="1">
      <c r="O1870" s="86"/>
      <c r="P1870" s="86"/>
    </row>
    <row r="1871" spans="15:16" ht="12.75" customHeight="1">
      <c r="O1871" s="86"/>
      <c r="P1871" s="86"/>
    </row>
    <row r="1872" spans="15:16" ht="12.75" customHeight="1">
      <c r="O1872" s="86"/>
      <c r="P1872" s="86"/>
    </row>
    <row r="1873" spans="15:16" ht="12.75" customHeight="1">
      <c r="O1873" s="86"/>
      <c r="P1873" s="86"/>
    </row>
    <row r="1874" spans="15:16" ht="12.75" customHeight="1">
      <c r="O1874" s="86"/>
      <c r="P1874" s="86"/>
    </row>
    <row r="1875" spans="15:16" ht="12.75" customHeight="1">
      <c r="O1875" s="86"/>
      <c r="P1875" s="86"/>
    </row>
    <row r="1876" spans="15:16" ht="12.75" customHeight="1">
      <c r="O1876" s="86"/>
      <c r="P1876" s="86"/>
    </row>
    <row r="1877" spans="15:16" ht="12.75" customHeight="1">
      <c r="O1877" s="86"/>
      <c r="P1877" s="86"/>
    </row>
    <row r="1878" spans="15:16" ht="12.75" customHeight="1">
      <c r="O1878" s="86"/>
      <c r="P1878" s="86"/>
    </row>
    <row r="1879" spans="15:16" ht="12.75" customHeight="1">
      <c r="O1879" s="86"/>
      <c r="P1879" s="86"/>
    </row>
    <row r="1880" spans="15:16" ht="12.75" customHeight="1">
      <c r="O1880" s="86"/>
      <c r="P1880" s="86"/>
    </row>
    <row r="1881" spans="15:16" ht="12.75" customHeight="1">
      <c r="O1881" s="86"/>
      <c r="P1881" s="86"/>
    </row>
    <row r="1882" spans="15:16" ht="12.75" customHeight="1">
      <c r="O1882" s="86"/>
      <c r="P1882" s="86"/>
    </row>
    <row r="1883" spans="15:16" ht="12.75" customHeight="1">
      <c r="O1883" s="86"/>
      <c r="P1883" s="86"/>
    </row>
    <row r="1884" spans="15:16" ht="12.75" customHeight="1">
      <c r="O1884" s="86"/>
      <c r="P1884" s="86"/>
    </row>
    <row r="1885" spans="15:16" ht="12.75" customHeight="1">
      <c r="O1885" s="86"/>
      <c r="P1885" s="86"/>
    </row>
    <row r="1886" spans="15:16" ht="12.75" customHeight="1">
      <c r="O1886" s="86"/>
      <c r="P1886" s="86"/>
    </row>
    <row r="1887" spans="15:16" ht="12.75" customHeight="1">
      <c r="O1887" s="86"/>
      <c r="P1887" s="86"/>
    </row>
    <row r="1888" spans="15:16" ht="12.75" customHeight="1">
      <c r="O1888" s="86"/>
      <c r="P1888" s="86"/>
    </row>
    <row r="1889" spans="15:16" ht="12.75" customHeight="1">
      <c r="O1889" s="86"/>
      <c r="P1889" s="86"/>
    </row>
    <row r="1890" spans="15:16" ht="12.75" customHeight="1">
      <c r="O1890" s="86"/>
      <c r="P1890" s="86"/>
    </row>
    <row r="1891" spans="15:16" ht="12.75" customHeight="1">
      <c r="O1891" s="86"/>
      <c r="P1891" s="86"/>
    </row>
    <row r="1892" spans="15:16" ht="12.75" customHeight="1">
      <c r="O1892" s="86"/>
      <c r="P1892" s="86"/>
    </row>
    <row r="1893" spans="15:16" ht="12.75" customHeight="1">
      <c r="O1893" s="86"/>
      <c r="P1893" s="86"/>
    </row>
    <row r="1894" spans="15:16" ht="12.75" customHeight="1">
      <c r="O1894" s="86"/>
      <c r="P1894" s="86"/>
    </row>
    <row r="1895" spans="15:16" ht="12.75" customHeight="1">
      <c r="O1895" s="86"/>
      <c r="P1895" s="86"/>
    </row>
    <row r="1896" spans="15:16" ht="12.75" customHeight="1">
      <c r="O1896" s="86"/>
      <c r="P1896" s="86"/>
    </row>
    <row r="1897" spans="15:16" ht="12.75" customHeight="1">
      <c r="O1897" s="86"/>
      <c r="P1897" s="86"/>
    </row>
    <row r="1898" spans="15:16" ht="12.75" customHeight="1">
      <c r="O1898" s="86"/>
      <c r="P1898" s="86"/>
    </row>
    <row r="1899" spans="15:16" ht="12.75" customHeight="1">
      <c r="O1899" s="86"/>
      <c r="P1899" s="86"/>
    </row>
    <row r="1900" spans="15:16" ht="12.75" customHeight="1">
      <c r="O1900" s="86"/>
      <c r="P1900" s="86"/>
    </row>
    <row r="1901" spans="15:16" ht="12.75" customHeight="1">
      <c r="O1901" s="86"/>
      <c r="P1901" s="86"/>
    </row>
    <row r="1902" spans="15:16" ht="12.75" customHeight="1">
      <c r="O1902" s="86"/>
      <c r="P1902" s="86"/>
    </row>
    <row r="1903" spans="15:16" ht="12.75" customHeight="1">
      <c r="O1903" s="86"/>
      <c r="P1903" s="86"/>
    </row>
    <row r="1904" spans="15:16" ht="12.75" customHeight="1">
      <c r="O1904" s="86"/>
      <c r="P1904" s="86"/>
    </row>
    <row r="1905" spans="15:16" ht="12.75" customHeight="1">
      <c r="O1905" s="86"/>
      <c r="P1905" s="86"/>
    </row>
    <row r="1906" spans="15:16" ht="12.75" customHeight="1">
      <c r="O1906" s="86"/>
      <c r="P1906" s="86"/>
    </row>
    <row r="1907" spans="15:16" ht="12.75" customHeight="1">
      <c r="O1907" s="86"/>
      <c r="P1907" s="86"/>
    </row>
    <row r="1908" spans="15:16" ht="12.75" customHeight="1">
      <c r="O1908" s="86"/>
      <c r="P1908" s="86"/>
    </row>
    <row r="1909" spans="15:16" ht="12.75" customHeight="1">
      <c r="O1909" s="86"/>
      <c r="P1909" s="86"/>
    </row>
    <row r="1910" spans="15:16" ht="12.75" customHeight="1">
      <c r="O1910" s="86"/>
      <c r="P1910" s="86"/>
    </row>
    <row r="1911" spans="15:16" ht="12.75" customHeight="1">
      <c r="O1911" s="86"/>
      <c r="P1911" s="86"/>
    </row>
    <row r="1912" spans="15:16" ht="12.75" customHeight="1">
      <c r="O1912" s="86"/>
      <c r="P1912" s="86"/>
    </row>
    <row r="1913" spans="15:16" ht="12.75" customHeight="1">
      <c r="O1913" s="86"/>
      <c r="P1913" s="86"/>
    </row>
    <row r="1914" spans="15:16" ht="12.75" customHeight="1">
      <c r="O1914" s="86"/>
      <c r="P1914" s="86"/>
    </row>
    <row r="1915" spans="15:16" ht="12.75" customHeight="1">
      <c r="O1915" s="86"/>
      <c r="P1915" s="86"/>
    </row>
    <row r="1916" spans="15:16" ht="12.75" customHeight="1">
      <c r="O1916" s="86"/>
      <c r="P1916" s="86"/>
    </row>
    <row r="1917" spans="15:16" ht="12.75" customHeight="1">
      <c r="O1917" s="86"/>
      <c r="P1917" s="86"/>
    </row>
    <row r="1918" spans="15:16" ht="12.75" customHeight="1">
      <c r="O1918" s="86"/>
      <c r="P1918" s="86"/>
    </row>
    <row r="1919" spans="15:16" ht="12.75" customHeight="1">
      <c r="O1919" s="86"/>
      <c r="P1919" s="86"/>
    </row>
    <row r="1920" spans="15:16" ht="12.75" customHeight="1">
      <c r="O1920" s="86"/>
      <c r="P1920" s="86"/>
    </row>
    <row r="1921" spans="15:16" ht="12.75" customHeight="1">
      <c r="O1921" s="86"/>
      <c r="P1921" s="86"/>
    </row>
    <row r="1922" spans="15:16" ht="12.75" customHeight="1">
      <c r="O1922" s="86"/>
      <c r="P1922" s="86"/>
    </row>
    <row r="1923" spans="15:16" ht="12.75" customHeight="1">
      <c r="O1923" s="86"/>
      <c r="P1923" s="86"/>
    </row>
    <row r="1924" spans="15:16" ht="12.75" customHeight="1">
      <c r="O1924" s="86"/>
      <c r="P1924" s="86"/>
    </row>
    <row r="1925" spans="15:16" ht="12.75" customHeight="1">
      <c r="O1925" s="86"/>
      <c r="P1925" s="86"/>
    </row>
    <row r="1926" spans="15:16" ht="12.75" customHeight="1">
      <c r="O1926" s="86"/>
      <c r="P1926" s="86"/>
    </row>
    <row r="1927" spans="15:16" ht="12.75" customHeight="1">
      <c r="O1927" s="86"/>
      <c r="P1927" s="86"/>
    </row>
    <row r="1928" spans="15:16" ht="12.75" customHeight="1">
      <c r="O1928" s="86"/>
      <c r="P1928" s="86"/>
    </row>
    <row r="1929" spans="15:16" ht="12.75" customHeight="1">
      <c r="O1929" s="86"/>
      <c r="P1929" s="86"/>
    </row>
    <row r="1930" spans="15:16" ht="12.75" customHeight="1">
      <c r="O1930" s="86"/>
      <c r="P1930" s="86"/>
    </row>
    <row r="1931" spans="15:16" ht="12.75" customHeight="1">
      <c r="O1931" s="86"/>
      <c r="P1931" s="86"/>
    </row>
    <row r="1932" spans="15:16" ht="12.75" customHeight="1">
      <c r="O1932" s="86"/>
      <c r="P1932" s="86"/>
    </row>
    <row r="1933" spans="15:16" ht="12.75" customHeight="1">
      <c r="O1933" s="86"/>
      <c r="P1933" s="86"/>
    </row>
    <row r="1934" spans="15:16" ht="12.75" customHeight="1">
      <c r="O1934" s="86"/>
      <c r="P1934" s="86"/>
    </row>
    <row r="1935" spans="15:16" ht="12.75" customHeight="1">
      <c r="O1935" s="86"/>
      <c r="P1935" s="86"/>
    </row>
    <row r="1936" spans="15:16" ht="12.75" customHeight="1">
      <c r="O1936" s="86"/>
      <c r="P1936" s="86"/>
    </row>
    <row r="1937" spans="15:16" ht="12.75" customHeight="1">
      <c r="O1937" s="86"/>
      <c r="P1937" s="86"/>
    </row>
    <row r="1938" spans="15:16" ht="12.75" customHeight="1">
      <c r="O1938" s="86"/>
      <c r="P1938" s="86"/>
    </row>
    <row r="1939" spans="15:16" ht="12.75" customHeight="1">
      <c r="O1939" s="86"/>
      <c r="P1939" s="86"/>
    </row>
    <row r="1940" spans="15:16" ht="12.75" customHeight="1">
      <c r="O1940" s="86"/>
      <c r="P1940" s="86"/>
    </row>
    <row r="1941" spans="15:16" ht="12.75" customHeight="1">
      <c r="O1941" s="86"/>
      <c r="P1941" s="86"/>
    </row>
    <row r="1942" spans="15:16" ht="12.75" customHeight="1">
      <c r="O1942" s="86"/>
      <c r="P1942" s="86"/>
    </row>
    <row r="1943" spans="15:16" ht="12.75" customHeight="1">
      <c r="O1943" s="86"/>
      <c r="P1943" s="86"/>
    </row>
    <row r="1944" spans="15:16" ht="12.75" customHeight="1">
      <c r="O1944" s="86"/>
      <c r="P1944" s="86"/>
    </row>
    <row r="1945" spans="15:16" ht="12.75" customHeight="1">
      <c r="O1945" s="86"/>
      <c r="P1945" s="86"/>
    </row>
    <row r="1946" spans="15:16" ht="12.75" customHeight="1">
      <c r="O1946" s="86"/>
      <c r="P1946" s="86"/>
    </row>
    <row r="1947" spans="15:16" ht="12.75" customHeight="1">
      <c r="O1947" s="86"/>
      <c r="P1947" s="86"/>
    </row>
    <row r="1948" spans="15:16" ht="12.75" customHeight="1">
      <c r="O1948" s="86"/>
      <c r="P1948" s="86"/>
    </row>
    <row r="1949" spans="15:16" ht="12.75" customHeight="1">
      <c r="O1949" s="86"/>
      <c r="P1949" s="86"/>
    </row>
    <row r="1950" spans="15:16" ht="12.75" customHeight="1">
      <c r="O1950" s="86"/>
      <c r="P1950" s="86"/>
    </row>
    <row r="1951" spans="15:16" ht="12.75" customHeight="1">
      <c r="O1951" s="86"/>
      <c r="P1951" s="86"/>
    </row>
    <row r="1952" spans="15:16" ht="12.75" customHeight="1">
      <c r="O1952" s="86"/>
      <c r="P1952" s="86"/>
    </row>
    <row r="1953" spans="15:16" ht="12.75" customHeight="1">
      <c r="O1953" s="86"/>
      <c r="P1953" s="86"/>
    </row>
    <row r="1954" spans="15:16" ht="12.75" customHeight="1">
      <c r="O1954" s="86"/>
      <c r="P1954" s="86"/>
    </row>
    <row r="1955" spans="15:16" ht="12.75" customHeight="1">
      <c r="O1955" s="86"/>
      <c r="P1955" s="86"/>
    </row>
    <row r="1956" spans="15:16" ht="12.75" customHeight="1">
      <c r="O1956" s="86"/>
      <c r="P1956" s="86"/>
    </row>
    <row r="1957" spans="15:16" ht="12.75" customHeight="1">
      <c r="O1957" s="86"/>
      <c r="P1957" s="86"/>
    </row>
    <row r="1958" spans="15:16" ht="12.75" customHeight="1">
      <c r="O1958" s="86"/>
      <c r="P1958" s="86"/>
    </row>
    <row r="1959" spans="15:16" ht="12.75" customHeight="1">
      <c r="O1959" s="86"/>
      <c r="P1959" s="86"/>
    </row>
    <row r="1960" spans="15:16" ht="12.75" customHeight="1">
      <c r="O1960" s="86"/>
      <c r="P1960" s="86"/>
    </row>
    <row r="1961" spans="15:16" ht="12.75" customHeight="1">
      <c r="O1961" s="86"/>
      <c r="P1961" s="86"/>
    </row>
    <row r="1962" spans="15:16" ht="12.75" customHeight="1">
      <c r="O1962" s="86"/>
      <c r="P1962" s="86"/>
    </row>
    <row r="1963" spans="15:16" ht="12.75" customHeight="1">
      <c r="O1963" s="86"/>
      <c r="P1963" s="86"/>
    </row>
    <row r="1964" spans="15:16" ht="12.75" customHeight="1">
      <c r="O1964" s="86"/>
      <c r="P1964" s="86"/>
    </row>
    <row r="1965" spans="15:16" ht="12.75" customHeight="1">
      <c r="O1965" s="86"/>
      <c r="P1965" s="86"/>
    </row>
    <row r="1966" spans="15:16" ht="12.75" customHeight="1">
      <c r="O1966" s="86"/>
      <c r="P1966" s="86"/>
    </row>
    <row r="1967" spans="15:16" ht="12.75" customHeight="1">
      <c r="O1967" s="86"/>
      <c r="P1967" s="86"/>
    </row>
    <row r="1968" spans="15:16" ht="12.75" customHeight="1">
      <c r="O1968" s="86"/>
      <c r="P1968" s="86"/>
    </row>
    <row r="1969" spans="15:16" ht="12.75" customHeight="1">
      <c r="O1969" s="86"/>
      <c r="P1969" s="86"/>
    </row>
    <row r="1970" spans="15:16" ht="12.75" customHeight="1">
      <c r="O1970" s="86"/>
      <c r="P1970" s="86"/>
    </row>
    <row r="1971" spans="15:16" ht="12.75" customHeight="1">
      <c r="O1971" s="86"/>
      <c r="P1971" s="86"/>
    </row>
    <row r="1972" spans="15:16" ht="12.75" customHeight="1">
      <c r="O1972" s="86"/>
      <c r="P1972" s="86"/>
    </row>
    <row r="1973" spans="15:16" ht="12.75" customHeight="1">
      <c r="O1973" s="86"/>
      <c r="P1973" s="86"/>
    </row>
    <row r="1974" spans="15:16" ht="12.75" customHeight="1">
      <c r="O1974" s="86"/>
      <c r="P1974" s="86"/>
    </row>
    <row r="1975" spans="15:16" ht="12.75" customHeight="1">
      <c r="O1975" s="86"/>
      <c r="P1975" s="86"/>
    </row>
    <row r="1976" spans="15:16" ht="12.75" customHeight="1">
      <c r="O1976" s="86"/>
      <c r="P1976" s="86"/>
    </row>
    <row r="1977" spans="15:16" ht="12.75" customHeight="1">
      <c r="O1977" s="86"/>
      <c r="P1977" s="86"/>
    </row>
    <row r="1978" spans="15:16" ht="12.75" customHeight="1">
      <c r="O1978" s="86"/>
      <c r="P1978" s="86"/>
    </row>
    <row r="1979" spans="15:16" ht="12.75" customHeight="1">
      <c r="O1979" s="86"/>
      <c r="P1979" s="86"/>
    </row>
    <row r="1980" spans="15:16" ht="12.75" customHeight="1">
      <c r="O1980" s="86"/>
      <c r="P1980" s="86"/>
    </row>
    <row r="1981" spans="15:16" ht="12.75" customHeight="1">
      <c r="O1981" s="86"/>
      <c r="P1981" s="86"/>
    </row>
    <row r="1982" spans="15:16" ht="12.75" customHeight="1">
      <c r="O1982" s="86"/>
      <c r="P1982" s="86"/>
    </row>
    <row r="1983" spans="15:16" ht="12.75" customHeight="1">
      <c r="O1983" s="86"/>
      <c r="P1983" s="86"/>
    </row>
    <row r="1984" spans="15:16" ht="12.75" customHeight="1">
      <c r="O1984" s="86"/>
      <c r="P1984" s="86"/>
    </row>
    <row r="1985" spans="15:16" ht="12.75" customHeight="1">
      <c r="O1985" s="86"/>
      <c r="P1985" s="86"/>
    </row>
    <row r="1986" spans="15:16" ht="12.75" customHeight="1">
      <c r="O1986" s="86"/>
      <c r="P1986" s="86"/>
    </row>
    <row r="1987" spans="15:16" ht="12.75" customHeight="1">
      <c r="O1987" s="86"/>
      <c r="P1987" s="86"/>
    </row>
    <row r="1988" spans="15:16" ht="12.75" customHeight="1">
      <c r="O1988" s="86"/>
      <c r="P1988" s="86"/>
    </row>
    <row r="1989" spans="15:16" ht="12.75" customHeight="1">
      <c r="O1989" s="86"/>
      <c r="P1989" s="86"/>
    </row>
    <row r="1990" spans="15:16" ht="12.75" customHeight="1">
      <c r="O1990" s="86"/>
      <c r="P1990" s="86"/>
    </row>
    <row r="1991" spans="15:16" ht="12.75" customHeight="1">
      <c r="O1991" s="86"/>
      <c r="P1991" s="86"/>
    </row>
    <row r="1992" spans="15:16" ht="12.75" customHeight="1">
      <c r="O1992" s="86"/>
      <c r="P1992" s="86"/>
    </row>
    <row r="1993" spans="15:16" ht="12.75" customHeight="1">
      <c r="O1993" s="86"/>
      <c r="P1993" s="86"/>
    </row>
    <row r="1994" spans="15:16" ht="12.75" customHeight="1">
      <c r="O1994" s="86"/>
      <c r="P1994" s="86"/>
    </row>
    <row r="1995" spans="15:16" ht="12.75" customHeight="1">
      <c r="O1995" s="86"/>
      <c r="P1995" s="86"/>
    </row>
    <row r="1996" spans="15:16" ht="12.75" customHeight="1">
      <c r="O1996" s="86"/>
      <c r="P1996" s="86"/>
    </row>
    <row r="1997" spans="15:16" ht="12.75" customHeight="1">
      <c r="O1997" s="86"/>
      <c r="P1997" s="86"/>
    </row>
    <row r="1998" spans="15:16" ht="12.75" customHeight="1">
      <c r="O1998" s="86"/>
      <c r="P1998" s="86"/>
    </row>
    <row r="1999" spans="15:16" ht="12.75" customHeight="1">
      <c r="O1999" s="86"/>
      <c r="P1999" s="86"/>
    </row>
    <row r="2000" spans="15:16" ht="12.75" customHeight="1">
      <c r="O2000" s="86"/>
      <c r="P2000" s="86"/>
    </row>
    <row r="2001" spans="15:16" ht="12.75" customHeight="1">
      <c r="O2001" s="86"/>
      <c r="P2001" s="86"/>
    </row>
    <row r="2002" spans="15:16" ht="12.75" customHeight="1">
      <c r="O2002" s="86"/>
      <c r="P2002" s="86"/>
    </row>
    <row r="2003" spans="15:16" ht="12.75" customHeight="1">
      <c r="O2003" s="86"/>
      <c r="P2003" s="86"/>
    </row>
    <row r="2004" spans="15:16" ht="12.75" customHeight="1">
      <c r="O2004" s="86"/>
      <c r="P2004" s="86"/>
    </row>
    <row r="2005" spans="15:16" ht="12.75" customHeight="1">
      <c r="O2005" s="86"/>
      <c r="P2005" s="86"/>
    </row>
    <row r="2006" spans="15:16" ht="12.75" customHeight="1">
      <c r="O2006" s="86"/>
      <c r="P2006" s="86"/>
    </row>
    <row r="2007" spans="15:16" ht="12.75" customHeight="1">
      <c r="O2007" s="86"/>
      <c r="P2007" s="86"/>
    </row>
    <row r="2008" spans="15:16" ht="12.75" customHeight="1">
      <c r="O2008" s="86"/>
      <c r="P2008" s="86"/>
    </row>
    <row r="2009" spans="15:16" ht="12.75" customHeight="1">
      <c r="O2009" s="86"/>
      <c r="P2009" s="86"/>
    </row>
    <row r="2010" spans="15:16" ht="12.75" customHeight="1">
      <c r="O2010" s="86"/>
      <c r="P2010" s="86"/>
    </row>
    <row r="2011" spans="15:16" ht="12.75" customHeight="1">
      <c r="O2011" s="86"/>
      <c r="P2011" s="86"/>
    </row>
    <row r="2012" spans="15:16" ht="12.75" customHeight="1">
      <c r="O2012" s="86"/>
      <c r="P2012" s="86"/>
    </row>
    <row r="2013" spans="15:16" ht="12.75" customHeight="1">
      <c r="O2013" s="86"/>
      <c r="P2013" s="86"/>
    </row>
    <row r="2014" spans="15:16" ht="12.75" customHeight="1">
      <c r="O2014" s="86"/>
      <c r="P2014" s="86"/>
    </row>
    <row r="2015" spans="15:16" ht="12.75" customHeight="1">
      <c r="O2015" s="86"/>
      <c r="P2015" s="86"/>
    </row>
    <row r="2016" spans="15:16" ht="12.75" customHeight="1">
      <c r="O2016" s="86"/>
      <c r="P2016" s="86"/>
    </row>
    <row r="2017" spans="15:16" ht="12.75" customHeight="1">
      <c r="O2017" s="86"/>
      <c r="P2017" s="86"/>
    </row>
    <row r="2018" spans="15:16" ht="12.75" customHeight="1">
      <c r="O2018" s="86"/>
      <c r="P2018" s="86"/>
    </row>
    <row r="2019" spans="15:16" ht="12.75" customHeight="1">
      <c r="O2019" s="86"/>
      <c r="P2019" s="86"/>
    </row>
    <row r="2020" spans="15:16" ht="12.75" customHeight="1">
      <c r="O2020" s="86"/>
      <c r="P2020" s="86"/>
    </row>
    <row r="2021" spans="15:16" ht="12.75" customHeight="1">
      <c r="O2021" s="86"/>
      <c r="P2021" s="86"/>
    </row>
    <row r="2022" spans="15:16" ht="12.75" customHeight="1">
      <c r="O2022" s="86"/>
      <c r="P2022" s="86"/>
    </row>
    <row r="2023" spans="15:16" ht="12.75" customHeight="1">
      <c r="O2023" s="86"/>
      <c r="P2023" s="86"/>
    </row>
    <row r="2024" spans="15:16" ht="12.75" customHeight="1">
      <c r="O2024" s="86"/>
      <c r="P2024" s="86"/>
    </row>
    <row r="2025" spans="15:16" ht="12.75" customHeight="1">
      <c r="O2025" s="86"/>
      <c r="P2025" s="86"/>
    </row>
    <row r="2026" spans="15:16" ht="12.75" customHeight="1">
      <c r="O2026" s="86"/>
      <c r="P2026" s="86"/>
    </row>
    <row r="2027" spans="15:16" ht="12.75" customHeight="1">
      <c r="O2027" s="86"/>
      <c r="P2027" s="86"/>
    </row>
    <row r="2028" spans="15:16" ht="12.75" customHeight="1">
      <c r="O2028" s="86"/>
      <c r="P2028" s="86"/>
    </row>
    <row r="2029" spans="15:16" ht="12.75" customHeight="1">
      <c r="O2029" s="86"/>
      <c r="P2029" s="86"/>
    </row>
    <row r="2030" spans="15:16" ht="12.75" customHeight="1">
      <c r="O2030" s="86"/>
      <c r="P2030" s="86"/>
    </row>
    <row r="2031" spans="15:16" ht="12.75" customHeight="1">
      <c r="O2031" s="86"/>
      <c r="P2031" s="86"/>
    </row>
    <row r="2032" spans="15:16" ht="12.75" customHeight="1">
      <c r="O2032" s="86"/>
      <c r="P2032" s="86"/>
    </row>
    <row r="2033" spans="15:16" ht="12.75" customHeight="1">
      <c r="O2033" s="86"/>
      <c r="P2033" s="86"/>
    </row>
    <row r="2034" spans="15:16" ht="12.75" customHeight="1">
      <c r="O2034" s="86"/>
      <c r="P2034" s="86"/>
    </row>
    <row r="2035" spans="15:16" ht="12.75" customHeight="1">
      <c r="O2035" s="86"/>
      <c r="P2035" s="86"/>
    </row>
    <row r="2036" spans="15:16" ht="12.75" customHeight="1">
      <c r="O2036" s="86"/>
      <c r="P2036" s="86"/>
    </row>
    <row r="2037" spans="15:16" ht="12.75" customHeight="1">
      <c r="O2037" s="86"/>
      <c r="P2037" s="86"/>
    </row>
    <row r="2038" spans="15:16" ht="12.75" customHeight="1">
      <c r="O2038" s="86"/>
      <c r="P2038" s="86"/>
    </row>
    <row r="2039" spans="15:16" ht="12.75" customHeight="1">
      <c r="O2039" s="86"/>
      <c r="P2039" s="86"/>
    </row>
    <row r="2040" spans="15:16" ht="12.75" customHeight="1">
      <c r="O2040" s="86"/>
      <c r="P2040" s="86"/>
    </row>
    <row r="2041" spans="15:16" ht="12.75" customHeight="1">
      <c r="O2041" s="86"/>
      <c r="P2041" s="86"/>
    </row>
    <row r="2042" spans="15:16" ht="12.75" customHeight="1">
      <c r="O2042" s="86"/>
      <c r="P2042" s="86"/>
    </row>
    <row r="2043" spans="15:16" ht="12.75" customHeight="1">
      <c r="O2043" s="86"/>
      <c r="P2043" s="86"/>
    </row>
    <row r="2044" spans="15:16" ht="12.75" customHeight="1">
      <c r="O2044" s="86"/>
      <c r="P2044" s="86"/>
    </row>
    <row r="2045" spans="15:16" ht="12.75" customHeight="1">
      <c r="O2045" s="86"/>
      <c r="P2045" s="86"/>
    </row>
    <row r="2046" spans="15:16" ht="12.75" customHeight="1">
      <c r="O2046" s="86"/>
      <c r="P2046" s="86"/>
    </row>
    <row r="2047" spans="15:16" ht="12.75" customHeight="1">
      <c r="O2047" s="86"/>
      <c r="P2047" s="86"/>
    </row>
    <row r="2048" spans="15:16" ht="12.75" customHeight="1">
      <c r="O2048" s="86"/>
      <c r="P2048" s="86"/>
    </row>
    <row r="2049" spans="15:16" ht="12.75" customHeight="1">
      <c r="O2049" s="86"/>
      <c r="P2049" s="86"/>
    </row>
    <row r="2050" spans="15:16" ht="12.75" customHeight="1">
      <c r="O2050" s="86"/>
      <c r="P2050" s="86"/>
    </row>
    <row r="2051" spans="15:16" ht="12.75" customHeight="1">
      <c r="O2051" s="86"/>
      <c r="P2051" s="86"/>
    </row>
    <row r="2052" spans="15:16" ht="12.75" customHeight="1">
      <c r="O2052" s="86"/>
      <c r="P2052" s="86"/>
    </row>
    <row r="2053" spans="15:16" ht="12.75" customHeight="1">
      <c r="O2053" s="86"/>
      <c r="P2053" s="86"/>
    </row>
    <row r="2054" spans="15:16" ht="12.75" customHeight="1">
      <c r="O2054" s="86"/>
      <c r="P2054" s="86"/>
    </row>
    <row r="2055" spans="15:16" ht="12.75" customHeight="1">
      <c r="O2055" s="86"/>
      <c r="P2055" s="86"/>
    </row>
    <row r="2056" spans="15:16" ht="12.75" customHeight="1">
      <c r="O2056" s="86"/>
      <c r="P2056" s="86"/>
    </row>
    <row r="2057" spans="15:16" ht="12.75" customHeight="1">
      <c r="O2057" s="86"/>
      <c r="P2057" s="86"/>
    </row>
    <row r="2058" spans="15:16" ht="12.75" customHeight="1">
      <c r="O2058" s="86"/>
      <c r="P2058" s="86"/>
    </row>
    <row r="2059" spans="15:16" ht="12.75" customHeight="1">
      <c r="O2059" s="86"/>
      <c r="P2059" s="86"/>
    </row>
    <row r="2060" spans="15:16" ht="12.75" customHeight="1">
      <c r="O2060" s="86"/>
      <c r="P2060" s="86"/>
    </row>
    <row r="2061" spans="15:16" ht="12.75" customHeight="1">
      <c r="O2061" s="86"/>
      <c r="P2061" s="86"/>
    </row>
    <row r="2062" spans="15:16" ht="12.75" customHeight="1">
      <c r="O2062" s="86"/>
      <c r="P2062" s="86"/>
    </row>
    <row r="2063" spans="15:16" ht="12.75" customHeight="1">
      <c r="O2063" s="86"/>
      <c r="P2063" s="86"/>
    </row>
    <row r="2064" spans="15:16" ht="12.75" customHeight="1">
      <c r="O2064" s="86"/>
      <c r="P2064" s="86"/>
    </row>
    <row r="2065" spans="15:16" ht="12.75" customHeight="1">
      <c r="O2065" s="86"/>
      <c r="P2065" s="86"/>
    </row>
    <row r="2066" spans="15:16" ht="12.75" customHeight="1">
      <c r="O2066" s="86"/>
      <c r="P2066" s="86"/>
    </row>
    <row r="2067" spans="15:16" ht="12.75" customHeight="1">
      <c r="O2067" s="86"/>
      <c r="P2067" s="86"/>
    </row>
    <row r="2068" spans="15:16" ht="12.75" customHeight="1">
      <c r="O2068" s="86"/>
      <c r="P2068" s="86"/>
    </row>
    <row r="2069" spans="15:16" ht="12.75" customHeight="1">
      <c r="O2069" s="86"/>
      <c r="P2069" s="86"/>
    </row>
    <row r="2070" spans="15:16" ht="12.75" customHeight="1">
      <c r="O2070" s="86"/>
      <c r="P2070" s="86"/>
    </row>
    <row r="2071" spans="15:16" ht="12.75" customHeight="1">
      <c r="O2071" s="86"/>
      <c r="P2071" s="86"/>
    </row>
    <row r="2072" spans="15:16" ht="12.75" customHeight="1">
      <c r="O2072" s="86"/>
      <c r="P2072" s="86"/>
    </row>
    <row r="2073" spans="15:16" ht="12.75" customHeight="1">
      <c r="O2073" s="86"/>
      <c r="P2073" s="86"/>
    </row>
    <row r="2074" spans="15:16" ht="12.75" customHeight="1">
      <c r="O2074" s="86"/>
      <c r="P2074" s="86"/>
    </row>
    <row r="2075" spans="15:16" ht="12.75" customHeight="1">
      <c r="O2075" s="86"/>
      <c r="P2075" s="86"/>
    </row>
    <row r="2076" spans="15:16" ht="12.75" customHeight="1">
      <c r="O2076" s="86"/>
      <c r="P2076" s="86"/>
    </row>
    <row r="2077" spans="15:16" ht="12.75" customHeight="1">
      <c r="O2077" s="86"/>
      <c r="P2077" s="86"/>
    </row>
    <row r="2078" spans="15:16" ht="12.75" customHeight="1">
      <c r="O2078" s="86"/>
      <c r="P2078" s="86"/>
    </row>
    <row r="2079" spans="15:16" ht="12.75" customHeight="1">
      <c r="O2079" s="86"/>
      <c r="P2079" s="86"/>
    </row>
    <row r="2080" spans="15:16" ht="12.75" customHeight="1">
      <c r="O2080" s="86"/>
      <c r="P2080" s="86"/>
    </row>
    <row r="2081" spans="15:16" ht="12.75" customHeight="1">
      <c r="O2081" s="86"/>
      <c r="P2081" s="86"/>
    </row>
    <row r="2082" spans="15:16" ht="12.75" customHeight="1">
      <c r="O2082" s="86"/>
      <c r="P2082" s="86"/>
    </row>
    <row r="2083" spans="15:16" ht="12.75" customHeight="1">
      <c r="O2083" s="86"/>
      <c r="P2083" s="86"/>
    </row>
    <row r="2084" spans="15:16" ht="12.75" customHeight="1">
      <c r="O2084" s="86"/>
      <c r="P2084" s="86"/>
    </row>
    <row r="2085" spans="15:16" ht="12.75" customHeight="1">
      <c r="O2085" s="86"/>
      <c r="P2085" s="86"/>
    </row>
    <row r="2086" spans="15:16" ht="12.75" customHeight="1">
      <c r="O2086" s="86"/>
      <c r="P2086" s="86"/>
    </row>
    <row r="2087" spans="15:16" ht="12.75" customHeight="1">
      <c r="O2087" s="86"/>
      <c r="P2087" s="86"/>
    </row>
    <row r="2088" spans="15:16" ht="12.75" customHeight="1">
      <c r="O2088" s="86"/>
      <c r="P2088" s="86"/>
    </row>
    <row r="2089" spans="15:16" ht="12.75" customHeight="1">
      <c r="O2089" s="86"/>
      <c r="P2089" s="86"/>
    </row>
    <row r="2090" spans="15:16" ht="12.75" customHeight="1">
      <c r="O2090" s="86"/>
      <c r="P2090" s="86"/>
    </row>
    <row r="2091" spans="15:16" ht="12.75" customHeight="1">
      <c r="O2091" s="86"/>
      <c r="P2091" s="86"/>
    </row>
    <row r="2092" spans="15:16" ht="12.75" customHeight="1">
      <c r="O2092" s="86"/>
      <c r="P2092" s="86"/>
    </row>
    <row r="2093" spans="15:16" ht="12.75" customHeight="1">
      <c r="O2093" s="86"/>
      <c r="P2093" s="86"/>
    </row>
    <row r="2094" spans="15:16" ht="12.75" customHeight="1">
      <c r="O2094" s="86"/>
      <c r="P2094" s="86"/>
    </row>
    <row r="2095" spans="15:16" ht="12.75" customHeight="1">
      <c r="O2095" s="86"/>
      <c r="P2095" s="86"/>
    </row>
    <row r="2096" spans="15:16" ht="12.75" customHeight="1">
      <c r="O2096" s="86"/>
      <c r="P2096" s="86"/>
    </row>
    <row r="2097" spans="15:16" ht="12.75" customHeight="1">
      <c r="O2097" s="86"/>
      <c r="P2097" s="86"/>
    </row>
    <row r="2098" spans="15:16" ht="12.75" customHeight="1">
      <c r="O2098" s="86"/>
      <c r="P2098" s="86"/>
    </row>
    <row r="2099" spans="15:16" ht="12.75" customHeight="1">
      <c r="O2099" s="86"/>
      <c r="P2099" s="86"/>
    </row>
    <row r="2100" spans="15:16" ht="12.75" customHeight="1">
      <c r="O2100" s="86"/>
      <c r="P2100" s="86"/>
    </row>
    <row r="2101" spans="15:16" ht="12.75" customHeight="1">
      <c r="O2101" s="86"/>
      <c r="P2101" s="86"/>
    </row>
    <row r="2102" spans="15:16" ht="12.75" customHeight="1">
      <c r="O2102" s="86"/>
      <c r="P2102" s="86"/>
    </row>
    <row r="2103" spans="15:16" ht="12.75" customHeight="1">
      <c r="O2103" s="86"/>
      <c r="P2103" s="86"/>
    </row>
    <row r="2104" spans="15:16" ht="12.75" customHeight="1">
      <c r="O2104" s="86"/>
      <c r="P2104" s="86"/>
    </row>
    <row r="2105" spans="15:16" ht="12.75" customHeight="1">
      <c r="O2105" s="86"/>
      <c r="P2105" s="86"/>
    </row>
    <row r="2106" spans="15:16" ht="12.75" customHeight="1">
      <c r="O2106" s="86"/>
      <c r="P2106" s="86"/>
    </row>
    <row r="2107" spans="15:16" ht="12.75" customHeight="1">
      <c r="O2107" s="86"/>
      <c r="P2107" s="86"/>
    </row>
    <row r="2108" spans="15:16" ht="12.75" customHeight="1">
      <c r="O2108" s="86"/>
      <c r="P2108" s="86"/>
    </row>
    <row r="2109" spans="15:16" ht="12.75" customHeight="1">
      <c r="O2109" s="86"/>
      <c r="P2109" s="86"/>
    </row>
    <row r="2110" spans="15:16" ht="12.75" customHeight="1">
      <c r="O2110" s="86"/>
      <c r="P2110" s="86"/>
    </row>
    <row r="2111" spans="15:16" ht="12.75" customHeight="1">
      <c r="O2111" s="86"/>
      <c r="P2111" s="86"/>
    </row>
    <row r="2112" spans="15:16" ht="12.75" customHeight="1">
      <c r="O2112" s="86"/>
      <c r="P2112" s="86"/>
    </row>
    <row r="2113" spans="15:16" ht="12.75" customHeight="1">
      <c r="O2113" s="86"/>
      <c r="P2113" s="86"/>
    </row>
    <row r="2114" spans="15:16" ht="12.75" customHeight="1">
      <c r="O2114" s="86"/>
      <c r="P2114" s="86"/>
    </row>
    <row r="2115" spans="15:16" ht="12.75" customHeight="1">
      <c r="O2115" s="86"/>
      <c r="P2115" s="86"/>
    </row>
    <row r="2116" spans="15:16" ht="12.75" customHeight="1">
      <c r="O2116" s="86"/>
      <c r="P2116" s="86"/>
    </row>
    <row r="2117" spans="15:16" ht="12.75" customHeight="1">
      <c r="O2117" s="86"/>
      <c r="P2117" s="86"/>
    </row>
    <row r="2118" spans="15:16" ht="12.75" customHeight="1">
      <c r="O2118" s="86"/>
      <c r="P2118" s="86"/>
    </row>
    <row r="2119" spans="15:16" ht="12.75" customHeight="1">
      <c r="O2119" s="86"/>
      <c r="P2119" s="86"/>
    </row>
    <row r="2120" spans="15:16" ht="12.75" customHeight="1">
      <c r="O2120" s="86"/>
      <c r="P2120" s="86"/>
    </row>
    <row r="2121" spans="15:16" ht="12.75" customHeight="1">
      <c r="O2121" s="86"/>
      <c r="P2121" s="86"/>
    </row>
    <row r="2122" spans="15:16" ht="12.75" customHeight="1">
      <c r="O2122" s="86"/>
      <c r="P2122" s="86"/>
    </row>
    <row r="2123" spans="15:16" ht="12.75" customHeight="1">
      <c r="O2123" s="86"/>
      <c r="P2123" s="86"/>
    </row>
    <row r="2124" spans="15:16" ht="12.75" customHeight="1">
      <c r="O2124" s="86"/>
      <c r="P2124" s="86"/>
    </row>
    <row r="2125" spans="15:16" ht="12.75" customHeight="1">
      <c r="O2125" s="86"/>
      <c r="P2125" s="86"/>
    </row>
    <row r="2126" spans="15:16" ht="12.75" customHeight="1">
      <c r="O2126" s="86"/>
      <c r="P2126" s="86"/>
    </row>
    <row r="2127" spans="15:16" ht="12.75" customHeight="1">
      <c r="O2127" s="86"/>
      <c r="P2127" s="86"/>
    </row>
    <row r="2128" spans="15:16" ht="12.75" customHeight="1">
      <c r="O2128" s="86"/>
      <c r="P2128" s="86"/>
    </row>
    <row r="2129" spans="15:16" ht="12.75" customHeight="1">
      <c r="O2129" s="86"/>
      <c r="P2129" s="86"/>
    </row>
    <row r="2130" spans="15:16" ht="12.75" customHeight="1">
      <c r="O2130" s="86"/>
      <c r="P2130" s="86"/>
    </row>
    <row r="2131" spans="15:16" ht="12.75" customHeight="1">
      <c r="O2131" s="86"/>
      <c r="P2131" s="86"/>
    </row>
    <row r="2132" spans="15:16" ht="12.75" customHeight="1">
      <c r="O2132" s="86"/>
      <c r="P2132" s="86"/>
    </row>
    <row r="2133" spans="15:16" ht="12.75" customHeight="1">
      <c r="O2133" s="86"/>
      <c r="P2133" s="86"/>
    </row>
    <row r="2134" spans="15:16" ht="12.75" customHeight="1">
      <c r="O2134" s="86"/>
      <c r="P2134" s="86"/>
    </row>
    <row r="2135" spans="15:16" ht="12.75" customHeight="1">
      <c r="O2135" s="86"/>
      <c r="P2135" s="86"/>
    </row>
    <row r="2136" spans="15:16" ht="12.75" customHeight="1">
      <c r="O2136" s="86"/>
      <c r="P2136" s="86"/>
    </row>
    <row r="2137" spans="15:16" ht="12.75" customHeight="1">
      <c r="O2137" s="86"/>
      <c r="P2137" s="86"/>
    </row>
    <row r="2138" spans="15:16" ht="12.75" customHeight="1">
      <c r="O2138" s="86"/>
      <c r="P2138" s="86"/>
    </row>
    <row r="2139" spans="15:16" ht="12.75" customHeight="1">
      <c r="O2139" s="86"/>
      <c r="P2139" s="86"/>
    </row>
    <row r="2140" spans="15:16" ht="12.75" customHeight="1">
      <c r="O2140" s="86"/>
      <c r="P2140" s="86"/>
    </row>
    <row r="2141" spans="15:16" ht="12.75" customHeight="1">
      <c r="O2141" s="86"/>
      <c r="P2141" s="86"/>
    </row>
    <row r="2142" spans="15:16" ht="12.75" customHeight="1">
      <c r="O2142" s="86"/>
      <c r="P2142" s="86"/>
    </row>
    <row r="2143" spans="15:16" ht="12.75" customHeight="1">
      <c r="O2143" s="86"/>
      <c r="P2143" s="86"/>
    </row>
    <row r="2144" spans="15:16" ht="12.75" customHeight="1">
      <c r="O2144" s="86"/>
      <c r="P2144" s="86"/>
    </row>
    <row r="2145" spans="15:16" ht="12.75" customHeight="1">
      <c r="O2145" s="86"/>
      <c r="P2145" s="86"/>
    </row>
    <row r="2146" spans="15:16" ht="12.75" customHeight="1">
      <c r="O2146" s="86"/>
      <c r="P2146" s="86"/>
    </row>
    <row r="2147" spans="15:16" ht="12.75" customHeight="1">
      <c r="O2147" s="86"/>
      <c r="P2147" s="86"/>
    </row>
    <row r="2148" spans="15:16" ht="12.75" customHeight="1">
      <c r="O2148" s="86"/>
      <c r="P2148" s="86"/>
    </row>
    <row r="2149" spans="15:16" ht="12.75" customHeight="1">
      <c r="O2149" s="86"/>
      <c r="P2149" s="86"/>
    </row>
    <row r="2150" spans="15:16" ht="12.75" customHeight="1">
      <c r="O2150" s="86"/>
      <c r="P2150" s="86"/>
    </row>
    <row r="2151" spans="15:16" ht="12.75" customHeight="1">
      <c r="O2151" s="86"/>
      <c r="P2151" s="86"/>
    </row>
    <row r="2152" spans="15:16" ht="12.75" customHeight="1">
      <c r="O2152" s="86"/>
      <c r="P2152" s="86"/>
    </row>
    <row r="2153" spans="15:16" ht="12.75" customHeight="1">
      <c r="O2153" s="86"/>
      <c r="P2153" s="86"/>
    </row>
    <row r="2154" spans="15:16" ht="12.75" customHeight="1">
      <c r="O2154" s="86"/>
      <c r="P2154" s="86"/>
    </row>
    <row r="2155" spans="15:16" ht="12.75" customHeight="1">
      <c r="O2155" s="86"/>
      <c r="P2155" s="86"/>
    </row>
    <row r="2156" spans="15:16" ht="12.75" customHeight="1">
      <c r="O2156" s="86"/>
      <c r="P2156" s="86"/>
    </row>
    <row r="2157" spans="15:16" ht="12.75" customHeight="1">
      <c r="O2157" s="86"/>
      <c r="P2157" s="86"/>
    </row>
    <row r="2158" spans="15:16" ht="12.75" customHeight="1">
      <c r="O2158" s="86"/>
      <c r="P2158" s="86"/>
    </row>
    <row r="2159" spans="15:16" ht="12.75" customHeight="1">
      <c r="O2159" s="86"/>
      <c r="P2159" s="86"/>
    </row>
    <row r="2160" spans="15:16" ht="12.75" customHeight="1">
      <c r="O2160" s="86"/>
      <c r="P2160" s="86"/>
    </row>
    <row r="2161" spans="15:16" ht="12.75" customHeight="1">
      <c r="O2161" s="86"/>
      <c r="P2161" s="86"/>
    </row>
    <row r="2162" spans="15:16" ht="12.75" customHeight="1">
      <c r="O2162" s="86"/>
      <c r="P2162" s="86"/>
    </row>
    <row r="2163" spans="15:16" ht="12.75" customHeight="1">
      <c r="O2163" s="86"/>
      <c r="P2163" s="86"/>
    </row>
    <row r="2164" spans="15:16" ht="12.75" customHeight="1">
      <c r="O2164" s="86"/>
      <c r="P2164" s="86"/>
    </row>
    <row r="2165" spans="15:16" ht="12.75" customHeight="1">
      <c r="O2165" s="86"/>
      <c r="P2165" s="86"/>
    </row>
    <row r="2166" spans="15:16" ht="12.75" customHeight="1">
      <c r="O2166" s="86"/>
      <c r="P2166" s="86"/>
    </row>
    <row r="2167" spans="15:16" ht="12.75" customHeight="1">
      <c r="O2167" s="86"/>
      <c r="P2167" s="86"/>
    </row>
    <row r="2168" spans="15:16" ht="12.75" customHeight="1">
      <c r="O2168" s="86"/>
      <c r="P2168" s="86"/>
    </row>
    <row r="2169" spans="15:16" ht="12.75" customHeight="1">
      <c r="O2169" s="86"/>
      <c r="P2169" s="86"/>
    </row>
    <row r="2170" spans="15:16" ht="12.75" customHeight="1">
      <c r="O2170" s="86"/>
      <c r="P2170" s="86"/>
    </row>
    <row r="2171" spans="15:16" ht="12.75" customHeight="1">
      <c r="O2171" s="86"/>
      <c r="P2171" s="86"/>
    </row>
    <row r="2172" spans="15:16" ht="12.75" customHeight="1">
      <c r="O2172" s="86"/>
      <c r="P2172" s="86"/>
    </row>
    <row r="2173" spans="15:16" ht="12.75" customHeight="1">
      <c r="O2173" s="86"/>
      <c r="P2173" s="86"/>
    </row>
    <row r="2174" spans="15:16" ht="12.75" customHeight="1">
      <c r="O2174" s="86"/>
      <c r="P2174" s="86"/>
    </row>
    <row r="2175" spans="15:16" ht="12.75" customHeight="1">
      <c r="O2175" s="86"/>
      <c r="P2175" s="86"/>
    </row>
    <row r="2176" spans="15:16" ht="12.75" customHeight="1">
      <c r="O2176" s="86"/>
      <c r="P2176" s="86"/>
    </row>
    <row r="2177" spans="15:16" ht="12.75" customHeight="1">
      <c r="O2177" s="86"/>
      <c r="P2177" s="86"/>
    </row>
    <row r="2178" spans="15:16" ht="12.75" customHeight="1">
      <c r="O2178" s="86"/>
      <c r="P2178" s="86"/>
    </row>
    <row r="2179" spans="15:16" ht="12.75" customHeight="1">
      <c r="O2179" s="86"/>
      <c r="P2179" s="86"/>
    </row>
    <row r="2180" spans="15:16" ht="12.75" customHeight="1">
      <c r="O2180" s="86"/>
      <c r="P2180" s="86"/>
    </row>
    <row r="2181" spans="15:16" ht="12.75" customHeight="1">
      <c r="O2181" s="86"/>
      <c r="P2181" s="86"/>
    </row>
    <row r="2182" spans="15:16" ht="12.75" customHeight="1">
      <c r="O2182" s="86"/>
      <c r="P2182" s="86"/>
    </row>
    <row r="2183" spans="15:16" ht="12.75" customHeight="1">
      <c r="O2183" s="86"/>
      <c r="P2183" s="86"/>
    </row>
    <row r="2184" spans="15:16" ht="12.75" customHeight="1">
      <c r="O2184" s="86"/>
      <c r="P2184" s="86"/>
    </row>
    <row r="2185" spans="15:16" ht="12.75" customHeight="1">
      <c r="O2185" s="86"/>
      <c r="P2185" s="86"/>
    </row>
    <row r="2186" spans="15:16" ht="12.75" customHeight="1">
      <c r="O2186" s="86"/>
      <c r="P2186" s="86"/>
    </row>
    <row r="2187" spans="15:16" ht="12.75" customHeight="1">
      <c r="O2187" s="86"/>
      <c r="P2187" s="86"/>
    </row>
    <row r="2188" spans="15:16" ht="12.75" customHeight="1">
      <c r="O2188" s="86"/>
      <c r="P2188" s="86"/>
    </row>
    <row r="2189" spans="15:16" ht="12.75" customHeight="1">
      <c r="O2189" s="86"/>
      <c r="P2189" s="86"/>
    </row>
    <row r="2190" spans="15:16" ht="12.75" customHeight="1">
      <c r="O2190" s="86"/>
      <c r="P2190" s="86"/>
    </row>
    <row r="2191" spans="15:16" ht="12.75" customHeight="1">
      <c r="O2191" s="86"/>
      <c r="P2191" s="86"/>
    </row>
    <row r="2192" spans="15:16" ht="12.75" customHeight="1">
      <c r="O2192" s="86"/>
      <c r="P2192" s="86"/>
    </row>
    <row r="2193" spans="15:16" ht="12.75" customHeight="1">
      <c r="O2193" s="86"/>
      <c r="P2193" s="86"/>
    </row>
    <row r="2194" spans="15:16" ht="12.75" customHeight="1">
      <c r="O2194" s="86"/>
      <c r="P2194" s="86"/>
    </row>
    <row r="2195" spans="15:16" ht="12.75" customHeight="1">
      <c r="O2195" s="86"/>
      <c r="P2195" s="86"/>
    </row>
    <row r="2196" spans="15:16" ht="12.75" customHeight="1">
      <c r="O2196" s="86"/>
      <c r="P2196" s="86"/>
    </row>
    <row r="2197" spans="15:16" ht="12.75" customHeight="1">
      <c r="O2197" s="86"/>
      <c r="P2197" s="86"/>
    </row>
    <row r="2198" spans="15:16" ht="12.75" customHeight="1">
      <c r="O2198" s="86"/>
      <c r="P2198" s="86"/>
    </row>
    <row r="2199" spans="15:16" ht="12.75" customHeight="1">
      <c r="O2199" s="86"/>
      <c r="P2199" s="86"/>
    </row>
    <row r="2200" spans="15:16" ht="12.75" customHeight="1">
      <c r="O2200" s="86"/>
      <c r="P2200" s="86"/>
    </row>
    <row r="2201" spans="15:16" ht="12.75" customHeight="1">
      <c r="O2201" s="86"/>
      <c r="P2201" s="86"/>
    </row>
    <row r="2202" spans="15:16" ht="12.75" customHeight="1">
      <c r="O2202" s="86"/>
      <c r="P2202" s="86"/>
    </row>
    <row r="2203" spans="15:16" ht="12.75" customHeight="1">
      <c r="O2203" s="86"/>
      <c r="P2203" s="86"/>
    </row>
    <row r="2204" spans="15:16" ht="12.75" customHeight="1">
      <c r="O2204" s="86"/>
      <c r="P2204" s="86"/>
    </row>
    <row r="2205" spans="15:16" ht="12.75" customHeight="1">
      <c r="O2205" s="86"/>
      <c r="P2205" s="86"/>
    </row>
    <row r="2206" spans="15:16" ht="12.75" customHeight="1">
      <c r="O2206" s="86"/>
      <c r="P2206" s="86"/>
    </row>
    <row r="2207" spans="15:16" ht="12.75" customHeight="1">
      <c r="O2207" s="86"/>
      <c r="P2207" s="86"/>
    </row>
    <row r="2208" spans="15:16" ht="12.75" customHeight="1">
      <c r="O2208" s="86"/>
      <c r="P2208" s="86"/>
    </row>
    <row r="2209" spans="15:16" ht="12.75" customHeight="1">
      <c r="O2209" s="86"/>
      <c r="P2209" s="86"/>
    </row>
    <row r="2210" spans="15:16" ht="12.75" customHeight="1">
      <c r="O2210" s="86"/>
      <c r="P2210" s="86"/>
    </row>
    <row r="2211" spans="15:16" ht="12.75" customHeight="1">
      <c r="O2211" s="86"/>
      <c r="P2211" s="86"/>
    </row>
    <row r="2212" spans="15:16" ht="12.75" customHeight="1">
      <c r="O2212" s="86"/>
      <c r="P2212" s="86"/>
    </row>
    <row r="2213" spans="15:16" ht="12.75" customHeight="1">
      <c r="O2213" s="86"/>
      <c r="P2213" s="86"/>
    </row>
    <row r="2214" spans="15:16" ht="12.75" customHeight="1">
      <c r="O2214" s="86"/>
      <c r="P2214" s="86"/>
    </row>
    <row r="2215" spans="15:16" ht="12.75" customHeight="1">
      <c r="O2215" s="86"/>
      <c r="P2215" s="86"/>
    </row>
    <row r="2216" spans="15:16" ht="12.75" customHeight="1">
      <c r="O2216" s="86"/>
      <c r="P2216" s="86"/>
    </row>
    <row r="2217" spans="15:16" ht="12.75" customHeight="1">
      <c r="O2217" s="86"/>
      <c r="P2217" s="86"/>
    </row>
    <row r="2218" spans="15:16" ht="12.75" customHeight="1">
      <c r="O2218" s="86"/>
      <c r="P2218" s="86"/>
    </row>
    <row r="2219" spans="15:16" ht="12.75" customHeight="1">
      <c r="O2219" s="86"/>
      <c r="P2219" s="86"/>
    </row>
    <row r="2220" spans="15:16" ht="12.75" customHeight="1">
      <c r="O2220" s="86"/>
      <c r="P2220" s="86"/>
    </row>
    <row r="2221" spans="15:16" ht="12.75" customHeight="1">
      <c r="O2221" s="86"/>
      <c r="P2221" s="86"/>
    </row>
    <row r="2222" spans="15:16" ht="12.75" customHeight="1">
      <c r="O2222" s="86"/>
      <c r="P2222" s="86"/>
    </row>
    <row r="2223" spans="15:16" ht="12.75" customHeight="1">
      <c r="O2223" s="86"/>
      <c r="P2223" s="86"/>
    </row>
    <row r="2224" spans="15:16" ht="12.75" customHeight="1">
      <c r="O2224" s="86"/>
      <c r="P2224" s="86"/>
    </row>
    <row r="2225" spans="15:16" ht="12.75" customHeight="1">
      <c r="O2225" s="86"/>
      <c r="P2225" s="86"/>
    </row>
    <row r="2226" spans="15:16" ht="12.75" customHeight="1">
      <c r="O2226" s="86"/>
      <c r="P2226" s="86"/>
    </row>
    <row r="2227" spans="15:16" ht="12.75" customHeight="1">
      <c r="O2227" s="86"/>
      <c r="P2227" s="86"/>
    </row>
    <row r="2228" spans="15:16" ht="12.75" customHeight="1">
      <c r="O2228" s="86"/>
      <c r="P2228" s="86"/>
    </row>
    <row r="2229" spans="15:16" ht="12.75" customHeight="1">
      <c r="O2229" s="86"/>
      <c r="P2229" s="86"/>
    </row>
    <row r="2230" spans="15:16" ht="12.75" customHeight="1">
      <c r="O2230" s="86"/>
      <c r="P2230" s="86"/>
    </row>
    <row r="2231" spans="15:16" ht="12.75" customHeight="1">
      <c r="O2231" s="86"/>
      <c r="P2231" s="86"/>
    </row>
    <row r="2232" spans="15:16" ht="12.75" customHeight="1">
      <c r="O2232" s="86"/>
      <c r="P2232" s="86"/>
    </row>
    <row r="2233" spans="15:16" ht="12.75" customHeight="1">
      <c r="O2233" s="86"/>
      <c r="P2233" s="86"/>
    </row>
    <row r="2234" spans="15:16" ht="12.75" customHeight="1">
      <c r="O2234" s="86"/>
      <c r="P2234" s="86"/>
    </row>
    <row r="2235" spans="15:16" ht="12.75" customHeight="1">
      <c r="O2235" s="86"/>
      <c r="P2235" s="86"/>
    </row>
    <row r="2236" spans="15:16" ht="12.75" customHeight="1">
      <c r="O2236" s="86"/>
      <c r="P2236" s="86"/>
    </row>
    <row r="2237" spans="15:16" ht="12.75" customHeight="1">
      <c r="O2237" s="86"/>
      <c r="P2237" s="86"/>
    </row>
    <row r="2238" spans="15:16" ht="12.75" customHeight="1">
      <c r="O2238" s="86"/>
      <c r="P2238" s="86"/>
    </row>
    <row r="2239" spans="15:16" ht="12.75" customHeight="1">
      <c r="O2239" s="86"/>
      <c r="P2239" s="86"/>
    </row>
    <row r="2240" spans="15:16" ht="12.75" customHeight="1">
      <c r="O2240" s="86"/>
      <c r="P2240" s="86"/>
    </row>
    <row r="2241" spans="15:16" ht="12.75" customHeight="1">
      <c r="O2241" s="86"/>
      <c r="P2241" s="86"/>
    </row>
    <row r="2242" spans="15:16" ht="12.75" customHeight="1">
      <c r="O2242" s="86"/>
      <c r="P2242" s="86"/>
    </row>
    <row r="2243" spans="15:16" ht="12.75" customHeight="1">
      <c r="O2243" s="86"/>
      <c r="P2243" s="86"/>
    </row>
    <row r="2244" spans="15:16" ht="12.75" customHeight="1">
      <c r="O2244" s="86"/>
      <c r="P2244" s="86"/>
    </row>
    <row r="2245" spans="15:16" ht="12.75" customHeight="1">
      <c r="O2245" s="86"/>
      <c r="P2245" s="86"/>
    </row>
    <row r="2246" spans="15:16" ht="12.75" customHeight="1">
      <c r="O2246" s="86"/>
      <c r="P2246" s="86"/>
    </row>
    <row r="2247" spans="15:16" ht="12.75" customHeight="1">
      <c r="O2247" s="86"/>
      <c r="P2247" s="86"/>
    </row>
    <row r="2248" spans="15:16" ht="12.75" customHeight="1">
      <c r="O2248" s="86"/>
      <c r="P2248" s="86"/>
    </row>
    <row r="2249" spans="15:16" ht="12.75" customHeight="1">
      <c r="O2249" s="86"/>
      <c r="P2249" s="86"/>
    </row>
    <row r="2250" spans="15:16" ht="12.75" customHeight="1">
      <c r="O2250" s="86"/>
      <c r="P2250" s="86"/>
    </row>
    <row r="2251" spans="15:16" ht="12.75" customHeight="1">
      <c r="O2251" s="86"/>
      <c r="P2251" s="86"/>
    </row>
    <row r="2252" spans="15:16" ht="12.75" customHeight="1">
      <c r="O2252" s="86"/>
      <c r="P2252" s="86"/>
    </row>
    <row r="2253" spans="15:16" ht="12.75" customHeight="1">
      <c r="O2253" s="86"/>
      <c r="P2253" s="86"/>
    </row>
    <row r="2254" spans="15:16" ht="12.75" customHeight="1">
      <c r="O2254" s="86"/>
      <c r="P2254" s="86"/>
    </row>
    <row r="2255" spans="15:16" ht="12.75" customHeight="1">
      <c r="O2255" s="86"/>
      <c r="P2255" s="86"/>
    </row>
    <row r="2256" spans="15:16" ht="12.75" customHeight="1">
      <c r="O2256" s="86"/>
      <c r="P2256" s="86"/>
    </row>
    <row r="2257" spans="15:16" ht="12.75" customHeight="1">
      <c r="O2257" s="86"/>
      <c r="P2257" s="86"/>
    </row>
    <row r="2258" spans="15:16" ht="12.75" customHeight="1">
      <c r="O2258" s="86"/>
      <c r="P2258" s="86"/>
    </row>
    <row r="2259" spans="15:16" ht="12.75" customHeight="1">
      <c r="O2259" s="86"/>
      <c r="P2259" s="86"/>
    </row>
    <row r="2260" spans="15:16" ht="12.75" customHeight="1">
      <c r="O2260" s="86"/>
      <c r="P2260" s="86"/>
    </row>
    <row r="2261" spans="15:16" ht="12.75" customHeight="1">
      <c r="O2261" s="86"/>
      <c r="P2261" s="86"/>
    </row>
    <row r="2262" spans="15:16" ht="12.75" customHeight="1">
      <c r="O2262" s="86"/>
      <c r="P2262" s="86"/>
    </row>
    <row r="2263" spans="15:16" ht="12.75" customHeight="1">
      <c r="O2263" s="86"/>
      <c r="P2263" s="86"/>
    </row>
    <row r="2264" spans="15:16" ht="12.75" customHeight="1">
      <c r="O2264" s="86"/>
      <c r="P2264" s="86"/>
    </row>
    <row r="2265" spans="15:16" ht="12.75" customHeight="1">
      <c r="O2265" s="86"/>
      <c r="P2265" s="86"/>
    </row>
    <row r="2266" spans="15:16" ht="12.75" customHeight="1">
      <c r="O2266" s="86"/>
      <c r="P2266" s="86"/>
    </row>
    <row r="2267" spans="15:16" ht="12.75" customHeight="1">
      <c r="O2267" s="86"/>
      <c r="P2267" s="86"/>
    </row>
    <row r="2268" spans="15:16" ht="12.75" customHeight="1">
      <c r="O2268" s="86"/>
      <c r="P2268" s="86"/>
    </row>
    <row r="2269" spans="15:16" ht="12.75" customHeight="1">
      <c r="O2269" s="86"/>
      <c r="P2269" s="86"/>
    </row>
    <row r="2270" spans="15:16" ht="12.75" customHeight="1">
      <c r="O2270" s="86"/>
      <c r="P2270" s="86"/>
    </row>
    <row r="2271" spans="15:16" ht="12.75" customHeight="1">
      <c r="O2271" s="86"/>
      <c r="P2271" s="86"/>
    </row>
    <row r="2272" spans="15:16" ht="12.75" customHeight="1">
      <c r="O2272" s="86"/>
      <c r="P2272" s="86"/>
    </row>
    <row r="2273" spans="15:16" ht="12.75" customHeight="1">
      <c r="O2273" s="86"/>
      <c r="P2273" s="86"/>
    </row>
    <row r="2274" spans="15:16" ht="12.75" customHeight="1">
      <c r="O2274" s="86"/>
      <c r="P2274" s="86"/>
    </row>
    <row r="2275" spans="15:16" ht="12.75" customHeight="1">
      <c r="O2275" s="86"/>
      <c r="P2275" s="86"/>
    </row>
    <row r="2276" spans="15:16" ht="12.75" customHeight="1">
      <c r="O2276" s="86"/>
      <c r="P2276" s="86"/>
    </row>
    <row r="2277" spans="15:16" ht="12.75" customHeight="1">
      <c r="O2277" s="86"/>
      <c r="P2277" s="86"/>
    </row>
    <row r="2278" spans="15:16" ht="12.75" customHeight="1">
      <c r="O2278" s="86"/>
      <c r="P2278" s="86"/>
    </row>
    <row r="2279" spans="15:16" ht="12.75" customHeight="1">
      <c r="O2279" s="86"/>
      <c r="P2279" s="86"/>
    </row>
    <row r="2280" spans="15:16" ht="12.75" customHeight="1">
      <c r="O2280" s="86"/>
      <c r="P2280" s="86"/>
    </row>
    <row r="2281" spans="15:16" ht="12.75" customHeight="1">
      <c r="O2281" s="86"/>
      <c r="P2281" s="86"/>
    </row>
    <row r="2282" spans="15:16" ht="12.75" customHeight="1">
      <c r="O2282" s="86"/>
      <c r="P2282" s="86"/>
    </row>
    <row r="2283" spans="15:16" ht="12.75" customHeight="1">
      <c r="O2283" s="86"/>
      <c r="P2283" s="86"/>
    </row>
    <row r="2284" spans="15:16" ht="12.75" customHeight="1">
      <c r="O2284" s="86"/>
      <c r="P2284" s="86"/>
    </row>
    <row r="2285" spans="15:16" ht="12.75" customHeight="1">
      <c r="O2285" s="86"/>
      <c r="P2285" s="86"/>
    </row>
    <row r="2286" spans="15:16" ht="12.75" customHeight="1">
      <c r="O2286" s="86"/>
      <c r="P2286" s="86"/>
    </row>
    <row r="2287" spans="15:16" ht="12.75" customHeight="1">
      <c r="O2287" s="86"/>
      <c r="P2287" s="86"/>
    </row>
    <row r="2288" spans="15:16" ht="12.75" customHeight="1">
      <c r="O2288" s="86"/>
      <c r="P2288" s="86"/>
    </row>
    <row r="2289" spans="15:16" ht="12.75" customHeight="1">
      <c r="O2289" s="86"/>
      <c r="P2289" s="86"/>
    </row>
    <row r="2290" spans="15:16" ht="12.75" customHeight="1">
      <c r="O2290" s="86"/>
      <c r="P2290" s="86"/>
    </row>
    <row r="2291" spans="15:16" ht="12.75" customHeight="1">
      <c r="O2291" s="86"/>
      <c r="P2291" s="86"/>
    </row>
    <row r="2292" spans="15:16" ht="12.75" customHeight="1">
      <c r="O2292" s="86"/>
      <c r="P2292" s="86"/>
    </row>
    <row r="2293" spans="15:16" ht="12.75" customHeight="1">
      <c r="O2293" s="86"/>
      <c r="P2293" s="86"/>
    </row>
    <row r="2294" spans="15:16" ht="12.75" customHeight="1">
      <c r="O2294" s="86"/>
      <c r="P2294" s="86"/>
    </row>
    <row r="2295" spans="15:16" ht="12.75" customHeight="1">
      <c r="O2295" s="86"/>
      <c r="P2295" s="86"/>
    </row>
    <row r="2296" spans="15:16" ht="12.75" customHeight="1">
      <c r="O2296" s="86"/>
      <c r="P2296" s="86"/>
    </row>
    <row r="2297" spans="15:16" ht="12.75" customHeight="1">
      <c r="O2297" s="86"/>
      <c r="P2297" s="86"/>
    </row>
    <row r="2298" spans="15:16" ht="12.75" customHeight="1">
      <c r="O2298" s="86"/>
      <c r="P2298" s="86"/>
    </row>
    <row r="2299" spans="15:16" ht="12.75" customHeight="1">
      <c r="O2299" s="86"/>
      <c r="P2299" s="86"/>
    </row>
    <row r="2300" spans="15:16" ht="12.75" customHeight="1">
      <c r="O2300" s="86"/>
      <c r="P2300" s="86"/>
    </row>
    <row r="2301" spans="15:16" ht="12.75" customHeight="1">
      <c r="O2301" s="86"/>
      <c r="P2301" s="86"/>
    </row>
    <row r="2302" spans="15:16" ht="12.75" customHeight="1">
      <c r="O2302" s="86"/>
      <c r="P2302" s="86"/>
    </row>
    <row r="2303" spans="15:16" ht="12.75" customHeight="1">
      <c r="O2303" s="86"/>
      <c r="P2303" s="86"/>
    </row>
    <row r="2304" spans="15:16" ht="12.75" customHeight="1">
      <c r="O2304" s="86"/>
      <c r="P2304" s="86"/>
    </row>
    <row r="2305" spans="15:16" ht="12.75" customHeight="1">
      <c r="O2305" s="86"/>
      <c r="P2305" s="86"/>
    </row>
    <row r="2306" spans="15:16" ht="12.75" customHeight="1">
      <c r="O2306" s="86"/>
      <c r="P2306" s="86"/>
    </row>
    <row r="2307" spans="15:16" ht="12.75" customHeight="1">
      <c r="O2307" s="86"/>
      <c r="P2307" s="86"/>
    </row>
    <row r="2308" spans="15:16" ht="12.75" customHeight="1">
      <c r="O2308" s="86"/>
      <c r="P2308" s="86"/>
    </row>
    <row r="2309" spans="15:16" ht="12.75" customHeight="1">
      <c r="O2309" s="86"/>
      <c r="P2309" s="86"/>
    </row>
    <row r="2310" spans="15:16" ht="12.75" customHeight="1">
      <c r="O2310" s="86"/>
      <c r="P2310" s="86"/>
    </row>
    <row r="2311" spans="15:16" ht="12.75" customHeight="1">
      <c r="O2311" s="86"/>
      <c r="P2311" s="86"/>
    </row>
    <row r="2312" spans="15:16" ht="12.75" customHeight="1">
      <c r="O2312" s="86"/>
      <c r="P2312" s="86"/>
    </row>
    <row r="2313" spans="15:16" ht="12.75" customHeight="1">
      <c r="O2313" s="86"/>
      <c r="P2313" s="86"/>
    </row>
    <row r="2314" spans="15:16" ht="12.75" customHeight="1">
      <c r="O2314" s="86"/>
      <c r="P2314" s="86"/>
    </row>
    <row r="2315" spans="15:16" ht="12.75" customHeight="1">
      <c r="O2315" s="86"/>
      <c r="P2315" s="86"/>
    </row>
    <row r="2316" spans="15:16" ht="12.75" customHeight="1">
      <c r="O2316" s="86"/>
      <c r="P2316" s="86"/>
    </row>
    <row r="2317" spans="15:16" ht="12.75" customHeight="1">
      <c r="O2317" s="86"/>
      <c r="P2317" s="86"/>
    </row>
    <row r="2318" spans="15:16" ht="12.75" customHeight="1">
      <c r="O2318" s="86"/>
      <c r="P2318" s="86"/>
    </row>
    <row r="2319" spans="15:16" ht="12.75" customHeight="1">
      <c r="O2319" s="86"/>
      <c r="P2319" s="86"/>
    </row>
    <row r="2320" spans="15:16" ht="12.75" customHeight="1">
      <c r="O2320" s="86"/>
      <c r="P2320" s="86"/>
    </row>
    <row r="2321" spans="15:16" ht="12.75" customHeight="1">
      <c r="O2321" s="86"/>
      <c r="P2321" s="86"/>
    </row>
    <row r="2322" spans="15:16" ht="12.75" customHeight="1">
      <c r="O2322" s="86"/>
      <c r="P2322" s="86"/>
    </row>
    <row r="2323" spans="15:16" ht="12.75" customHeight="1">
      <c r="O2323" s="86"/>
      <c r="P2323" s="86"/>
    </row>
    <row r="2324" spans="15:16" ht="12.75" customHeight="1">
      <c r="O2324" s="86"/>
      <c r="P2324" s="86"/>
    </row>
    <row r="2325" spans="15:16" ht="12.75" customHeight="1">
      <c r="O2325" s="86"/>
      <c r="P2325" s="86"/>
    </row>
    <row r="2326" spans="15:16" ht="12.75" customHeight="1">
      <c r="O2326" s="86"/>
      <c r="P2326" s="86"/>
    </row>
    <row r="2327" spans="15:16" ht="12.75" customHeight="1">
      <c r="O2327" s="86"/>
      <c r="P2327" s="86"/>
    </row>
    <row r="2328" spans="15:16" ht="12.75" customHeight="1">
      <c r="O2328" s="86"/>
      <c r="P2328" s="86"/>
    </row>
    <row r="2329" spans="15:16" ht="12.75" customHeight="1">
      <c r="O2329" s="86"/>
      <c r="P2329" s="86"/>
    </row>
    <row r="2330" spans="15:16" ht="12.75" customHeight="1">
      <c r="O2330" s="86"/>
      <c r="P2330" s="86"/>
    </row>
    <row r="2331" spans="15:16" ht="12.75" customHeight="1">
      <c r="O2331" s="86"/>
      <c r="P2331" s="86"/>
    </row>
    <row r="2332" spans="15:16" ht="12.75" customHeight="1">
      <c r="O2332" s="86"/>
      <c r="P2332" s="86"/>
    </row>
    <row r="2333" spans="15:16" ht="12.75" customHeight="1">
      <c r="O2333" s="86"/>
      <c r="P2333" s="86"/>
    </row>
    <row r="2334" spans="15:16" ht="12.75" customHeight="1">
      <c r="O2334" s="86"/>
      <c r="P2334" s="86"/>
    </row>
    <row r="2335" spans="15:16" ht="12.75" customHeight="1">
      <c r="O2335" s="86"/>
      <c r="P2335" s="86"/>
    </row>
    <row r="2336" spans="15:16" ht="12.75" customHeight="1">
      <c r="O2336" s="86"/>
      <c r="P2336" s="86"/>
    </row>
    <row r="2337" spans="15:16" ht="12.75" customHeight="1">
      <c r="O2337" s="86"/>
      <c r="P2337" s="86"/>
    </row>
    <row r="2338" spans="15:16" ht="12.75" customHeight="1">
      <c r="O2338" s="86"/>
      <c r="P2338" s="86"/>
    </row>
    <row r="2339" spans="15:16" ht="12.75" customHeight="1">
      <c r="O2339" s="86"/>
      <c r="P2339" s="86"/>
    </row>
    <row r="2340" spans="15:16" ht="12.75" customHeight="1">
      <c r="O2340" s="86"/>
      <c r="P2340" s="86"/>
    </row>
    <row r="2341" spans="15:16" ht="12.75" customHeight="1">
      <c r="O2341" s="86"/>
      <c r="P2341" s="86"/>
    </row>
    <row r="2342" spans="15:16" ht="12.75" customHeight="1">
      <c r="O2342" s="86"/>
      <c r="P2342" s="86"/>
    </row>
    <row r="2343" spans="15:16" ht="12.75" customHeight="1">
      <c r="O2343" s="86"/>
      <c r="P2343" s="86"/>
    </row>
    <row r="2344" spans="15:16" ht="12.75" customHeight="1">
      <c r="O2344" s="86"/>
      <c r="P2344" s="86"/>
    </row>
    <row r="2345" spans="15:16" ht="12.75" customHeight="1">
      <c r="O2345" s="86"/>
      <c r="P2345" s="86"/>
    </row>
    <row r="2346" spans="15:16" ht="12.75" customHeight="1">
      <c r="O2346" s="86"/>
      <c r="P2346" s="86"/>
    </row>
    <row r="2347" spans="15:16" ht="12.75" customHeight="1">
      <c r="O2347" s="86"/>
      <c r="P2347" s="86"/>
    </row>
    <row r="2348" spans="15:16" ht="12.75" customHeight="1">
      <c r="O2348" s="86"/>
      <c r="P2348" s="86"/>
    </row>
    <row r="2349" spans="15:16" ht="12.75" customHeight="1">
      <c r="O2349" s="86"/>
      <c r="P2349" s="86"/>
    </row>
    <row r="2350" spans="15:16" ht="12.75" customHeight="1">
      <c r="O2350" s="86"/>
      <c r="P2350" s="86"/>
    </row>
    <row r="2351" spans="15:16" ht="12.75" customHeight="1">
      <c r="O2351" s="86"/>
      <c r="P2351" s="86"/>
    </row>
    <row r="2352" spans="15:16" ht="12.75" customHeight="1">
      <c r="O2352" s="86"/>
      <c r="P2352" s="86"/>
    </row>
    <row r="2353" spans="15:16" ht="12.75" customHeight="1">
      <c r="O2353" s="86"/>
      <c r="P2353" s="86"/>
    </row>
    <row r="2354" spans="15:16" ht="12.75" customHeight="1">
      <c r="O2354" s="86"/>
      <c r="P2354" s="86"/>
    </row>
    <row r="2355" spans="15:16" ht="12.75" customHeight="1">
      <c r="O2355" s="86"/>
      <c r="P2355" s="86"/>
    </row>
    <row r="2356" spans="15:16" ht="12.75" customHeight="1">
      <c r="O2356" s="86"/>
      <c r="P2356" s="86"/>
    </row>
    <row r="2357" spans="15:16" ht="12.75" customHeight="1">
      <c r="O2357" s="86"/>
      <c r="P2357" s="86"/>
    </row>
    <row r="2358" spans="15:16" ht="12.75" customHeight="1">
      <c r="O2358" s="86"/>
      <c r="P2358" s="86"/>
    </row>
    <row r="2359" spans="15:16" ht="12.75" customHeight="1">
      <c r="O2359" s="86"/>
      <c r="P2359" s="86"/>
    </row>
    <row r="2360" spans="15:16" ht="12.75" customHeight="1">
      <c r="O2360" s="86"/>
      <c r="P2360" s="86"/>
    </row>
    <row r="2361" spans="15:16" ht="12.75" customHeight="1">
      <c r="O2361" s="86"/>
      <c r="P2361" s="86"/>
    </row>
    <row r="2362" spans="15:16" ht="12.75" customHeight="1">
      <c r="O2362" s="86"/>
      <c r="P2362" s="86"/>
    </row>
    <row r="2363" spans="15:16" ht="12.75" customHeight="1">
      <c r="O2363" s="86"/>
      <c r="P2363" s="86"/>
    </row>
    <row r="2364" spans="15:16" ht="12.75" customHeight="1">
      <c r="O2364" s="86"/>
      <c r="P2364" s="86"/>
    </row>
    <row r="2365" spans="15:16" ht="12.75" customHeight="1">
      <c r="O2365" s="86"/>
      <c r="P2365" s="86"/>
    </row>
    <row r="2366" spans="15:16" ht="12.75" customHeight="1">
      <c r="O2366" s="86"/>
      <c r="P2366" s="86"/>
    </row>
    <row r="2367" spans="15:16" ht="12.75" customHeight="1">
      <c r="O2367" s="86"/>
      <c r="P2367" s="86"/>
    </row>
    <row r="2368" spans="15:16" ht="12.75" customHeight="1">
      <c r="O2368" s="86"/>
      <c r="P2368" s="86"/>
    </row>
    <row r="2369" spans="15:16" ht="12.75" customHeight="1">
      <c r="O2369" s="86"/>
      <c r="P2369" s="86"/>
    </row>
    <row r="2370" spans="15:16" ht="12.75" customHeight="1">
      <c r="O2370" s="86"/>
      <c r="P2370" s="86"/>
    </row>
    <row r="2371" spans="15:16" ht="12.75" customHeight="1">
      <c r="O2371" s="86"/>
      <c r="P2371" s="86"/>
    </row>
    <row r="2372" spans="15:16" ht="12.75" customHeight="1">
      <c r="O2372" s="86"/>
      <c r="P2372" s="86"/>
    </row>
    <row r="2373" spans="15:16" ht="12.75" customHeight="1">
      <c r="O2373" s="86"/>
      <c r="P2373" s="86"/>
    </row>
    <row r="2374" spans="15:16" ht="12.75" customHeight="1">
      <c r="O2374" s="86"/>
      <c r="P2374" s="86"/>
    </row>
    <row r="2375" spans="15:16" ht="12.75" customHeight="1">
      <c r="O2375" s="86"/>
      <c r="P2375" s="86"/>
    </row>
    <row r="2376" spans="15:16" ht="12.75" customHeight="1">
      <c r="O2376" s="86"/>
      <c r="P2376" s="86"/>
    </row>
    <row r="2377" spans="15:16" ht="12.75" customHeight="1">
      <c r="O2377" s="86"/>
      <c r="P2377" s="86"/>
    </row>
    <row r="2378" spans="15:16" ht="12.75" customHeight="1">
      <c r="O2378" s="86"/>
      <c r="P2378" s="86"/>
    </row>
    <row r="2379" spans="15:16" ht="12.75" customHeight="1">
      <c r="O2379" s="86"/>
      <c r="P2379" s="86"/>
    </row>
    <row r="2380" spans="15:16" ht="12.75" customHeight="1">
      <c r="O2380" s="86"/>
      <c r="P2380" s="86"/>
    </row>
    <row r="2381" spans="15:16" ht="12.75" customHeight="1">
      <c r="O2381" s="86"/>
      <c r="P2381" s="86"/>
    </row>
    <row r="2382" spans="15:16" ht="12.75" customHeight="1">
      <c r="O2382" s="86"/>
      <c r="P2382" s="86"/>
    </row>
    <row r="2383" spans="15:16" ht="12.75" customHeight="1">
      <c r="O2383" s="86"/>
      <c r="P2383" s="86"/>
    </row>
    <row r="2384" spans="15:16" ht="12.75" customHeight="1">
      <c r="O2384" s="86"/>
      <c r="P2384" s="86"/>
    </row>
    <row r="2385" spans="15:16" ht="12.75" customHeight="1">
      <c r="O2385" s="86"/>
      <c r="P2385" s="86"/>
    </row>
    <row r="2386" spans="15:16" ht="12.75" customHeight="1">
      <c r="O2386" s="86"/>
      <c r="P2386" s="86"/>
    </row>
    <row r="2387" spans="15:16" ht="12.75" customHeight="1">
      <c r="O2387" s="86"/>
      <c r="P2387" s="86"/>
    </row>
    <row r="2388" spans="15:16" ht="12.75" customHeight="1">
      <c r="O2388" s="86"/>
      <c r="P2388" s="86"/>
    </row>
    <row r="2389" spans="15:16" ht="12.75" customHeight="1">
      <c r="O2389" s="86"/>
      <c r="P2389" s="86"/>
    </row>
    <row r="2390" spans="15:16" ht="12.75" customHeight="1">
      <c r="O2390" s="86"/>
      <c r="P2390" s="86"/>
    </row>
    <row r="2391" spans="15:16" ht="12.75" customHeight="1">
      <c r="O2391" s="86"/>
      <c r="P2391" s="86"/>
    </row>
    <row r="2392" spans="15:16" ht="12.75" customHeight="1">
      <c r="O2392" s="86"/>
      <c r="P2392" s="86"/>
    </row>
    <row r="2393" spans="15:16" ht="12.75" customHeight="1">
      <c r="O2393" s="86"/>
      <c r="P2393" s="86"/>
    </row>
    <row r="2394" spans="15:16" ht="12.75" customHeight="1">
      <c r="O2394" s="86"/>
      <c r="P2394" s="86"/>
    </row>
    <row r="2395" spans="15:16" ht="12.75" customHeight="1">
      <c r="O2395" s="86"/>
      <c r="P2395" s="86"/>
    </row>
    <row r="2396" spans="15:16" ht="12.75" customHeight="1">
      <c r="O2396" s="86"/>
      <c r="P2396" s="86"/>
    </row>
    <row r="2397" spans="15:16" ht="12.75" customHeight="1">
      <c r="O2397" s="86"/>
      <c r="P2397" s="86"/>
    </row>
    <row r="2398" spans="15:16" ht="12.75" customHeight="1">
      <c r="O2398" s="86"/>
      <c r="P2398" s="86"/>
    </row>
    <row r="2399" spans="15:16" ht="12.75" customHeight="1">
      <c r="O2399" s="86"/>
      <c r="P2399" s="86"/>
    </row>
    <row r="2400" spans="15:16" ht="12.75" customHeight="1">
      <c r="O2400" s="86"/>
      <c r="P2400" s="86"/>
    </row>
    <row r="2401" spans="15:16" ht="12.75" customHeight="1">
      <c r="O2401" s="86"/>
      <c r="P2401" s="86"/>
    </row>
    <row r="2402" spans="15:16" ht="12.75" customHeight="1">
      <c r="O2402" s="86"/>
      <c r="P2402" s="86"/>
    </row>
    <row r="2403" spans="15:16" ht="12.75" customHeight="1">
      <c r="O2403" s="86"/>
      <c r="P2403" s="86"/>
    </row>
    <row r="2404" spans="15:16" ht="12.75" customHeight="1">
      <c r="O2404" s="86"/>
      <c r="P2404" s="86"/>
    </row>
    <row r="2405" spans="15:16" ht="12.75" customHeight="1">
      <c r="O2405" s="86"/>
      <c r="P2405" s="86"/>
    </row>
    <row r="2406" spans="15:16" ht="12.75" customHeight="1">
      <c r="O2406" s="86"/>
      <c r="P2406" s="86"/>
    </row>
    <row r="2407" spans="15:16" ht="12.75" customHeight="1">
      <c r="O2407" s="86"/>
      <c r="P2407" s="86"/>
    </row>
    <row r="2408" spans="15:16" ht="12.75" customHeight="1">
      <c r="O2408" s="86"/>
      <c r="P2408" s="86"/>
    </row>
    <row r="2409" spans="15:16" ht="12.75" customHeight="1">
      <c r="O2409" s="86"/>
      <c r="P2409" s="86"/>
    </row>
    <row r="2410" spans="15:16" ht="12.75" customHeight="1">
      <c r="O2410" s="86"/>
      <c r="P2410" s="86"/>
    </row>
    <row r="2411" spans="15:16" ht="12.75" customHeight="1">
      <c r="O2411" s="86"/>
      <c r="P2411" s="86"/>
    </row>
    <row r="2412" spans="15:16" ht="12.75" customHeight="1">
      <c r="O2412" s="86"/>
      <c r="P2412" s="86"/>
    </row>
    <row r="2413" spans="15:16" ht="12.75" customHeight="1">
      <c r="O2413" s="86"/>
      <c r="P2413" s="86"/>
    </row>
    <row r="2414" spans="15:16" ht="12.75" customHeight="1">
      <c r="O2414" s="86"/>
      <c r="P2414" s="86"/>
    </row>
    <row r="2415" spans="15:16" ht="12.75" customHeight="1">
      <c r="O2415" s="86"/>
      <c r="P2415" s="86"/>
    </row>
    <row r="2416" spans="15:16" ht="12.75" customHeight="1">
      <c r="O2416" s="86"/>
      <c r="P2416" s="86"/>
    </row>
    <row r="2417" spans="15:16" ht="12.75" customHeight="1">
      <c r="O2417" s="86"/>
      <c r="P2417" s="86"/>
    </row>
    <row r="2418" spans="15:16" ht="12.75" customHeight="1">
      <c r="O2418" s="86"/>
      <c r="P2418" s="86"/>
    </row>
    <row r="2419" spans="15:16" ht="12.75" customHeight="1">
      <c r="O2419" s="86"/>
      <c r="P2419" s="86"/>
    </row>
    <row r="2420" spans="15:16" ht="12.75" customHeight="1">
      <c r="O2420" s="86"/>
      <c r="P2420" s="86"/>
    </row>
    <row r="2421" spans="15:16" ht="12.75" customHeight="1">
      <c r="O2421" s="86"/>
      <c r="P2421" s="86"/>
    </row>
    <row r="2422" spans="15:16" ht="12.75" customHeight="1">
      <c r="O2422" s="86"/>
      <c r="P2422" s="86"/>
    </row>
    <row r="2423" spans="15:16" ht="12.75" customHeight="1">
      <c r="O2423" s="86"/>
      <c r="P2423" s="86"/>
    </row>
    <row r="2424" spans="15:16" ht="12.75" customHeight="1">
      <c r="O2424" s="86"/>
      <c r="P2424" s="86"/>
    </row>
    <row r="2425" spans="15:16" ht="12.75" customHeight="1">
      <c r="O2425" s="86"/>
      <c r="P2425" s="86"/>
    </row>
    <row r="2426" spans="15:16" ht="12.75" customHeight="1">
      <c r="O2426" s="86"/>
      <c r="P2426" s="86"/>
    </row>
    <row r="2427" spans="15:16" ht="12.75" customHeight="1">
      <c r="O2427" s="86"/>
      <c r="P2427" s="86"/>
    </row>
    <row r="2428" spans="15:16" ht="12.75" customHeight="1">
      <c r="O2428" s="86"/>
      <c r="P2428" s="86"/>
    </row>
    <row r="2429" spans="15:16" ht="12.75" customHeight="1">
      <c r="O2429" s="86"/>
      <c r="P2429" s="86"/>
    </row>
    <row r="2430" spans="15:16" ht="12.75" customHeight="1">
      <c r="O2430" s="86"/>
      <c r="P2430" s="86"/>
    </row>
    <row r="2431" spans="15:16" ht="12.75" customHeight="1">
      <c r="O2431" s="86"/>
      <c r="P2431" s="86"/>
    </row>
    <row r="2432" spans="15:16" ht="12.75" customHeight="1">
      <c r="O2432" s="86"/>
      <c r="P2432" s="86"/>
    </row>
    <row r="2433" spans="15:16" ht="12.75" customHeight="1">
      <c r="O2433" s="86"/>
      <c r="P2433" s="86"/>
    </row>
    <row r="2434" spans="15:16" ht="12.75" customHeight="1">
      <c r="O2434" s="86"/>
      <c r="P2434" s="86"/>
    </row>
    <row r="2435" spans="15:16" ht="12.75" customHeight="1">
      <c r="O2435" s="86"/>
      <c r="P2435" s="86"/>
    </row>
    <row r="2436" spans="15:16" ht="12.75" customHeight="1">
      <c r="O2436" s="86"/>
      <c r="P2436" s="86"/>
    </row>
    <row r="2437" spans="15:16" ht="12.75" customHeight="1">
      <c r="O2437" s="86"/>
      <c r="P2437" s="86"/>
    </row>
    <row r="2438" spans="15:16" ht="12.75" customHeight="1">
      <c r="O2438" s="86"/>
      <c r="P2438" s="86"/>
    </row>
    <row r="2439" spans="15:16" ht="12.75" customHeight="1">
      <c r="O2439" s="86"/>
      <c r="P2439" s="86"/>
    </row>
    <row r="2440" spans="15:16" ht="12.75" customHeight="1">
      <c r="O2440" s="86"/>
      <c r="P2440" s="86"/>
    </row>
    <row r="2441" spans="15:16" ht="12.75" customHeight="1">
      <c r="O2441" s="86"/>
      <c r="P2441" s="86"/>
    </row>
    <row r="2442" spans="15:16" ht="12.75" customHeight="1">
      <c r="O2442" s="86"/>
      <c r="P2442" s="86"/>
    </row>
    <row r="2443" spans="15:16" ht="12.75" customHeight="1">
      <c r="O2443" s="86"/>
      <c r="P2443" s="86"/>
    </row>
    <row r="2444" spans="15:16" ht="12.75" customHeight="1">
      <c r="O2444" s="86"/>
      <c r="P2444" s="86"/>
    </row>
    <row r="2445" spans="15:16" ht="12.75" customHeight="1">
      <c r="O2445" s="86"/>
      <c r="P2445" s="86"/>
    </row>
    <row r="2446" spans="15:16" ht="12.75" customHeight="1">
      <c r="O2446" s="86"/>
      <c r="P2446" s="86"/>
    </row>
    <row r="2447" spans="15:16" ht="12.75" customHeight="1">
      <c r="O2447" s="86"/>
      <c r="P2447" s="86"/>
    </row>
    <row r="2448" spans="15:16" ht="12.75" customHeight="1">
      <c r="O2448" s="86"/>
      <c r="P2448" s="86"/>
    </row>
    <row r="2449" spans="15:16" ht="12.75" customHeight="1">
      <c r="O2449" s="86"/>
      <c r="P2449" s="86"/>
    </row>
    <row r="2450" spans="15:16" ht="12.75" customHeight="1">
      <c r="O2450" s="86"/>
      <c r="P2450" s="86"/>
    </row>
    <row r="2451" spans="15:16" ht="12.75" customHeight="1">
      <c r="O2451" s="86"/>
      <c r="P2451" s="86"/>
    </row>
    <row r="2452" spans="15:16" ht="12.75" customHeight="1">
      <c r="O2452" s="86"/>
      <c r="P2452" s="86"/>
    </row>
    <row r="2453" spans="15:16" ht="12.75" customHeight="1">
      <c r="O2453" s="86"/>
      <c r="P2453" s="86"/>
    </row>
    <row r="2454" spans="15:16" ht="12.75" customHeight="1">
      <c r="O2454" s="86"/>
      <c r="P2454" s="86"/>
    </row>
    <row r="2455" spans="15:16" ht="12.75" customHeight="1">
      <c r="O2455" s="86"/>
      <c r="P2455" s="86"/>
    </row>
    <row r="2456" spans="15:16" ht="12.75" customHeight="1">
      <c r="O2456" s="86"/>
      <c r="P2456" s="86"/>
    </row>
    <row r="2457" spans="15:16" ht="12.75" customHeight="1">
      <c r="O2457" s="86"/>
      <c r="P2457" s="86"/>
    </row>
    <row r="2458" spans="15:16" ht="12.75" customHeight="1">
      <c r="O2458" s="86"/>
      <c r="P2458" s="86"/>
    </row>
    <row r="2459" spans="15:16" ht="12.75" customHeight="1">
      <c r="O2459" s="86"/>
      <c r="P2459" s="86"/>
    </row>
    <row r="2460" spans="15:16" ht="12.75" customHeight="1">
      <c r="O2460" s="86"/>
      <c r="P2460" s="86"/>
    </row>
    <row r="2461" spans="15:16" ht="12.75" customHeight="1">
      <c r="O2461" s="86"/>
      <c r="P2461" s="86"/>
    </row>
    <row r="2462" spans="15:16" ht="12.75" customHeight="1">
      <c r="O2462" s="86"/>
      <c r="P2462" s="86"/>
    </row>
    <row r="2463" spans="15:16" ht="12.75" customHeight="1">
      <c r="O2463" s="86"/>
      <c r="P2463" s="86"/>
    </row>
    <row r="2464" spans="15:16" ht="12.75" customHeight="1">
      <c r="O2464" s="86"/>
      <c r="P2464" s="86"/>
    </row>
    <row r="2465" spans="15:16" ht="12.75" customHeight="1">
      <c r="O2465" s="86"/>
      <c r="P2465" s="86"/>
    </row>
    <row r="2466" spans="15:16" ht="12.75" customHeight="1">
      <c r="O2466" s="86"/>
      <c r="P2466" s="86"/>
    </row>
    <row r="2467" spans="15:16" ht="12.75" customHeight="1">
      <c r="O2467" s="86"/>
      <c r="P2467" s="86"/>
    </row>
    <row r="2468" spans="15:16" ht="12.75" customHeight="1">
      <c r="O2468" s="86"/>
      <c r="P2468" s="86"/>
    </row>
    <row r="2469" spans="15:16" ht="12.75" customHeight="1">
      <c r="O2469" s="86"/>
      <c r="P2469" s="86"/>
    </row>
    <row r="2470" spans="15:16" ht="12.75" customHeight="1">
      <c r="O2470" s="86"/>
      <c r="P2470" s="86"/>
    </row>
    <row r="2471" spans="15:16" ht="12.75" customHeight="1">
      <c r="O2471" s="86"/>
      <c r="P2471" s="86"/>
    </row>
    <row r="2472" spans="15:16" ht="12.75" customHeight="1">
      <c r="O2472" s="86"/>
      <c r="P2472" s="86"/>
    </row>
    <row r="2473" spans="15:16" ht="12.75" customHeight="1">
      <c r="O2473" s="86"/>
      <c r="P2473" s="86"/>
    </row>
    <row r="2474" spans="15:16" ht="12.75" customHeight="1">
      <c r="O2474" s="86"/>
      <c r="P2474" s="86"/>
    </row>
    <row r="2475" spans="15:16" ht="12.75" customHeight="1">
      <c r="O2475" s="86"/>
      <c r="P2475" s="86"/>
    </row>
    <row r="2476" spans="15:16" ht="12.75" customHeight="1">
      <c r="O2476" s="86"/>
      <c r="P2476" s="86"/>
    </row>
    <row r="2477" spans="15:16" ht="12.75" customHeight="1">
      <c r="O2477" s="86"/>
      <c r="P2477" s="86"/>
    </row>
    <row r="2478" spans="15:16" ht="12.75" customHeight="1">
      <c r="O2478" s="86"/>
      <c r="P2478" s="86"/>
    </row>
    <row r="2479" spans="15:16" ht="12.75" customHeight="1">
      <c r="O2479" s="86"/>
      <c r="P2479" s="86"/>
    </row>
    <row r="2480" spans="15:16" ht="12.75" customHeight="1">
      <c r="O2480" s="86"/>
      <c r="P2480" s="86"/>
    </row>
    <row r="2481" spans="15:16" ht="12.75" customHeight="1">
      <c r="O2481" s="86"/>
      <c r="P2481" s="86"/>
    </row>
    <row r="2482" spans="15:16" ht="12.75" customHeight="1">
      <c r="O2482" s="86"/>
      <c r="P2482" s="86"/>
    </row>
    <row r="2483" spans="15:16" ht="12.75" customHeight="1">
      <c r="O2483" s="86"/>
      <c r="P2483" s="86"/>
    </row>
    <row r="2484" spans="15:16" ht="12.75" customHeight="1">
      <c r="O2484" s="86"/>
      <c r="P2484" s="86"/>
    </row>
    <row r="2485" spans="15:16" ht="12.75" customHeight="1">
      <c r="O2485" s="86"/>
      <c r="P2485" s="86"/>
    </row>
    <row r="2486" spans="15:16" ht="12.75" customHeight="1">
      <c r="O2486" s="86"/>
      <c r="P2486" s="86"/>
    </row>
    <row r="2487" spans="15:16" ht="12.75" customHeight="1">
      <c r="O2487" s="86"/>
      <c r="P2487" s="86"/>
    </row>
    <row r="2488" spans="15:16" ht="12.75" customHeight="1">
      <c r="O2488" s="86"/>
      <c r="P2488" s="86"/>
    </row>
    <row r="2489" spans="15:16" ht="12.75" customHeight="1">
      <c r="O2489" s="86"/>
      <c r="P2489" s="86"/>
    </row>
    <row r="2490" spans="15:16" ht="12.75" customHeight="1">
      <c r="O2490" s="86"/>
      <c r="P2490" s="86"/>
    </row>
    <row r="2491" spans="15:16" ht="12.75" customHeight="1">
      <c r="O2491" s="86"/>
      <c r="P2491" s="86"/>
    </row>
    <row r="2492" spans="15:16" ht="12.75" customHeight="1">
      <c r="O2492" s="86"/>
      <c r="P2492" s="86"/>
    </row>
    <row r="2493" spans="15:16" ht="12.75" customHeight="1">
      <c r="O2493" s="86"/>
      <c r="P2493" s="86"/>
    </row>
    <row r="2494" spans="15:16" ht="12.75" customHeight="1">
      <c r="O2494" s="86"/>
      <c r="P2494" s="86"/>
    </row>
    <row r="2495" spans="15:16" ht="12.75" customHeight="1">
      <c r="O2495" s="86"/>
      <c r="P2495" s="86"/>
    </row>
    <row r="2496" spans="15:16" ht="12.75" customHeight="1">
      <c r="O2496" s="86"/>
      <c r="P2496" s="86"/>
    </row>
    <row r="2497" spans="15:16" ht="12.75" customHeight="1">
      <c r="O2497" s="86"/>
      <c r="P2497" s="86"/>
    </row>
    <row r="2498" spans="15:16" ht="12.75" customHeight="1">
      <c r="O2498" s="86"/>
      <c r="P2498" s="86"/>
    </row>
    <row r="2499" spans="15:16" ht="12.75" customHeight="1">
      <c r="O2499" s="86"/>
      <c r="P2499" s="86"/>
    </row>
    <row r="2500" spans="15:16" ht="12.75" customHeight="1">
      <c r="O2500" s="86"/>
      <c r="P2500" s="86"/>
    </row>
    <row r="2501" spans="15:16" ht="12.75" customHeight="1">
      <c r="O2501" s="86"/>
      <c r="P2501" s="86"/>
    </row>
    <row r="2502" spans="15:16" ht="12.75" customHeight="1">
      <c r="O2502" s="86"/>
      <c r="P2502" s="86"/>
    </row>
    <row r="2503" spans="15:16" ht="12.75" customHeight="1">
      <c r="O2503" s="86"/>
      <c r="P2503" s="86"/>
    </row>
    <row r="2504" spans="15:16" ht="12.75" customHeight="1">
      <c r="O2504" s="86"/>
      <c r="P2504" s="86"/>
    </row>
    <row r="2505" spans="15:16" ht="12.75" customHeight="1">
      <c r="O2505" s="86"/>
      <c r="P2505" s="86"/>
    </row>
    <row r="2506" spans="15:16" ht="12.75" customHeight="1">
      <c r="O2506" s="86"/>
      <c r="P2506" s="86"/>
    </row>
    <row r="2507" spans="15:16" ht="12.75" customHeight="1">
      <c r="O2507" s="86"/>
      <c r="P2507" s="86"/>
    </row>
    <row r="2508" spans="15:16" ht="12.75" customHeight="1">
      <c r="O2508" s="86"/>
      <c r="P2508" s="86"/>
    </row>
    <row r="2509" spans="15:16" ht="12.75" customHeight="1">
      <c r="O2509" s="86"/>
      <c r="P2509" s="86"/>
    </row>
    <row r="2510" spans="15:16" ht="12.75" customHeight="1">
      <c r="O2510" s="86"/>
      <c r="P2510" s="86"/>
    </row>
    <row r="2511" spans="15:16" ht="12.75" customHeight="1">
      <c r="O2511" s="86"/>
      <c r="P2511" s="86"/>
    </row>
    <row r="2512" spans="15:16" ht="12.75" customHeight="1">
      <c r="O2512" s="86"/>
      <c r="P2512" s="86"/>
    </row>
    <row r="2513" spans="15:16" ht="12.75" customHeight="1">
      <c r="O2513" s="86"/>
      <c r="P2513" s="86"/>
    </row>
    <row r="2514" spans="15:16" ht="12.75" customHeight="1">
      <c r="O2514" s="86"/>
      <c r="P2514" s="86"/>
    </row>
    <row r="2515" spans="15:16" ht="12.75" customHeight="1">
      <c r="O2515" s="86"/>
      <c r="P2515" s="86"/>
    </row>
    <row r="2516" spans="15:16" ht="12.75" customHeight="1">
      <c r="O2516" s="86"/>
      <c r="P2516" s="86"/>
    </row>
    <row r="2517" spans="15:16" ht="12.75" customHeight="1">
      <c r="O2517" s="86"/>
      <c r="P2517" s="86"/>
    </row>
    <row r="2518" spans="15:16" ht="12.75" customHeight="1">
      <c r="O2518" s="86"/>
      <c r="P2518" s="86"/>
    </row>
    <row r="2519" spans="15:16" ht="12.75" customHeight="1">
      <c r="O2519" s="86"/>
      <c r="P2519" s="86"/>
    </row>
    <row r="2520" spans="15:16" ht="12.75" customHeight="1">
      <c r="O2520" s="86"/>
      <c r="P2520" s="86"/>
    </row>
    <row r="2521" spans="15:16" ht="12.75" customHeight="1">
      <c r="O2521" s="86"/>
      <c r="P2521" s="86"/>
    </row>
    <row r="2522" spans="15:16" ht="12.75" customHeight="1">
      <c r="O2522" s="86"/>
      <c r="P2522" s="86"/>
    </row>
    <row r="2523" spans="15:16" ht="12.75" customHeight="1">
      <c r="O2523" s="86"/>
      <c r="P2523" s="86"/>
    </row>
    <row r="2524" spans="15:16" ht="12.75" customHeight="1">
      <c r="O2524" s="86"/>
      <c r="P2524" s="86"/>
    </row>
    <row r="2525" spans="15:16" ht="12.75" customHeight="1">
      <c r="O2525" s="86"/>
      <c r="P2525" s="86"/>
    </row>
    <row r="2526" spans="15:16" ht="12.75" customHeight="1">
      <c r="O2526" s="86"/>
      <c r="P2526" s="86"/>
    </row>
    <row r="2527" spans="15:16" ht="12.75" customHeight="1">
      <c r="O2527" s="86"/>
      <c r="P2527" s="86"/>
    </row>
    <row r="2528" spans="15:16" ht="12.75" customHeight="1">
      <c r="O2528" s="86"/>
      <c r="P2528" s="86"/>
    </row>
    <row r="2529" spans="15:16" ht="12.75" customHeight="1">
      <c r="O2529" s="86"/>
      <c r="P2529" s="86"/>
    </row>
    <row r="2530" spans="15:16" ht="12.75" customHeight="1">
      <c r="O2530" s="86"/>
      <c r="P2530" s="86"/>
    </row>
    <row r="2531" spans="15:16" ht="12.75" customHeight="1">
      <c r="O2531" s="86"/>
      <c r="P2531" s="86"/>
    </row>
    <row r="2532" spans="15:16" ht="12.75" customHeight="1">
      <c r="O2532" s="86"/>
      <c r="P2532" s="86"/>
    </row>
    <row r="2533" spans="15:16" ht="12.75" customHeight="1">
      <c r="O2533" s="86"/>
      <c r="P2533" s="86"/>
    </row>
    <row r="2534" spans="15:16" ht="12.75" customHeight="1">
      <c r="O2534" s="86"/>
      <c r="P2534" s="86"/>
    </row>
    <row r="2535" spans="15:16" ht="12.75" customHeight="1">
      <c r="O2535" s="86"/>
      <c r="P2535" s="86"/>
    </row>
    <row r="2536" spans="15:16" ht="12.75" customHeight="1">
      <c r="O2536" s="86"/>
      <c r="P2536" s="86"/>
    </row>
    <row r="2537" spans="15:16" ht="12.75" customHeight="1">
      <c r="O2537" s="86"/>
      <c r="P2537" s="86"/>
    </row>
    <row r="2538" spans="15:16" ht="12.75" customHeight="1">
      <c r="O2538" s="86"/>
      <c r="P2538" s="86"/>
    </row>
    <row r="2539" spans="15:16" ht="12.75" customHeight="1">
      <c r="O2539" s="86"/>
      <c r="P2539" s="86"/>
    </row>
    <row r="2540" spans="15:16" ht="12.75" customHeight="1">
      <c r="O2540" s="86"/>
      <c r="P2540" s="86"/>
    </row>
    <row r="2541" spans="15:16" ht="12.75" customHeight="1">
      <c r="O2541" s="86"/>
      <c r="P2541" s="86"/>
    </row>
    <row r="2542" spans="15:16" ht="12.75" customHeight="1">
      <c r="O2542" s="86"/>
      <c r="P2542" s="86"/>
    </row>
    <row r="2543" spans="15:16" ht="12.75" customHeight="1">
      <c r="O2543" s="86"/>
      <c r="P2543" s="86"/>
    </row>
    <row r="2544" spans="15:16" ht="12.75" customHeight="1">
      <c r="O2544" s="86"/>
      <c r="P2544" s="86"/>
    </row>
    <row r="2545" spans="15:16" ht="12.75" customHeight="1">
      <c r="O2545" s="86"/>
      <c r="P2545" s="86"/>
    </row>
    <row r="2546" spans="15:16" ht="12.75" customHeight="1">
      <c r="O2546" s="86"/>
      <c r="P2546" s="86"/>
    </row>
    <row r="2547" spans="15:16" ht="12.75" customHeight="1">
      <c r="O2547" s="86"/>
      <c r="P2547" s="86"/>
    </row>
    <row r="2548" spans="15:16" ht="12.75" customHeight="1">
      <c r="O2548" s="86"/>
      <c r="P2548" s="86"/>
    </row>
    <row r="2549" spans="15:16" ht="12.75" customHeight="1">
      <c r="O2549" s="86"/>
      <c r="P2549" s="86"/>
    </row>
    <row r="2550" spans="15:16" ht="12.75" customHeight="1">
      <c r="O2550" s="86"/>
      <c r="P2550" s="86"/>
    </row>
    <row r="2551" spans="15:16" ht="12.75" customHeight="1">
      <c r="O2551" s="86"/>
      <c r="P2551" s="86"/>
    </row>
    <row r="2552" spans="15:16" ht="12.75" customHeight="1">
      <c r="O2552" s="86"/>
      <c r="P2552" s="86"/>
    </row>
    <row r="2553" spans="15:16" ht="12.75" customHeight="1">
      <c r="O2553" s="86"/>
      <c r="P2553" s="86"/>
    </row>
    <row r="2554" spans="15:16" ht="12.75" customHeight="1">
      <c r="O2554" s="86"/>
      <c r="P2554" s="86"/>
    </row>
    <row r="2555" spans="15:16" ht="12.75" customHeight="1">
      <c r="O2555" s="86"/>
      <c r="P2555" s="86"/>
    </row>
    <row r="2556" spans="15:16" ht="12.75" customHeight="1">
      <c r="O2556" s="86"/>
      <c r="P2556" s="86"/>
    </row>
    <row r="2557" spans="15:16" ht="12.75" customHeight="1">
      <c r="O2557" s="86"/>
      <c r="P2557" s="86"/>
    </row>
    <row r="2558" spans="15:16" ht="12.75" customHeight="1">
      <c r="O2558" s="86"/>
      <c r="P2558" s="86"/>
    </row>
    <row r="2559" spans="15:16" ht="12.75" customHeight="1">
      <c r="O2559" s="86"/>
      <c r="P2559" s="86"/>
    </row>
    <row r="2560" spans="15:16" ht="12.75" customHeight="1">
      <c r="O2560" s="86"/>
      <c r="P2560" s="86"/>
    </row>
    <row r="2561" spans="15:16" ht="12.75" customHeight="1">
      <c r="O2561" s="86"/>
      <c r="P2561" s="86"/>
    </row>
    <row r="2562" spans="15:16" ht="12.75" customHeight="1">
      <c r="O2562" s="86"/>
      <c r="P2562" s="86"/>
    </row>
    <row r="2563" spans="15:16" ht="12.75" customHeight="1">
      <c r="O2563" s="86"/>
      <c r="P2563" s="86"/>
    </row>
    <row r="2564" spans="15:16" ht="12.75" customHeight="1">
      <c r="O2564" s="86"/>
      <c r="P2564" s="86"/>
    </row>
    <row r="2565" spans="15:16" ht="12.75" customHeight="1">
      <c r="O2565" s="86"/>
      <c r="P2565" s="86"/>
    </row>
    <row r="2566" spans="15:16" ht="12.75" customHeight="1">
      <c r="O2566" s="86"/>
      <c r="P2566" s="86"/>
    </row>
    <row r="2567" spans="15:16" ht="12.75" customHeight="1">
      <c r="O2567" s="86"/>
      <c r="P2567" s="86"/>
    </row>
    <row r="2568" spans="15:16" ht="12.75" customHeight="1">
      <c r="O2568" s="86"/>
      <c r="P2568" s="86"/>
    </row>
    <row r="2569" spans="15:16" ht="12.75" customHeight="1">
      <c r="O2569" s="86"/>
      <c r="P2569" s="86"/>
    </row>
    <row r="2570" spans="15:16" ht="12.75" customHeight="1">
      <c r="O2570" s="86"/>
      <c r="P2570" s="86"/>
    </row>
    <row r="2571" spans="15:16" ht="12.75" customHeight="1">
      <c r="O2571" s="86"/>
      <c r="P2571" s="86"/>
    </row>
    <row r="2572" spans="15:16" ht="12.75" customHeight="1">
      <c r="O2572" s="86"/>
      <c r="P2572" s="86"/>
    </row>
    <row r="2573" spans="15:16" ht="12.75" customHeight="1">
      <c r="O2573" s="86"/>
      <c r="P2573" s="86"/>
    </row>
    <row r="2574" spans="15:16" ht="12.75" customHeight="1">
      <c r="O2574" s="86"/>
      <c r="P2574" s="86"/>
    </row>
    <row r="2575" spans="15:16" ht="12.75" customHeight="1">
      <c r="O2575" s="86"/>
      <c r="P2575" s="86"/>
    </row>
    <row r="2576" spans="15:16" ht="12.75" customHeight="1">
      <c r="O2576" s="86"/>
      <c r="P2576" s="86"/>
    </row>
    <row r="2577" spans="15:16" ht="12.75" customHeight="1">
      <c r="O2577" s="86"/>
      <c r="P2577" s="86"/>
    </row>
    <row r="2578" spans="15:16" ht="12.75" customHeight="1">
      <c r="O2578" s="86"/>
      <c r="P2578" s="86"/>
    </row>
    <row r="2579" spans="15:16" ht="12.75" customHeight="1">
      <c r="O2579" s="86"/>
      <c r="P2579" s="86"/>
    </row>
    <row r="2580" spans="15:16" ht="12.75" customHeight="1">
      <c r="O2580" s="86"/>
      <c r="P2580" s="86"/>
    </row>
    <row r="2581" spans="15:16" ht="12.75" customHeight="1">
      <c r="O2581" s="86"/>
      <c r="P2581" s="86"/>
    </row>
    <row r="2582" spans="15:16" ht="12.75" customHeight="1">
      <c r="O2582" s="86"/>
      <c r="P2582" s="86"/>
    </row>
    <row r="2583" spans="15:16" ht="12.75" customHeight="1">
      <c r="O2583" s="86"/>
      <c r="P2583" s="86"/>
    </row>
    <row r="2584" spans="15:16" ht="12.75" customHeight="1">
      <c r="O2584" s="86"/>
      <c r="P2584" s="86"/>
    </row>
    <row r="2585" spans="15:16" ht="12.75" customHeight="1">
      <c r="O2585" s="86"/>
      <c r="P2585" s="86"/>
    </row>
    <row r="2586" spans="15:16" ht="12.75" customHeight="1">
      <c r="O2586" s="86"/>
      <c r="P2586" s="86"/>
    </row>
    <row r="2587" spans="15:16" ht="12.75" customHeight="1">
      <c r="O2587" s="86"/>
      <c r="P2587" s="86"/>
    </row>
    <row r="2588" spans="15:16" ht="12.75" customHeight="1">
      <c r="O2588" s="86"/>
      <c r="P2588" s="86"/>
    </row>
    <row r="2589" spans="15:16" ht="12.75" customHeight="1">
      <c r="O2589" s="86"/>
      <c r="P2589" s="86"/>
    </row>
    <row r="2590" spans="15:16" ht="12.75" customHeight="1">
      <c r="O2590" s="86"/>
      <c r="P2590" s="86"/>
    </row>
    <row r="2591" spans="15:16" ht="12.75" customHeight="1">
      <c r="O2591" s="86"/>
      <c r="P2591" s="86"/>
    </row>
    <row r="2592" spans="15:16" ht="12.75" customHeight="1">
      <c r="O2592" s="86"/>
      <c r="P2592" s="86"/>
    </row>
    <row r="2593" spans="15:16" ht="12.75" customHeight="1">
      <c r="O2593" s="86"/>
      <c r="P2593" s="86"/>
    </row>
    <row r="2594" spans="15:16" ht="12.75" customHeight="1">
      <c r="O2594" s="86"/>
      <c r="P2594" s="86"/>
    </row>
    <row r="2595" spans="15:16" ht="12.75" customHeight="1">
      <c r="O2595" s="86"/>
      <c r="P2595" s="86"/>
    </row>
    <row r="2596" spans="15:16" ht="12.75" customHeight="1">
      <c r="O2596" s="86"/>
      <c r="P2596" s="86"/>
    </row>
    <row r="2597" spans="15:16" ht="12.75" customHeight="1">
      <c r="O2597" s="86"/>
      <c r="P2597" s="86"/>
    </row>
    <row r="2598" spans="15:16" ht="12.75" customHeight="1">
      <c r="O2598" s="86"/>
      <c r="P2598" s="86"/>
    </row>
    <row r="2599" spans="15:16" ht="12.75" customHeight="1">
      <c r="O2599" s="86"/>
      <c r="P2599" s="86"/>
    </row>
    <row r="2600" spans="15:16" ht="12.75" customHeight="1">
      <c r="O2600" s="86"/>
      <c r="P2600" s="86"/>
    </row>
    <row r="2601" spans="15:16" ht="12.75" customHeight="1">
      <c r="O2601" s="86"/>
      <c r="P2601" s="86"/>
    </row>
    <row r="2602" spans="15:16" ht="12.75" customHeight="1">
      <c r="O2602" s="86"/>
      <c r="P2602" s="86"/>
    </row>
    <row r="2603" spans="15:16" ht="12.75" customHeight="1">
      <c r="O2603" s="86"/>
      <c r="P2603" s="86"/>
    </row>
    <row r="2604" spans="15:16" ht="12.75" customHeight="1">
      <c r="O2604" s="86"/>
      <c r="P2604" s="86"/>
    </row>
    <row r="2605" spans="15:16" ht="12.75" customHeight="1">
      <c r="O2605" s="86"/>
      <c r="P2605" s="86"/>
    </row>
    <row r="2606" spans="15:16" ht="12.75" customHeight="1">
      <c r="O2606" s="86"/>
      <c r="P2606" s="86"/>
    </row>
    <row r="2607" spans="15:16" ht="12.75" customHeight="1">
      <c r="O2607" s="86"/>
      <c r="P2607" s="86"/>
    </row>
    <row r="2608" spans="15:16" ht="12.75" customHeight="1">
      <c r="O2608" s="86"/>
      <c r="P2608" s="86"/>
    </row>
    <row r="2609" spans="15:16" ht="12.75" customHeight="1">
      <c r="O2609" s="86"/>
      <c r="P2609" s="86"/>
    </row>
    <row r="2610" spans="15:16" ht="12.75" customHeight="1">
      <c r="O2610" s="86"/>
      <c r="P2610" s="86"/>
    </row>
    <row r="2611" spans="15:16" ht="12.75" customHeight="1">
      <c r="O2611" s="86"/>
      <c r="P2611" s="86"/>
    </row>
    <row r="2612" spans="15:16" ht="12.75" customHeight="1">
      <c r="O2612" s="86"/>
      <c r="P2612" s="86"/>
    </row>
    <row r="2613" spans="15:16" ht="12.75" customHeight="1">
      <c r="O2613" s="86"/>
      <c r="P2613" s="86"/>
    </row>
    <row r="2614" spans="15:16" ht="12.75" customHeight="1">
      <c r="O2614" s="86"/>
      <c r="P2614" s="86"/>
    </row>
    <row r="2615" spans="15:16" ht="12.75" customHeight="1">
      <c r="O2615" s="86"/>
      <c r="P2615" s="86"/>
    </row>
    <row r="2616" spans="15:16" ht="12.75" customHeight="1">
      <c r="O2616" s="86"/>
      <c r="P2616" s="86"/>
    </row>
    <row r="2617" spans="15:16" ht="12.75" customHeight="1">
      <c r="O2617" s="86"/>
      <c r="P2617" s="86"/>
    </row>
    <row r="2618" spans="15:16" ht="12.75" customHeight="1">
      <c r="O2618" s="86"/>
      <c r="P2618" s="86"/>
    </row>
    <row r="2619" spans="15:16" ht="12.75" customHeight="1">
      <c r="O2619" s="86"/>
      <c r="P2619" s="86"/>
    </row>
    <row r="2620" spans="15:16" ht="12.75" customHeight="1">
      <c r="O2620" s="86"/>
      <c r="P2620" s="86"/>
    </row>
    <row r="2621" spans="15:16" ht="12.75" customHeight="1">
      <c r="O2621" s="86"/>
      <c r="P2621" s="86"/>
    </row>
    <row r="2622" spans="15:16" ht="12.75" customHeight="1">
      <c r="O2622" s="86"/>
      <c r="P2622" s="86"/>
    </row>
    <row r="2623" spans="15:16" ht="12.75" customHeight="1">
      <c r="O2623" s="86"/>
      <c r="P2623" s="86"/>
    </row>
    <row r="2624" spans="15:16" ht="12.75" customHeight="1">
      <c r="O2624" s="86"/>
      <c r="P2624" s="86"/>
    </row>
    <row r="2625" spans="15:16" ht="12.75" customHeight="1">
      <c r="O2625" s="86"/>
      <c r="P2625" s="86"/>
    </row>
    <row r="2626" spans="15:16" ht="12.75" customHeight="1">
      <c r="O2626" s="86"/>
      <c r="P2626" s="86"/>
    </row>
    <row r="2627" spans="15:16" ht="12.75" customHeight="1">
      <c r="O2627" s="86"/>
      <c r="P2627" s="86"/>
    </row>
    <row r="2628" spans="15:16" ht="12.75" customHeight="1">
      <c r="O2628" s="86"/>
      <c r="P2628" s="86"/>
    </row>
    <row r="2629" spans="15:16" ht="12.75" customHeight="1">
      <c r="O2629" s="86"/>
      <c r="P2629" s="86"/>
    </row>
    <row r="2630" spans="15:16" ht="12.75" customHeight="1">
      <c r="O2630" s="86"/>
      <c r="P2630" s="86"/>
    </row>
    <row r="2631" spans="15:16" ht="12.75" customHeight="1">
      <c r="O2631" s="86"/>
      <c r="P2631" s="86"/>
    </row>
    <row r="2632" spans="15:16" ht="12.75" customHeight="1">
      <c r="O2632" s="86"/>
      <c r="P2632" s="86"/>
    </row>
    <row r="2633" spans="15:16" ht="12.75" customHeight="1">
      <c r="O2633" s="86"/>
      <c r="P2633" s="86"/>
    </row>
    <row r="2634" spans="15:16" ht="12.75" customHeight="1">
      <c r="O2634" s="86"/>
      <c r="P2634" s="86"/>
    </row>
    <row r="2635" spans="15:16" ht="12.75" customHeight="1">
      <c r="O2635" s="86"/>
      <c r="P2635" s="86"/>
    </row>
    <row r="2636" spans="15:16" ht="12.75" customHeight="1">
      <c r="O2636" s="86"/>
      <c r="P2636" s="86"/>
    </row>
    <row r="2637" spans="15:16" ht="12.75" customHeight="1">
      <c r="O2637" s="86"/>
      <c r="P2637" s="86"/>
    </row>
    <row r="2638" spans="15:16" ht="12.75" customHeight="1">
      <c r="O2638" s="86"/>
      <c r="P2638" s="86"/>
    </row>
    <row r="2639" spans="15:16" ht="12.75" customHeight="1">
      <c r="O2639" s="86"/>
      <c r="P2639" s="86"/>
    </row>
    <row r="2640" spans="15:16" ht="12.75" customHeight="1">
      <c r="O2640" s="86"/>
      <c r="P2640" s="86"/>
    </row>
    <row r="2641" spans="15:16" ht="12.75" customHeight="1">
      <c r="O2641" s="86"/>
      <c r="P2641" s="86"/>
    </row>
    <row r="2642" spans="15:16" ht="12.75" customHeight="1">
      <c r="O2642" s="86"/>
      <c r="P2642" s="86"/>
    </row>
    <row r="2643" spans="15:16" ht="12.75" customHeight="1">
      <c r="O2643" s="86"/>
      <c r="P2643" s="86"/>
    </row>
    <row r="2644" spans="15:16" ht="12.75" customHeight="1">
      <c r="O2644" s="86"/>
      <c r="P2644" s="86"/>
    </row>
    <row r="2645" spans="15:16" ht="12.75" customHeight="1">
      <c r="O2645" s="86"/>
      <c r="P2645" s="86"/>
    </row>
    <row r="2646" spans="15:16" ht="12.75" customHeight="1">
      <c r="O2646" s="86"/>
      <c r="P2646" s="86"/>
    </row>
    <row r="2647" spans="15:16" ht="12.75" customHeight="1">
      <c r="O2647" s="86"/>
      <c r="P2647" s="86"/>
    </row>
    <row r="2648" spans="15:16" ht="12.75" customHeight="1">
      <c r="O2648" s="86"/>
      <c r="P2648" s="86"/>
    </row>
    <row r="2649" spans="15:16" ht="12.75" customHeight="1">
      <c r="O2649" s="86"/>
      <c r="P2649" s="86"/>
    </row>
    <row r="2650" spans="15:16" ht="12.75" customHeight="1">
      <c r="O2650" s="86"/>
      <c r="P2650" s="86"/>
    </row>
    <row r="2651" spans="15:16" ht="12.75" customHeight="1">
      <c r="O2651" s="86"/>
      <c r="P2651" s="86"/>
    </row>
    <row r="2652" spans="15:16" ht="12.75" customHeight="1">
      <c r="O2652" s="86"/>
      <c r="P2652" s="86"/>
    </row>
    <row r="2653" spans="15:16" ht="12.75" customHeight="1">
      <c r="O2653" s="86"/>
      <c r="P2653" s="86"/>
    </row>
    <row r="2654" spans="15:16" ht="12.75" customHeight="1">
      <c r="O2654" s="86"/>
      <c r="P2654" s="86"/>
    </row>
    <row r="2655" spans="15:16" ht="12.75" customHeight="1">
      <c r="O2655" s="86"/>
      <c r="P2655" s="86"/>
    </row>
    <row r="2656" spans="15:16" ht="12.75" customHeight="1">
      <c r="O2656" s="86"/>
      <c r="P2656" s="86"/>
    </row>
    <row r="2657" spans="15:16" ht="12.75" customHeight="1">
      <c r="O2657" s="86"/>
      <c r="P2657" s="86"/>
    </row>
    <row r="2658" spans="15:16" ht="12.75" customHeight="1">
      <c r="O2658" s="86"/>
      <c r="P2658" s="86"/>
    </row>
    <row r="2659" spans="15:16" ht="12.75" customHeight="1">
      <c r="O2659" s="86"/>
      <c r="P2659" s="86"/>
    </row>
    <row r="2660" spans="15:16" ht="12.75" customHeight="1">
      <c r="O2660" s="86"/>
      <c r="P2660" s="86"/>
    </row>
    <row r="2661" spans="15:16" ht="12.75" customHeight="1">
      <c r="O2661" s="86"/>
      <c r="P2661" s="86"/>
    </row>
    <row r="2662" spans="15:16" ht="12.75" customHeight="1">
      <c r="O2662" s="86"/>
      <c r="P2662" s="86"/>
    </row>
    <row r="2663" spans="15:16" ht="12.75" customHeight="1">
      <c r="O2663" s="86"/>
      <c r="P2663" s="86"/>
    </row>
    <row r="2664" spans="15:16" ht="12.75" customHeight="1">
      <c r="O2664" s="86"/>
      <c r="P2664" s="86"/>
    </row>
    <row r="2665" spans="15:16" ht="12.75" customHeight="1">
      <c r="O2665" s="86"/>
      <c r="P2665" s="86"/>
    </row>
    <row r="2666" spans="15:16" ht="12.75" customHeight="1">
      <c r="O2666" s="86"/>
      <c r="P2666" s="86"/>
    </row>
    <row r="2667" spans="15:16" ht="12.75" customHeight="1">
      <c r="O2667" s="86"/>
      <c r="P2667" s="86"/>
    </row>
    <row r="2668" spans="15:16" ht="12.75" customHeight="1">
      <c r="O2668" s="86"/>
      <c r="P2668" s="86"/>
    </row>
    <row r="2669" spans="15:16" ht="12.75" customHeight="1">
      <c r="O2669" s="86"/>
      <c r="P2669" s="86"/>
    </row>
    <row r="2670" spans="15:16" ht="12.75" customHeight="1">
      <c r="O2670" s="86"/>
      <c r="P2670" s="86"/>
    </row>
    <row r="2671" spans="15:16" ht="12.75" customHeight="1">
      <c r="O2671" s="86"/>
      <c r="P2671" s="86"/>
    </row>
    <row r="2672" spans="15:16" ht="12.75" customHeight="1">
      <c r="O2672" s="86"/>
      <c r="P2672" s="86"/>
    </row>
    <row r="2673" spans="15:16" ht="12.75" customHeight="1">
      <c r="O2673" s="86"/>
      <c r="P2673" s="86"/>
    </row>
    <row r="2674" spans="15:16" ht="12.75" customHeight="1">
      <c r="O2674" s="86"/>
      <c r="P2674" s="86"/>
    </row>
    <row r="2675" spans="15:16" ht="12.75" customHeight="1">
      <c r="O2675" s="86"/>
      <c r="P2675" s="86"/>
    </row>
    <row r="2676" spans="15:16" ht="12.75" customHeight="1">
      <c r="O2676" s="86"/>
      <c r="P2676" s="86"/>
    </row>
    <row r="2677" spans="15:16" ht="12.75" customHeight="1">
      <c r="O2677" s="86"/>
      <c r="P2677" s="86"/>
    </row>
    <row r="2678" spans="15:16" ht="12.75" customHeight="1">
      <c r="O2678" s="86"/>
      <c r="P2678" s="86"/>
    </row>
    <row r="2679" spans="15:16" ht="12.75" customHeight="1">
      <c r="O2679" s="86"/>
      <c r="P2679" s="86"/>
    </row>
    <row r="2680" spans="15:16" ht="12.75" customHeight="1">
      <c r="O2680" s="86"/>
      <c r="P2680" s="86"/>
    </row>
    <row r="2681" spans="15:16" ht="12.75" customHeight="1">
      <c r="O2681" s="86"/>
      <c r="P2681" s="86"/>
    </row>
    <row r="2682" spans="15:16" ht="12.75" customHeight="1">
      <c r="O2682" s="86"/>
      <c r="P2682" s="86"/>
    </row>
    <row r="2683" spans="15:16" ht="12.75" customHeight="1">
      <c r="O2683" s="86"/>
      <c r="P2683" s="86"/>
    </row>
    <row r="2684" spans="15:16" ht="12.75" customHeight="1">
      <c r="O2684" s="86"/>
      <c r="P2684" s="86"/>
    </row>
    <row r="2685" spans="15:16" ht="12.75" customHeight="1">
      <c r="O2685" s="86"/>
      <c r="P2685" s="86"/>
    </row>
    <row r="2686" spans="15:16" ht="12.75" customHeight="1">
      <c r="O2686" s="86"/>
      <c r="P2686" s="86"/>
    </row>
    <row r="2687" spans="15:16" ht="12.75" customHeight="1">
      <c r="O2687" s="86"/>
      <c r="P2687" s="86"/>
    </row>
    <row r="2688" spans="15:16" ht="12.75" customHeight="1">
      <c r="O2688" s="86"/>
      <c r="P2688" s="86"/>
    </row>
    <row r="2689" spans="15:16" ht="12.75" customHeight="1">
      <c r="O2689" s="86"/>
      <c r="P2689" s="86"/>
    </row>
    <row r="2690" spans="15:16" ht="12.75" customHeight="1">
      <c r="O2690" s="86"/>
      <c r="P2690" s="86"/>
    </row>
    <row r="2691" spans="15:16" ht="12.75" customHeight="1">
      <c r="O2691" s="86"/>
      <c r="P2691" s="86"/>
    </row>
    <row r="2692" spans="15:16" ht="12.75" customHeight="1">
      <c r="O2692" s="86"/>
      <c r="P2692" s="86"/>
    </row>
    <row r="2693" spans="15:16" ht="12.75" customHeight="1">
      <c r="O2693" s="86"/>
      <c r="P2693" s="86"/>
    </row>
    <row r="2694" spans="15:16" ht="12.75" customHeight="1">
      <c r="O2694" s="86"/>
      <c r="P2694" s="86"/>
    </row>
    <row r="2695" spans="15:16" ht="12.75" customHeight="1">
      <c r="O2695" s="86"/>
      <c r="P2695" s="86"/>
    </row>
    <row r="2696" spans="15:16" ht="12.75" customHeight="1">
      <c r="O2696" s="86"/>
      <c r="P2696" s="86"/>
    </row>
    <row r="2697" spans="15:16" ht="12.75" customHeight="1">
      <c r="O2697" s="86"/>
      <c r="P2697" s="86"/>
    </row>
    <row r="2698" spans="15:16" ht="12.75" customHeight="1">
      <c r="O2698" s="86"/>
      <c r="P2698" s="86"/>
    </row>
    <row r="2699" spans="15:16" ht="12.75" customHeight="1">
      <c r="O2699" s="86"/>
      <c r="P2699" s="86"/>
    </row>
    <row r="2700" spans="15:16" ht="12.75" customHeight="1">
      <c r="O2700" s="86"/>
      <c r="P2700" s="86"/>
    </row>
    <row r="2701" spans="15:16" ht="12.75" customHeight="1">
      <c r="O2701" s="86"/>
      <c r="P2701" s="86"/>
    </row>
    <row r="2702" spans="15:16" ht="12.75" customHeight="1">
      <c r="O2702" s="86"/>
      <c r="P2702" s="86"/>
    </row>
    <row r="2703" spans="15:16" ht="12.75" customHeight="1">
      <c r="O2703" s="86"/>
      <c r="P2703" s="86"/>
    </row>
    <row r="2704" spans="15:16" ht="12.75" customHeight="1">
      <c r="O2704" s="86"/>
      <c r="P2704" s="86"/>
    </row>
    <row r="2705" spans="15:16" ht="12.75" customHeight="1">
      <c r="O2705" s="86"/>
      <c r="P2705" s="86"/>
    </row>
    <row r="2706" spans="15:16" ht="12.75" customHeight="1">
      <c r="O2706" s="86"/>
      <c r="P2706" s="86"/>
    </row>
    <row r="2707" spans="15:16" ht="12.75" customHeight="1">
      <c r="O2707" s="86"/>
      <c r="P2707" s="86"/>
    </row>
    <row r="2708" spans="15:16" ht="12.75" customHeight="1">
      <c r="O2708" s="86"/>
      <c r="P2708" s="86"/>
    </row>
    <row r="2709" spans="15:16" ht="12.75" customHeight="1">
      <c r="O2709" s="86"/>
      <c r="P2709" s="86"/>
    </row>
    <row r="2710" spans="15:16" ht="12.75" customHeight="1">
      <c r="O2710" s="86"/>
      <c r="P2710" s="86"/>
    </row>
    <row r="2711" spans="15:16" ht="12.75" customHeight="1">
      <c r="O2711" s="86"/>
      <c r="P2711" s="86"/>
    </row>
    <row r="2712" spans="15:16" ht="12.75" customHeight="1">
      <c r="O2712" s="86"/>
      <c r="P2712" s="86"/>
    </row>
    <row r="2713" spans="15:16" ht="12.75" customHeight="1">
      <c r="O2713" s="86"/>
      <c r="P2713" s="86"/>
    </row>
    <row r="2714" spans="15:16" ht="12.75" customHeight="1">
      <c r="O2714" s="86"/>
      <c r="P2714" s="86"/>
    </row>
    <row r="2715" spans="15:16" ht="12.75" customHeight="1">
      <c r="O2715" s="86"/>
      <c r="P2715" s="86"/>
    </row>
    <row r="2716" spans="15:16" ht="12.75" customHeight="1">
      <c r="O2716" s="86"/>
      <c r="P2716" s="86"/>
    </row>
    <row r="2717" spans="15:16" ht="12.75" customHeight="1">
      <c r="O2717" s="86"/>
      <c r="P2717" s="86"/>
    </row>
    <row r="2718" spans="15:16" ht="12.75" customHeight="1">
      <c r="O2718" s="86"/>
      <c r="P2718" s="86"/>
    </row>
    <row r="2719" spans="15:16" ht="12.75" customHeight="1">
      <c r="O2719" s="86"/>
      <c r="P2719" s="86"/>
    </row>
    <row r="2720" spans="15:16" ht="12.75" customHeight="1">
      <c r="O2720" s="86"/>
      <c r="P2720" s="86"/>
    </row>
    <row r="2721" spans="15:16" ht="12.75" customHeight="1">
      <c r="O2721" s="86"/>
      <c r="P2721" s="86"/>
    </row>
    <row r="2722" spans="15:16" ht="12.75" customHeight="1">
      <c r="O2722" s="86"/>
      <c r="P2722" s="86"/>
    </row>
    <row r="2723" spans="15:16" ht="12.75" customHeight="1">
      <c r="O2723" s="86"/>
      <c r="P2723" s="86"/>
    </row>
    <row r="2724" spans="15:16" ht="12.75" customHeight="1">
      <c r="O2724" s="86"/>
      <c r="P2724" s="86"/>
    </row>
    <row r="2725" spans="15:16" ht="12.75" customHeight="1">
      <c r="O2725" s="86"/>
      <c r="P2725" s="86"/>
    </row>
    <row r="2726" spans="15:16" ht="12.75" customHeight="1">
      <c r="O2726" s="86"/>
      <c r="P2726" s="86"/>
    </row>
    <row r="2727" spans="15:16" ht="12.75" customHeight="1">
      <c r="O2727" s="86"/>
      <c r="P2727" s="86"/>
    </row>
    <row r="2728" spans="15:16" ht="12.75" customHeight="1">
      <c r="O2728" s="86"/>
      <c r="P2728" s="86"/>
    </row>
    <row r="2729" spans="15:16" ht="12.75" customHeight="1">
      <c r="O2729" s="86"/>
      <c r="P2729" s="86"/>
    </row>
    <row r="2730" spans="15:16" ht="12.75" customHeight="1">
      <c r="O2730" s="86"/>
      <c r="P2730" s="86"/>
    </row>
    <row r="2731" spans="15:16" ht="12.75" customHeight="1">
      <c r="O2731" s="86"/>
      <c r="P2731" s="86"/>
    </row>
    <row r="2732" spans="15:16" ht="12.75" customHeight="1">
      <c r="O2732" s="86"/>
      <c r="P2732" s="86"/>
    </row>
    <row r="2733" spans="15:16" ht="12.75" customHeight="1">
      <c r="O2733" s="86"/>
      <c r="P2733" s="86"/>
    </row>
    <row r="2734" spans="15:16" ht="12.75" customHeight="1">
      <c r="O2734" s="86"/>
      <c r="P2734" s="86"/>
    </row>
    <row r="2735" spans="15:16" ht="12.75" customHeight="1">
      <c r="O2735" s="86"/>
      <c r="P2735" s="86"/>
    </row>
    <row r="2736" spans="15:16" ht="12.75" customHeight="1">
      <c r="O2736" s="86"/>
      <c r="P2736" s="86"/>
    </row>
    <row r="2737" spans="15:16" ht="12.75" customHeight="1">
      <c r="O2737" s="86"/>
      <c r="P2737" s="86"/>
    </row>
    <row r="2738" spans="15:16" ht="12.75" customHeight="1">
      <c r="O2738" s="86"/>
      <c r="P2738" s="86"/>
    </row>
    <row r="2739" spans="15:16" ht="12.75" customHeight="1">
      <c r="O2739" s="86"/>
      <c r="P2739" s="86"/>
    </row>
    <row r="2740" spans="15:16" ht="12.75" customHeight="1">
      <c r="O2740" s="86"/>
      <c r="P2740" s="86"/>
    </row>
    <row r="2741" spans="15:16" ht="12.75" customHeight="1">
      <c r="O2741" s="86"/>
      <c r="P2741" s="86"/>
    </row>
    <row r="2742" spans="15:16" ht="12.75" customHeight="1">
      <c r="O2742" s="86"/>
      <c r="P2742" s="86"/>
    </row>
    <row r="2743" spans="15:16" ht="12.75" customHeight="1">
      <c r="O2743" s="86"/>
      <c r="P2743" s="86"/>
    </row>
    <row r="2744" spans="15:16" ht="12.75" customHeight="1">
      <c r="O2744" s="86"/>
      <c r="P2744" s="86"/>
    </row>
    <row r="2745" spans="15:16" ht="12.75" customHeight="1">
      <c r="O2745" s="86"/>
      <c r="P2745" s="86"/>
    </row>
    <row r="2746" spans="15:16" ht="12.75" customHeight="1">
      <c r="O2746" s="86"/>
      <c r="P2746" s="86"/>
    </row>
    <row r="2747" spans="15:16" ht="12.75" customHeight="1">
      <c r="O2747" s="86"/>
      <c r="P2747" s="86"/>
    </row>
    <row r="2748" spans="15:16" ht="12.75" customHeight="1">
      <c r="O2748" s="86"/>
      <c r="P2748" s="86"/>
    </row>
    <row r="2749" spans="15:16" ht="12.75" customHeight="1">
      <c r="O2749" s="86"/>
      <c r="P2749" s="86"/>
    </row>
    <row r="2750" spans="15:16" ht="12.75" customHeight="1">
      <c r="O2750" s="86"/>
      <c r="P2750" s="86"/>
    </row>
    <row r="2751" spans="15:16" ht="12.75" customHeight="1">
      <c r="O2751" s="86"/>
      <c r="P2751" s="86"/>
    </row>
    <row r="2752" spans="15:16" ht="12.75" customHeight="1">
      <c r="O2752" s="86"/>
      <c r="P2752" s="86"/>
    </row>
    <row r="2753" spans="15:16" ht="12.75" customHeight="1">
      <c r="O2753" s="86"/>
      <c r="P2753" s="86"/>
    </row>
    <row r="2754" spans="15:16" ht="12.75" customHeight="1">
      <c r="O2754" s="86"/>
      <c r="P2754" s="86"/>
    </row>
    <row r="2755" spans="15:16" ht="12.75" customHeight="1">
      <c r="O2755" s="86"/>
      <c r="P2755" s="86"/>
    </row>
    <row r="2756" spans="15:16" ht="12.75" customHeight="1">
      <c r="O2756" s="86"/>
      <c r="P2756" s="86"/>
    </row>
    <row r="2757" spans="15:16" ht="12.75" customHeight="1">
      <c r="O2757" s="86"/>
      <c r="P2757" s="86"/>
    </row>
    <row r="2758" spans="15:16" ht="12.75" customHeight="1">
      <c r="O2758" s="86"/>
      <c r="P2758" s="86"/>
    </row>
    <row r="2759" spans="15:16" ht="12.75" customHeight="1">
      <c r="O2759" s="86"/>
      <c r="P2759" s="86"/>
    </row>
    <row r="2760" spans="15:16" ht="12.75" customHeight="1">
      <c r="O2760" s="86"/>
      <c r="P2760" s="86"/>
    </row>
    <row r="2761" spans="15:16" ht="12.75" customHeight="1">
      <c r="O2761" s="86"/>
      <c r="P2761" s="86"/>
    </row>
    <row r="2762" spans="15:16" ht="12.75" customHeight="1">
      <c r="O2762" s="86"/>
      <c r="P2762" s="86"/>
    </row>
    <row r="2763" spans="15:16" ht="12.75" customHeight="1">
      <c r="O2763" s="86"/>
      <c r="P2763" s="86"/>
    </row>
    <row r="2764" spans="15:16" ht="12.75" customHeight="1">
      <c r="O2764" s="86"/>
      <c r="P2764" s="86"/>
    </row>
    <row r="2765" spans="15:16" ht="12.75" customHeight="1">
      <c r="O2765" s="86"/>
      <c r="P2765" s="86"/>
    </row>
    <row r="2766" spans="15:16" ht="12.75" customHeight="1">
      <c r="O2766" s="86"/>
      <c r="P2766" s="86"/>
    </row>
    <row r="2767" spans="15:16" ht="12.75" customHeight="1">
      <c r="O2767" s="86"/>
      <c r="P2767" s="86"/>
    </row>
    <row r="2768" spans="15:16" ht="12.75" customHeight="1">
      <c r="O2768" s="86"/>
      <c r="P2768" s="86"/>
    </row>
    <row r="2769" spans="15:16" ht="12.75" customHeight="1">
      <c r="O2769" s="86"/>
      <c r="P2769" s="86"/>
    </row>
    <row r="2770" spans="15:16" ht="12.75" customHeight="1">
      <c r="O2770" s="86"/>
      <c r="P2770" s="86"/>
    </row>
    <row r="2771" spans="15:16" ht="12.75" customHeight="1">
      <c r="O2771" s="86"/>
      <c r="P2771" s="86"/>
    </row>
    <row r="2772" spans="15:16" ht="12.75" customHeight="1">
      <c r="O2772" s="86"/>
      <c r="P2772" s="86"/>
    </row>
    <row r="2773" spans="15:16" ht="12.75" customHeight="1">
      <c r="O2773" s="86"/>
      <c r="P2773" s="86"/>
    </row>
    <row r="2774" spans="15:16" ht="12.75" customHeight="1">
      <c r="O2774" s="86"/>
      <c r="P2774" s="86"/>
    </row>
    <row r="2775" spans="15:16" ht="12.75" customHeight="1">
      <c r="O2775" s="86"/>
      <c r="P2775" s="86"/>
    </row>
    <row r="2776" spans="15:16" ht="12.75" customHeight="1">
      <c r="O2776" s="86"/>
      <c r="P2776" s="86"/>
    </row>
    <row r="2777" spans="15:16" ht="12.75" customHeight="1">
      <c r="O2777" s="86"/>
      <c r="P2777" s="86"/>
    </row>
    <row r="2778" spans="15:16" ht="12.75" customHeight="1">
      <c r="O2778" s="86"/>
      <c r="P2778" s="86"/>
    </row>
    <row r="2779" spans="15:16" ht="12.75" customHeight="1">
      <c r="O2779" s="86"/>
      <c r="P2779" s="86"/>
    </row>
    <row r="2780" spans="15:16" ht="12.75" customHeight="1">
      <c r="O2780" s="86"/>
      <c r="P2780" s="86"/>
    </row>
    <row r="2781" spans="15:16" ht="12.75" customHeight="1">
      <c r="O2781" s="86"/>
      <c r="P2781" s="86"/>
    </row>
    <row r="2782" spans="15:16" ht="12.75" customHeight="1">
      <c r="O2782" s="86"/>
      <c r="P2782" s="86"/>
    </row>
    <row r="2783" spans="15:16" ht="12.75" customHeight="1">
      <c r="O2783" s="86"/>
      <c r="P2783" s="86"/>
    </row>
    <row r="2784" spans="15:16" ht="12.75" customHeight="1">
      <c r="O2784" s="86"/>
      <c r="P2784" s="86"/>
    </row>
    <row r="2785" spans="15:16" ht="12.75" customHeight="1">
      <c r="O2785" s="86"/>
      <c r="P2785" s="86"/>
    </row>
    <row r="2786" spans="15:16" ht="12.75" customHeight="1">
      <c r="O2786" s="86"/>
      <c r="P2786" s="86"/>
    </row>
    <row r="2787" spans="15:16" ht="12.75" customHeight="1">
      <c r="O2787" s="86"/>
      <c r="P2787" s="86"/>
    </row>
    <row r="2788" spans="15:16" ht="12.75" customHeight="1">
      <c r="O2788" s="86"/>
      <c r="P2788" s="86"/>
    </row>
    <row r="2789" spans="15:16" ht="12.75" customHeight="1">
      <c r="O2789" s="86"/>
      <c r="P2789" s="86"/>
    </row>
    <row r="2790" spans="15:16" ht="12.75" customHeight="1">
      <c r="O2790" s="86"/>
      <c r="P2790" s="86"/>
    </row>
    <row r="2791" spans="15:16" ht="12.75" customHeight="1">
      <c r="O2791" s="86"/>
      <c r="P2791" s="86"/>
    </row>
    <row r="2792" spans="15:16" ht="12.75" customHeight="1">
      <c r="O2792" s="86"/>
      <c r="P2792" s="86"/>
    </row>
    <row r="2793" spans="15:16" ht="12.75" customHeight="1">
      <c r="O2793" s="86"/>
      <c r="P2793" s="86"/>
    </row>
    <row r="2794" spans="15:16" ht="12.75" customHeight="1">
      <c r="O2794" s="86"/>
      <c r="P2794" s="86"/>
    </row>
    <row r="2795" spans="15:16" ht="12.75" customHeight="1">
      <c r="O2795" s="86"/>
      <c r="P2795" s="86"/>
    </row>
    <row r="2796" spans="15:16" ht="12.75" customHeight="1">
      <c r="O2796" s="86"/>
      <c r="P2796" s="86"/>
    </row>
    <row r="2797" spans="15:16" ht="12.75" customHeight="1">
      <c r="O2797" s="86"/>
      <c r="P2797" s="86"/>
    </row>
    <row r="2798" spans="15:16" ht="12.75" customHeight="1">
      <c r="O2798" s="86"/>
      <c r="P2798" s="86"/>
    </row>
    <row r="2799" spans="15:16" ht="12.75" customHeight="1">
      <c r="O2799" s="86"/>
      <c r="P2799" s="86"/>
    </row>
    <row r="2800" spans="15:16" ht="12.75" customHeight="1">
      <c r="O2800" s="86"/>
      <c r="P2800" s="86"/>
    </row>
    <row r="2801" spans="15:16" ht="12.75" customHeight="1">
      <c r="O2801" s="86"/>
      <c r="P2801" s="86"/>
    </row>
    <row r="2802" spans="15:16" ht="12.75" customHeight="1">
      <c r="O2802" s="86"/>
      <c r="P2802" s="86"/>
    </row>
    <row r="2803" spans="15:16" ht="12.75" customHeight="1">
      <c r="O2803" s="86"/>
      <c r="P2803" s="86"/>
    </row>
    <row r="2804" spans="15:16" ht="12.75" customHeight="1">
      <c r="O2804" s="86"/>
      <c r="P2804" s="86"/>
    </row>
    <row r="2805" spans="15:16" ht="12.75" customHeight="1">
      <c r="O2805" s="86"/>
      <c r="P2805" s="86"/>
    </row>
    <row r="2806" spans="15:16" ht="12.75" customHeight="1">
      <c r="O2806" s="86"/>
      <c r="P2806" s="86"/>
    </row>
    <row r="2807" spans="15:16" ht="12.75" customHeight="1">
      <c r="O2807" s="86"/>
      <c r="P2807" s="86"/>
    </row>
    <row r="2808" spans="15:16" ht="12.75" customHeight="1">
      <c r="O2808" s="86"/>
      <c r="P2808" s="86"/>
    </row>
    <row r="2809" spans="15:16" ht="12.75" customHeight="1">
      <c r="O2809" s="86"/>
      <c r="P2809" s="86"/>
    </row>
    <row r="2810" spans="15:16" ht="12.75" customHeight="1">
      <c r="O2810" s="86"/>
      <c r="P2810" s="86"/>
    </row>
    <row r="2811" spans="15:16" ht="12.75" customHeight="1">
      <c r="O2811" s="86"/>
      <c r="P2811" s="86"/>
    </row>
    <row r="2812" spans="15:16" ht="12.75" customHeight="1">
      <c r="O2812" s="86"/>
      <c r="P2812" s="86"/>
    </row>
    <row r="2813" spans="15:16" ht="12.75" customHeight="1">
      <c r="O2813" s="86"/>
      <c r="P2813" s="86"/>
    </row>
    <row r="2814" spans="15:16" ht="12.75" customHeight="1">
      <c r="O2814" s="86"/>
      <c r="P2814" s="86"/>
    </row>
    <row r="2815" spans="15:16" ht="12.75" customHeight="1">
      <c r="O2815" s="86"/>
      <c r="P2815" s="86"/>
    </row>
    <row r="2816" spans="15:16" ht="12.75" customHeight="1">
      <c r="O2816" s="86"/>
      <c r="P2816" s="86"/>
    </row>
    <row r="2817" spans="15:16" ht="12.75" customHeight="1">
      <c r="O2817" s="86"/>
      <c r="P2817" s="86"/>
    </row>
    <row r="2818" spans="15:16" ht="12.75" customHeight="1">
      <c r="O2818" s="86"/>
      <c r="P2818" s="86"/>
    </row>
    <row r="2819" spans="15:16" ht="12.75" customHeight="1">
      <c r="O2819" s="86"/>
      <c r="P2819" s="86"/>
    </row>
    <row r="2820" spans="15:16" ht="12.75" customHeight="1">
      <c r="O2820" s="86"/>
      <c r="P2820" s="86"/>
    </row>
    <row r="2821" spans="15:16" ht="12.75" customHeight="1">
      <c r="O2821" s="86"/>
      <c r="P2821" s="86"/>
    </row>
    <row r="2822" spans="15:16" ht="12.75" customHeight="1">
      <c r="O2822" s="86"/>
      <c r="P2822" s="86"/>
    </row>
    <row r="2823" spans="15:16" ht="12.75" customHeight="1">
      <c r="O2823" s="86"/>
      <c r="P2823" s="86"/>
    </row>
    <row r="2824" spans="15:16" ht="12.75" customHeight="1">
      <c r="O2824" s="86"/>
      <c r="P2824" s="86"/>
    </row>
    <row r="2825" spans="15:16" ht="12.75" customHeight="1">
      <c r="O2825" s="86"/>
      <c r="P2825" s="86"/>
    </row>
    <row r="2826" spans="15:16" ht="12.75" customHeight="1">
      <c r="O2826" s="86"/>
      <c r="P2826" s="86"/>
    </row>
    <row r="2827" spans="15:16" ht="12.75" customHeight="1">
      <c r="O2827" s="86"/>
      <c r="P2827" s="86"/>
    </row>
    <row r="2828" spans="15:16" ht="12.75" customHeight="1">
      <c r="O2828" s="86"/>
      <c r="P2828" s="86"/>
    </row>
    <row r="2829" spans="15:16" ht="12.75" customHeight="1">
      <c r="O2829" s="86"/>
      <c r="P2829" s="86"/>
    </row>
    <row r="2830" spans="15:16" ht="12.75" customHeight="1">
      <c r="O2830" s="86"/>
      <c r="P2830" s="86"/>
    </row>
    <row r="2831" spans="15:16" ht="12.75" customHeight="1">
      <c r="O2831" s="86"/>
      <c r="P2831" s="86"/>
    </row>
    <row r="2832" spans="15:16" ht="12.75" customHeight="1">
      <c r="O2832" s="86"/>
      <c r="P2832" s="86"/>
    </row>
    <row r="2833" spans="15:16" ht="12.75" customHeight="1">
      <c r="O2833" s="86"/>
      <c r="P2833" s="86"/>
    </row>
    <row r="2834" spans="15:16" ht="12.75" customHeight="1">
      <c r="O2834" s="86"/>
      <c r="P2834" s="86"/>
    </row>
    <row r="2835" spans="15:16" ht="12.75" customHeight="1">
      <c r="O2835" s="86"/>
      <c r="P2835" s="86"/>
    </row>
    <row r="2836" spans="15:16" ht="12.75" customHeight="1">
      <c r="O2836" s="86"/>
      <c r="P2836" s="86"/>
    </row>
    <row r="2837" spans="15:16" ht="12.75" customHeight="1">
      <c r="O2837" s="86"/>
      <c r="P2837" s="86"/>
    </row>
    <row r="2838" spans="15:16" ht="12.75" customHeight="1">
      <c r="O2838" s="86"/>
      <c r="P2838" s="86"/>
    </row>
    <row r="2839" spans="15:16" ht="12.75" customHeight="1">
      <c r="O2839" s="86"/>
      <c r="P2839" s="86"/>
    </row>
    <row r="2840" spans="15:16" ht="12.75" customHeight="1">
      <c r="O2840" s="86"/>
      <c r="P2840" s="86"/>
    </row>
    <row r="2841" spans="15:16" ht="12.75" customHeight="1">
      <c r="O2841" s="86"/>
      <c r="P2841" s="86"/>
    </row>
    <row r="2842" spans="15:16" ht="12.75" customHeight="1">
      <c r="O2842" s="86"/>
      <c r="P2842" s="86"/>
    </row>
    <row r="2843" spans="15:16" ht="12.75" customHeight="1">
      <c r="O2843" s="86"/>
      <c r="P2843" s="86"/>
    </row>
    <row r="2844" spans="15:16" ht="12.75" customHeight="1">
      <c r="O2844" s="86"/>
      <c r="P2844" s="86"/>
    </row>
    <row r="2845" spans="15:16" ht="12.75" customHeight="1">
      <c r="O2845" s="86"/>
      <c r="P2845" s="86"/>
    </row>
    <row r="2846" spans="15:16" ht="12.75" customHeight="1">
      <c r="O2846" s="86"/>
      <c r="P2846" s="86"/>
    </row>
    <row r="2847" spans="15:16" ht="12.75" customHeight="1">
      <c r="O2847" s="86"/>
      <c r="P2847" s="86"/>
    </row>
    <row r="2848" spans="15:16" ht="12.75" customHeight="1">
      <c r="O2848" s="86"/>
      <c r="P2848" s="86"/>
    </row>
    <row r="2849" spans="15:16" ht="12.75" customHeight="1">
      <c r="O2849" s="86"/>
      <c r="P2849" s="86"/>
    </row>
    <row r="2850" spans="15:16" ht="12.75" customHeight="1">
      <c r="O2850" s="86"/>
      <c r="P2850" s="86"/>
    </row>
    <row r="2851" spans="15:16" ht="12.75" customHeight="1">
      <c r="O2851" s="86"/>
      <c r="P2851" s="86"/>
    </row>
    <row r="2852" spans="15:16" ht="12.75" customHeight="1">
      <c r="O2852" s="86"/>
      <c r="P2852" s="86"/>
    </row>
    <row r="2853" spans="15:16" ht="12.75" customHeight="1">
      <c r="O2853" s="86"/>
      <c r="P2853" s="86"/>
    </row>
    <row r="2854" spans="15:16" ht="12.75" customHeight="1">
      <c r="O2854" s="86"/>
      <c r="P2854" s="86"/>
    </row>
    <row r="2855" spans="15:16" ht="12.75" customHeight="1">
      <c r="O2855" s="86"/>
      <c r="P2855" s="86"/>
    </row>
    <row r="2856" spans="15:16" ht="12.75" customHeight="1">
      <c r="O2856" s="86"/>
      <c r="P2856" s="86"/>
    </row>
    <row r="2857" spans="15:16" ht="12.75" customHeight="1">
      <c r="O2857" s="86"/>
      <c r="P2857" s="86"/>
    </row>
    <row r="2858" spans="15:16" ht="12.75" customHeight="1">
      <c r="O2858" s="86"/>
      <c r="P2858" s="86"/>
    </row>
    <row r="2859" spans="15:16" ht="12.75" customHeight="1">
      <c r="O2859" s="86"/>
      <c r="P2859" s="86"/>
    </row>
    <row r="2860" spans="15:16" ht="12.75" customHeight="1">
      <c r="O2860" s="86"/>
      <c r="P2860" s="86"/>
    </row>
    <row r="2861" spans="15:16" ht="12.75" customHeight="1">
      <c r="O2861" s="86"/>
      <c r="P2861" s="86"/>
    </row>
    <row r="2862" spans="15:16" ht="12.75" customHeight="1">
      <c r="O2862" s="86"/>
      <c r="P2862" s="86"/>
    </row>
    <row r="2863" spans="15:16" ht="12.75" customHeight="1">
      <c r="O2863" s="86"/>
      <c r="P2863" s="86"/>
    </row>
    <row r="2864" spans="15:16" ht="12.75" customHeight="1">
      <c r="O2864" s="86"/>
      <c r="P2864" s="86"/>
    </row>
    <row r="2865" spans="15:16" ht="12.75" customHeight="1">
      <c r="O2865" s="86"/>
      <c r="P2865" s="86"/>
    </row>
    <row r="2866" spans="15:16" ht="12.75" customHeight="1">
      <c r="O2866" s="86"/>
      <c r="P2866" s="86"/>
    </row>
    <row r="2867" spans="15:16" ht="12.75" customHeight="1">
      <c r="O2867" s="86"/>
      <c r="P2867" s="86"/>
    </row>
    <row r="2868" spans="15:16" ht="12.75" customHeight="1">
      <c r="O2868" s="86"/>
      <c r="P2868" s="86"/>
    </row>
    <row r="2869" spans="15:16" ht="12.75" customHeight="1">
      <c r="O2869" s="86"/>
      <c r="P2869" s="86"/>
    </row>
    <row r="2870" spans="15:16" ht="12.75" customHeight="1">
      <c r="O2870" s="86"/>
      <c r="P2870" s="86"/>
    </row>
    <row r="2871" spans="15:16" ht="12.75" customHeight="1">
      <c r="O2871" s="86"/>
      <c r="P2871" s="86"/>
    </row>
    <row r="2872" spans="15:16" ht="12.75" customHeight="1">
      <c r="O2872" s="86"/>
      <c r="P2872" s="86"/>
    </row>
    <row r="2873" spans="15:16" ht="12.75" customHeight="1">
      <c r="O2873" s="86"/>
      <c r="P2873" s="86"/>
    </row>
    <row r="2874" spans="15:16" ht="12.75" customHeight="1">
      <c r="O2874" s="86"/>
      <c r="P2874" s="86"/>
    </row>
    <row r="2875" spans="15:16" ht="12.75" customHeight="1">
      <c r="O2875" s="86"/>
      <c r="P2875" s="86"/>
    </row>
    <row r="2876" spans="15:16" ht="12.75" customHeight="1">
      <c r="O2876" s="86"/>
      <c r="P2876" s="86"/>
    </row>
    <row r="2877" spans="15:16" ht="12.75" customHeight="1">
      <c r="O2877" s="86"/>
      <c r="P2877" s="86"/>
    </row>
    <row r="2878" spans="15:16" ht="12.75" customHeight="1">
      <c r="O2878" s="86"/>
      <c r="P2878" s="86"/>
    </row>
    <row r="2879" spans="15:16" ht="12.75" customHeight="1">
      <c r="O2879" s="86"/>
      <c r="P2879" s="86"/>
    </row>
    <row r="2880" spans="15:16" ht="12.75" customHeight="1">
      <c r="O2880" s="86"/>
      <c r="P2880" s="86"/>
    </row>
    <row r="2881" spans="15:16" ht="12.75" customHeight="1">
      <c r="O2881" s="86"/>
      <c r="P2881" s="86"/>
    </row>
    <row r="2882" spans="15:16" ht="12.75" customHeight="1">
      <c r="O2882" s="86"/>
      <c r="P2882" s="86"/>
    </row>
    <row r="2883" spans="15:16" ht="12.75" customHeight="1">
      <c r="O2883" s="86"/>
      <c r="P2883" s="86"/>
    </row>
    <row r="2884" spans="15:16" ht="12.75" customHeight="1">
      <c r="O2884" s="86"/>
      <c r="P2884" s="86"/>
    </row>
    <row r="2885" spans="15:16" ht="12.75" customHeight="1">
      <c r="O2885" s="86"/>
      <c r="P2885" s="86"/>
    </row>
    <row r="2886" spans="15:16" ht="12.75" customHeight="1">
      <c r="O2886" s="86"/>
      <c r="P2886" s="86"/>
    </row>
    <row r="2887" spans="15:16" ht="12.75" customHeight="1">
      <c r="O2887" s="86"/>
      <c r="P2887" s="86"/>
    </row>
    <row r="2888" spans="15:16" ht="12.75" customHeight="1">
      <c r="O2888" s="86"/>
      <c r="P2888" s="86"/>
    </row>
    <row r="2889" spans="15:16" ht="12.75" customHeight="1">
      <c r="O2889" s="86"/>
      <c r="P2889" s="86"/>
    </row>
    <row r="2890" spans="15:16" ht="12.75" customHeight="1">
      <c r="O2890" s="86"/>
      <c r="P2890" s="86"/>
    </row>
    <row r="2891" spans="15:16" ht="12.75" customHeight="1">
      <c r="O2891" s="86"/>
      <c r="P2891" s="86"/>
    </row>
    <row r="2892" spans="15:16" ht="12.75" customHeight="1">
      <c r="O2892" s="86"/>
      <c r="P2892" s="86"/>
    </row>
    <row r="2893" spans="15:16" ht="12.75" customHeight="1">
      <c r="O2893" s="86"/>
      <c r="P2893" s="86"/>
    </row>
    <row r="2894" spans="15:16" ht="12.75" customHeight="1">
      <c r="O2894" s="86"/>
      <c r="P2894" s="86"/>
    </row>
    <row r="2895" spans="15:16" ht="12.75" customHeight="1">
      <c r="O2895" s="86"/>
      <c r="P2895" s="86"/>
    </row>
    <row r="2896" spans="15:16" ht="12.75" customHeight="1">
      <c r="O2896" s="86"/>
      <c r="P2896" s="86"/>
    </row>
    <row r="2897" spans="15:16" ht="12.75" customHeight="1">
      <c r="O2897" s="86"/>
      <c r="P2897" s="86"/>
    </row>
    <row r="2898" spans="15:16" ht="12.75" customHeight="1">
      <c r="O2898" s="86"/>
      <c r="P2898" s="86"/>
    </row>
    <row r="2899" spans="15:16" ht="12.75" customHeight="1">
      <c r="O2899" s="86"/>
      <c r="P2899" s="86"/>
    </row>
    <row r="2900" spans="15:16" ht="12.75" customHeight="1">
      <c r="O2900" s="86"/>
      <c r="P2900" s="86"/>
    </row>
    <row r="2901" spans="15:16" ht="12.75" customHeight="1">
      <c r="O2901" s="86"/>
      <c r="P2901" s="86"/>
    </row>
    <row r="2902" spans="15:16" ht="12.75" customHeight="1">
      <c r="O2902" s="86"/>
      <c r="P2902" s="86"/>
    </row>
    <row r="2903" spans="15:16" ht="12.75" customHeight="1">
      <c r="O2903" s="86"/>
      <c r="P2903" s="86"/>
    </row>
    <row r="2904" spans="15:16" ht="12.75" customHeight="1">
      <c r="O2904" s="86"/>
      <c r="P2904" s="86"/>
    </row>
    <row r="2905" spans="15:16" ht="12.75" customHeight="1">
      <c r="O2905" s="86"/>
      <c r="P2905" s="86"/>
    </row>
    <row r="2906" spans="15:16" ht="12.75" customHeight="1">
      <c r="O2906" s="86"/>
      <c r="P2906" s="86"/>
    </row>
    <row r="2907" spans="15:16" ht="12.75" customHeight="1">
      <c r="O2907" s="86"/>
      <c r="P2907" s="86"/>
    </row>
    <row r="2908" spans="15:16" ht="12.75" customHeight="1">
      <c r="O2908" s="86"/>
      <c r="P2908" s="86"/>
    </row>
    <row r="2909" spans="15:16" ht="12.75" customHeight="1">
      <c r="O2909" s="86"/>
      <c r="P2909" s="86"/>
    </row>
    <row r="2910" spans="15:16" ht="12.75" customHeight="1">
      <c r="O2910" s="86"/>
      <c r="P2910" s="86"/>
    </row>
    <row r="2911" spans="15:16" ht="12.75" customHeight="1">
      <c r="O2911" s="86"/>
      <c r="P2911" s="86"/>
    </row>
    <row r="2912" spans="15:16" ht="12.75" customHeight="1">
      <c r="O2912" s="86"/>
      <c r="P2912" s="86"/>
    </row>
    <row r="2913" spans="15:16" ht="12.75" customHeight="1">
      <c r="O2913" s="86"/>
      <c r="P2913" s="86"/>
    </row>
    <row r="2914" spans="15:16" ht="12.75" customHeight="1">
      <c r="O2914" s="86"/>
      <c r="P2914" s="86"/>
    </row>
    <row r="2915" spans="15:16" ht="12.75" customHeight="1">
      <c r="O2915" s="86"/>
      <c r="P2915" s="86"/>
    </row>
    <row r="2916" spans="15:16" ht="12.75" customHeight="1">
      <c r="O2916" s="86"/>
      <c r="P2916" s="86"/>
    </row>
    <row r="2917" spans="15:16" ht="12.75" customHeight="1">
      <c r="O2917" s="86"/>
      <c r="P2917" s="86"/>
    </row>
    <row r="2918" spans="15:16" ht="12.75" customHeight="1">
      <c r="O2918" s="86"/>
      <c r="P2918" s="86"/>
    </row>
    <row r="2919" spans="15:16" ht="12.75" customHeight="1">
      <c r="O2919" s="86"/>
      <c r="P2919" s="86"/>
    </row>
    <row r="2920" spans="15:16" ht="12.75" customHeight="1">
      <c r="O2920" s="86"/>
      <c r="P2920" s="86"/>
    </row>
    <row r="2921" spans="15:16" ht="12.75" customHeight="1">
      <c r="O2921" s="86"/>
      <c r="P2921" s="86"/>
    </row>
    <row r="2922" spans="15:16" ht="12.75" customHeight="1">
      <c r="O2922" s="86"/>
      <c r="P2922" s="86"/>
    </row>
    <row r="2923" spans="15:16" ht="12.75" customHeight="1">
      <c r="O2923" s="86"/>
      <c r="P2923" s="86"/>
    </row>
    <row r="2924" spans="15:16" ht="12.75" customHeight="1">
      <c r="O2924" s="86"/>
      <c r="P2924" s="86"/>
    </row>
    <row r="2925" spans="15:16" ht="12.75" customHeight="1">
      <c r="O2925" s="86"/>
      <c r="P2925" s="86"/>
    </row>
    <row r="2926" spans="15:16" ht="12.75" customHeight="1">
      <c r="O2926" s="86"/>
      <c r="P2926" s="86"/>
    </row>
    <row r="2927" spans="15:16" ht="12.75" customHeight="1">
      <c r="O2927" s="86"/>
      <c r="P2927" s="86"/>
    </row>
    <row r="2928" spans="15:16" ht="12.75" customHeight="1">
      <c r="O2928" s="86"/>
      <c r="P2928" s="86"/>
    </row>
    <row r="2929" spans="15:16" ht="12.75" customHeight="1">
      <c r="O2929" s="86"/>
      <c r="P2929" s="86"/>
    </row>
    <row r="2930" spans="15:16" ht="12.75" customHeight="1">
      <c r="O2930" s="86"/>
      <c r="P2930" s="86"/>
    </row>
    <row r="2931" spans="15:16" ht="12.75" customHeight="1">
      <c r="O2931" s="86"/>
      <c r="P2931" s="86"/>
    </row>
    <row r="2932" spans="15:16" ht="12.75" customHeight="1">
      <c r="O2932" s="86"/>
      <c r="P2932" s="86"/>
    </row>
    <row r="2933" spans="15:16" ht="12.75" customHeight="1">
      <c r="O2933" s="86"/>
      <c r="P2933" s="86"/>
    </row>
    <row r="2934" spans="15:16" ht="12.75" customHeight="1">
      <c r="O2934" s="86"/>
      <c r="P2934" s="86"/>
    </row>
    <row r="2935" spans="15:16" ht="12.75" customHeight="1">
      <c r="O2935" s="86"/>
      <c r="P2935" s="86"/>
    </row>
    <row r="2936" spans="15:16" ht="12.75" customHeight="1">
      <c r="O2936" s="86"/>
      <c r="P2936" s="86"/>
    </row>
    <row r="2937" spans="15:16" ht="12.75" customHeight="1">
      <c r="O2937" s="86"/>
      <c r="P2937" s="86"/>
    </row>
    <row r="2938" spans="15:16" ht="12.75" customHeight="1">
      <c r="O2938" s="86"/>
      <c r="P2938" s="86"/>
    </row>
    <row r="2939" spans="15:16" ht="12.75" customHeight="1">
      <c r="O2939" s="86"/>
      <c r="P2939" s="86"/>
    </row>
    <row r="2940" spans="15:16" ht="12.75" customHeight="1">
      <c r="O2940" s="86"/>
      <c r="P2940" s="86"/>
    </row>
    <row r="2941" spans="15:16" ht="12.75" customHeight="1">
      <c r="O2941" s="86"/>
      <c r="P2941" s="86"/>
    </row>
    <row r="2942" spans="15:16" ht="12.75" customHeight="1">
      <c r="O2942" s="86"/>
      <c r="P2942" s="86"/>
    </row>
    <row r="2943" spans="15:16" ht="12.75" customHeight="1">
      <c r="O2943" s="86"/>
      <c r="P2943" s="86"/>
    </row>
    <row r="2944" spans="15:16" ht="12.75" customHeight="1">
      <c r="O2944" s="86"/>
      <c r="P2944" s="86"/>
    </row>
    <row r="2945" spans="15:16" ht="12.75" customHeight="1">
      <c r="O2945" s="86"/>
      <c r="P2945" s="86"/>
    </row>
    <row r="2946" spans="15:16" ht="12.75" customHeight="1">
      <c r="O2946" s="86"/>
      <c r="P2946" s="86"/>
    </row>
    <row r="2947" spans="15:16" ht="12.75" customHeight="1">
      <c r="O2947" s="86"/>
      <c r="P2947" s="86"/>
    </row>
    <row r="2948" spans="15:16" ht="12.75" customHeight="1">
      <c r="O2948" s="86"/>
      <c r="P2948" s="86"/>
    </row>
    <row r="2949" spans="15:16" ht="12.75" customHeight="1">
      <c r="O2949" s="86"/>
      <c r="P2949" s="86"/>
    </row>
    <row r="2950" spans="15:16" ht="12.75" customHeight="1">
      <c r="O2950" s="86"/>
      <c r="P2950" s="86"/>
    </row>
    <row r="2951" spans="15:16" ht="12.75" customHeight="1">
      <c r="O2951" s="86"/>
      <c r="P2951" s="86"/>
    </row>
    <row r="2952" spans="15:16" ht="12.75" customHeight="1">
      <c r="O2952" s="86"/>
      <c r="P2952" s="86"/>
    </row>
    <row r="2953" spans="15:16" ht="12.75" customHeight="1">
      <c r="O2953" s="86"/>
      <c r="P2953" s="86"/>
    </row>
    <row r="2954" spans="15:16" ht="12.75" customHeight="1">
      <c r="O2954" s="86"/>
      <c r="P2954" s="86"/>
    </row>
    <row r="2955" spans="15:16" ht="12.75" customHeight="1">
      <c r="O2955" s="86"/>
      <c r="P2955" s="86"/>
    </row>
    <row r="2956" spans="15:16" ht="12.75" customHeight="1">
      <c r="O2956" s="86"/>
      <c r="P2956" s="86"/>
    </row>
    <row r="2957" spans="15:16" ht="12.75" customHeight="1">
      <c r="O2957" s="86"/>
      <c r="P2957" s="86"/>
    </row>
    <row r="2958" spans="15:16" ht="12.75" customHeight="1">
      <c r="O2958" s="86"/>
      <c r="P2958" s="86"/>
    </row>
    <row r="2959" spans="15:16" ht="12.75" customHeight="1">
      <c r="O2959" s="86"/>
      <c r="P2959" s="86"/>
    </row>
    <row r="2960" spans="15:16" ht="12.75" customHeight="1">
      <c r="O2960" s="86"/>
      <c r="P2960" s="86"/>
    </row>
    <row r="2961" spans="15:16" ht="12.75" customHeight="1">
      <c r="O2961" s="86"/>
      <c r="P2961" s="86"/>
    </row>
    <row r="2962" spans="15:16" ht="12.75" customHeight="1">
      <c r="O2962" s="86"/>
      <c r="P2962" s="86"/>
    </row>
    <row r="2963" spans="15:16" ht="12.75" customHeight="1">
      <c r="O2963" s="86"/>
      <c r="P2963" s="86"/>
    </row>
    <row r="2964" spans="15:16" ht="12.75" customHeight="1">
      <c r="O2964" s="86"/>
      <c r="P2964" s="86"/>
    </row>
    <row r="2965" spans="15:16" ht="12.75" customHeight="1">
      <c r="O2965" s="86"/>
      <c r="P2965" s="86"/>
    </row>
    <row r="2966" spans="15:16" ht="12.75" customHeight="1">
      <c r="O2966" s="86"/>
      <c r="P2966" s="86"/>
    </row>
    <row r="2967" spans="15:16" ht="12.75" customHeight="1">
      <c r="O2967" s="86"/>
      <c r="P2967" s="86"/>
    </row>
    <row r="2968" spans="15:16" ht="12.75" customHeight="1">
      <c r="O2968" s="86"/>
      <c r="P2968" s="86"/>
    </row>
    <row r="2969" spans="15:16" ht="12.75" customHeight="1">
      <c r="O2969" s="86"/>
      <c r="P2969" s="86"/>
    </row>
    <row r="2970" spans="15:16" ht="12.75" customHeight="1">
      <c r="O2970" s="86"/>
      <c r="P2970" s="86"/>
    </row>
    <row r="2971" spans="15:16" ht="12.75" customHeight="1">
      <c r="O2971" s="86"/>
      <c r="P2971" s="86"/>
    </row>
    <row r="2972" spans="15:16" ht="12.75" customHeight="1">
      <c r="O2972" s="86"/>
      <c r="P2972" s="86"/>
    </row>
    <row r="2973" spans="15:16" ht="12.75" customHeight="1">
      <c r="O2973" s="86"/>
      <c r="P2973" s="86"/>
    </row>
    <row r="2974" spans="15:16" ht="12.75" customHeight="1">
      <c r="O2974" s="86"/>
      <c r="P2974" s="86"/>
    </row>
    <row r="2975" spans="15:16" ht="12.75" customHeight="1">
      <c r="O2975" s="86"/>
      <c r="P2975" s="86"/>
    </row>
    <row r="2976" spans="15:16" ht="12.75" customHeight="1">
      <c r="O2976" s="86"/>
      <c r="P2976" s="86"/>
    </row>
    <row r="2977" spans="15:16" ht="12.75" customHeight="1">
      <c r="O2977" s="86"/>
      <c r="P2977" s="86"/>
    </row>
    <row r="2978" spans="15:16" ht="12.75" customHeight="1">
      <c r="O2978" s="86"/>
      <c r="P2978" s="86"/>
    </row>
    <row r="2979" spans="15:16" ht="12.75" customHeight="1">
      <c r="O2979" s="86"/>
      <c r="P2979" s="86"/>
    </row>
    <row r="2980" spans="15:16" ht="12.75" customHeight="1">
      <c r="O2980" s="86"/>
      <c r="P2980" s="86"/>
    </row>
    <row r="2981" spans="15:16" ht="12.75" customHeight="1">
      <c r="O2981" s="86"/>
      <c r="P2981" s="86"/>
    </row>
    <row r="2982" spans="15:16" ht="12.75" customHeight="1">
      <c r="O2982" s="86"/>
      <c r="P2982" s="86"/>
    </row>
    <row r="2983" spans="15:16" ht="12.75" customHeight="1">
      <c r="O2983" s="86"/>
      <c r="P2983" s="86"/>
    </row>
    <row r="2984" spans="15:16" ht="12.75" customHeight="1">
      <c r="O2984" s="86"/>
      <c r="P2984" s="86"/>
    </row>
    <row r="2985" spans="15:16" ht="12.75" customHeight="1">
      <c r="O2985" s="86"/>
      <c r="P2985" s="86"/>
    </row>
    <row r="2986" spans="15:16" ht="12.75" customHeight="1">
      <c r="O2986" s="86"/>
      <c r="P2986" s="86"/>
    </row>
    <row r="2987" spans="15:16" ht="12.75" customHeight="1">
      <c r="O2987" s="86"/>
      <c r="P2987" s="86"/>
    </row>
    <row r="2988" spans="15:16" ht="12.75" customHeight="1">
      <c r="O2988" s="86"/>
      <c r="P2988" s="86"/>
    </row>
    <row r="2989" spans="15:16" ht="12.75" customHeight="1">
      <c r="O2989" s="86"/>
      <c r="P2989" s="86"/>
    </row>
    <row r="2990" spans="15:16" ht="12.75" customHeight="1">
      <c r="O2990" s="86"/>
      <c r="P2990" s="86"/>
    </row>
    <row r="2991" spans="15:16" ht="12.75" customHeight="1">
      <c r="O2991" s="86"/>
      <c r="P2991" s="86"/>
    </row>
    <row r="2992" spans="15:16" ht="12.75" customHeight="1">
      <c r="O2992" s="86"/>
      <c r="P2992" s="86"/>
    </row>
    <row r="2993" spans="15:16" ht="12.75" customHeight="1">
      <c r="O2993" s="86"/>
      <c r="P2993" s="86"/>
    </row>
    <row r="2994" spans="15:16" ht="12.75" customHeight="1">
      <c r="O2994" s="86"/>
      <c r="P2994" s="86"/>
    </row>
    <row r="2995" spans="15:16" ht="12.75" customHeight="1">
      <c r="O2995" s="86"/>
      <c r="P2995" s="86"/>
    </row>
    <row r="2996" spans="15:16" ht="12.75" customHeight="1">
      <c r="O2996" s="86"/>
      <c r="P2996" s="86"/>
    </row>
    <row r="2997" spans="15:16" ht="12.75" customHeight="1">
      <c r="O2997" s="86"/>
      <c r="P2997" s="86"/>
    </row>
    <row r="2998" spans="15:16" ht="12.75" customHeight="1">
      <c r="O2998" s="86"/>
      <c r="P2998" s="86"/>
    </row>
    <row r="2999" spans="15:16" ht="12.75" customHeight="1">
      <c r="O2999" s="86"/>
      <c r="P2999" s="86"/>
    </row>
    <row r="3000" spans="15:16" ht="12.75" customHeight="1">
      <c r="O3000" s="86"/>
      <c r="P3000" s="86"/>
    </row>
    <row r="3001" spans="15:16" ht="12.75" customHeight="1">
      <c r="O3001" s="86"/>
      <c r="P3001" s="86"/>
    </row>
    <row r="3002" spans="15:16" ht="12.75" customHeight="1">
      <c r="O3002" s="86"/>
      <c r="P3002" s="86"/>
    </row>
    <row r="3003" spans="15:16" ht="12.75" customHeight="1">
      <c r="O3003" s="86"/>
      <c r="P3003" s="86"/>
    </row>
    <row r="3004" spans="15:16" ht="12.75" customHeight="1">
      <c r="O3004" s="86"/>
      <c r="P3004" s="86"/>
    </row>
    <row r="3005" spans="15:16" ht="12.75" customHeight="1">
      <c r="O3005" s="86"/>
      <c r="P3005" s="86"/>
    </row>
    <row r="3006" spans="15:16" ht="12.75" customHeight="1">
      <c r="O3006" s="86"/>
      <c r="P3006" s="86"/>
    </row>
    <row r="3007" spans="15:16" ht="12.75" customHeight="1">
      <c r="O3007" s="86"/>
      <c r="P3007" s="86"/>
    </row>
    <row r="3008" spans="15:16" ht="12.75" customHeight="1">
      <c r="O3008" s="86"/>
      <c r="P3008" s="86"/>
    </row>
    <row r="3009" spans="15:16" ht="12.75" customHeight="1">
      <c r="O3009" s="86"/>
      <c r="P3009" s="86"/>
    </row>
    <row r="3010" spans="15:16" ht="12.75" customHeight="1">
      <c r="O3010" s="86"/>
      <c r="P3010" s="86"/>
    </row>
    <row r="3011" spans="15:16" ht="12.75" customHeight="1">
      <c r="O3011" s="86"/>
      <c r="P3011" s="86"/>
    </row>
    <row r="3012" spans="15:16" ht="12.75" customHeight="1">
      <c r="O3012" s="86"/>
      <c r="P3012" s="86"/>
    </row>
    <row r="3013" spans="15:16" ht="12.75" customHeight="1">
      <c r="O3013" s="86"/>
      <c r="P3013" s="86"/>
    </row>
    <row r="3014" spans="15:16" ht="12.75" customHeight="1">
      <c r="O3014" s="86"/>
      <c r="P3014" s="86"/>
    </row>
    <row r="3015" spans="15:16" ht="12.75" customHeight="1">
      <c r="O3015" s="86"/>
      <c r="P3015" s="86"/>
    </row>
    <row r="3016" spans="15:16" ht="12.75" customHeight="1">
      <c r="O3016" s="86"/>
      <c r="P3016" s="86"/>
    </row>
    <row r="3017" spans="15:16" ht="12.75" customHeight="1">
      <c r="O3017" s="86"/>
      <c r="P3017" s="86"/>
    </row>
    <row r="3018" spans="15:16" ht="12.75" customHeight="1">
      <c r="O3018" s="86"/>
      <c r="P3018" s="86"/>
    </row>
    <row r="3019" spans="15:16" ht="12.75" customHeight="1">
      <c r="O3019" s="86"/>
      <c r="P3019" s="86"/>
    </row>
    <row r="3020" spans="15:16" ht="12.75" customHeight="1">
      <c r="O3020" s="86"/>
      <c r="P3020" s="86"/>
    </row>
    <row r="3021" spans="15:16" ht="12.75" customHeight="1">
      <c r="O3021" s="86"/>
      <c r="P3021" s="86"/>
    </row>
    <row r="3022" spans="15:16" ht="12.75" customHeight="1">
      <c r="O3022" s="86"/>
      <c r="P3022" s="86"/>
    </row>
    <row r="3023" spans="15:16" ht="12.75" customHeight="1">
      <c r="O3023" s="86"/>
      <c r="P3023" s="86"/>
    </row>
    <row r="3024" spans="15:16" ht="12.75" customHeight="1">
      <c r="O3024" s="86"/>
      <c r="P3024" s="86"/>
    </row>
    <row r="3025" spans="15:16" ht="12.75" customHeight="1">
      <c r="O3025" s="86"/>
      <c r="P3025" s="86"/>
    </row>
    <row r="3026" spans="15:16" ht="12.75" customHeight="1">
      <c r="O3026" s="86"/>
      <c r="P3026" s="86"/>
    </row>
    <row r="3027" spans="15:16" ht="12.75" customHeight="1">
      <c r="O3027" s="86"/>
      <c r="P3027" s="86"/>
    </row>
    <row r="3028" spans="15:16" ht="12.75" customHeight="1">
      <c r="O3028" s="86"/>
      <c r="P3028" s="86"/>
    </row>
    <row r="3029" spans="15:16" ht="12.75" customHeight="1">
      <c r="O3029" s="86"/>
      <c r="P3029" s="86"/>
    </row>
    <row r="3030" spans="15:16" ht="12.75" customHeight="1">
      <c r="O3030" s="86"/>
      <c r="P3030" s="86"/>
    </row>
    <row r="3031" spans="15:16" ht="12.75" customHeight="1">
      <c r="O3031" s="86"/>
      <c r="P3031" s="86"/>
    </row>
    <row r="3032" spans="15:16" ht="12.75" customHeight="1">
      <c r="O3032" s="86"/>
      <c r="P3032" s="86"/>
    </row>
    <row r="3033" spans="15:16" ht="12.75" customHeight="1">
      <c r="O3033" s="86"/>
      <c r="P3033" s="86"/>
    </row>
    <row r="3034" spans="15:16" ht="12.75" customHeight="1">
      <c r="O3034" s="86"/>
      <c r="P3034" s="86"/>
    </row>
    <row r="3035" spans="15:16" ht="12.75" customHeight="1">
      <c r="O3035" s="86"/>
      <c r="P3035" s="86"/>
    </row>
    <row r="3036" spans="15:16" ht="12.75" customHeight="1">
      <c r="O3036" s="86"/>
      <c r="P3036" s="86"/>
    </row>
    <row r="3037" spans="15:16" ht="12.75" customHeight="1">
      <c r="O3037" s="86"/>
      <c r="P3037" s="86"/>
    </row>
    <row r="3038" spans="15:16" ht="12.75" customHeight="1">
      <c r="O3038" s="86"/>
      <c r="P3038" s="86"/>
    </row>
    <row r="3039" spans="15:16" ht="12.75" customHeight="1">
      <c r="O3039" s="86"/>
      <c r="P3039" s="86"/>
    </row>
    <row r="3040" spans="15:16" ht="12.75" customHeight="1">
      <c r="O3040" s="86"/>
      <c r="P3040" s="86"/>
    </row>
    <row r="3041" spans="15:16" ht="12.75" customHeight="1">
      <c r="O3041" s="86"/>
      <c r="P3041" s="86"/>
    </row>
    <row r="3042" spans="15:16" ht="12.75" customHeight="1">
      <c r="O3042" s="86"/>
      <c r="P3042" s="86"/>
    </row>
    <row r="3043" spans="15:16" ht="12.75" customHeight="1">
      <c r="O3043" s="86"/>
      <c r="P3043" s="86"/>
    </row>
    <row r="3044" spans="15:16" ht="12.75" customHeight="1">
      <c r="O3044" s="86"/>
      <c r="P3044" s="86"/>
    </row>
    <row r="3045" spans="15:16" ht="12.75" customHeight="1">
      <c r="O3045" s="86"/>
      <c r="P3045" s="86"/>
    </row>
    <row r="3046" spans="15:16" ht="12.75" customHeight="1">
      <c r="O3046" s="86"/>
      <c r="P3046" s="86"/>
    </row>
    <row r="3047" spans="15:16" ht="12.75" customHeight="1">
      <c r="O3047" s="86"/>
      <c r="P3047" s="86"/>
    </row>
    <row r="3048" spans="15:16" ht="12.75" customHeight="1">
      <c r="O3048" s="86"/>
      <c r="P3048" s="86"/>
    </row>
    <row r="3049" spans="15:16" ht="12.75" customHeight="1">
      <c r="O3049" s="86"/>
      <c r="P3049" s="86"/>
    </row>
    <row r="3050" spans="15:16" ht="12.75" customHeight="1">
      <c r="O3050" s="86"/>
      <c r="P3050" s="86"/>
    </row>
    <row r="3051" spans="15:16" ht="12.75" customHeight="1">
      <c r="O3051" s="86"/>
      <c r="P3051" s="86"/>
    </row>
    <row r="3052" spans="15:16" ht="12.75" customHeight="1">
      <c r="O3052" s="86"/>
      <c r="P3052" s="86"/>
    </row>
    <row r="3053" spans="15:16" ht="12.75" customHeight="1">
      <c r="O3053" s="86"/>
      <c r="P3053" s="86"/>
    </row>
    <row r="3054" spans="15:16" ht="12.75" customHeight="1">
      <c r="O3054" s="86"/>
      <c r="P3054" s="86"/>
    </row>
    <row r="3055" spans="15:16" ht="12.75" customHeight="1">
      <c r="O3055" s="86"/>
      <c r="P3055" s="86"/>
    </row>
    <row r="3056" spans="15:16" ht="12.75" customHeight="1">
      <c r="O3056" s="86"/>
      <c r="P3056" s="86"/>
    </row>
    <row r="3057" spans="15:16" ht="12.75" customHeight="1">
      <c r="O3057" s="86"/>
      <c r="P3057" s="86"/>
    </row>
    <row r="3058" spans="15:16" ht="12.75" customHeight="1">
      <c r="O3058" s="86"/>
      <c r="P3058" s="86"/>
    </row>
    <row r="3059" spans="15:16" ht="12.75" customHeight="1">
      <c r="O3059" s="86"/>
      <c r="P3059" s="86"/>
    </row>
    <row r="3060" spans="15:16" ht="12.75" customHeight="1">
      <c r="O3060" s="86"/>
      <c r="P3060" s="86"/>
    </row>
    <row r="3061" spans="15:16" ht="12.75" customHeight="1">
      <c r="O3061" s="86"/>
      <c r="P3061" s="86"/>
    </row>
    <row r="3062" spans="15:16" ht="12.75" customHeight="1">
      <c r="O3062" s="86"/>
      <c r="P3062" s="86"/>
    </row>
    <row r="3063" spans="15:16" ht="12.75" customHeight="1">
      <c r="O3063" s="86"/>
      <c r="P3063" s="86"/>
    </row>
    <row r="3064" spans="15:16" ht="12.75" customHeight="1">
      <c r="O3064" s="86"/>
      <c r="P3064" s="86"/>
    </row>
    <row r="3065" spans="15:16" ht="12.75" customHeight="1">
      <c r="O3065" s="86"/>
      <c r="P3065" s="86"/>
    </row>
    <row r="3066" spans="15:16" ht="12.75" customHeight="1">
      <c r="O3066" s="86"/>
      <c r="P3066" s="86"/>
    </row>
    <row r="3067" spans="15:16" ht="12.75" customHeight="1">
      <c r="O3067" s="86"/>
      <c r="P3067" s="86"/>
    </row>
    <row r="3068" spans="15:16" ht="12.75" customHeight="1">
      <c r="O3068" s="86"/>
      <c r="P3068" s="86"/>
    </row>
    <row r="3069" spans="15:16" ht="12.75" customHeight="1">
      <c r="O3069" s="86"/>
      <c r="P3069" s="86"/>
    </row>
    <row r="3070" spans="15:16" ht="12.75" customHeight="1">
      <c r="O3070" s="86"/>
      <c r="P3070" s="86"/>
    </row>
    <row r="3071" spans="15:16" ht="12.75" customHeight="1">
      <c r="O3071" s="86"/>
      <c r="P3071" s="86"/>
    </row>
    <row r="3072" spans="15:16" ht="12.75" customHeight="1">
      <c r="O3072" s="86"/>
      <c r="P3072" s="86"/>
    </row>
    <row r="3073" spans="15:16" ht="12.75" customHeight="1">
      <c r="O3073" s="86"/>
      <c r="P3073" s="86"/>
    </row>
    <row r="3074" spans="15:16" ht="12.75" customHeight="1">
      <c r="O3074" s="86"/>
      <c r="P3074" s="86"/>
    </row>
    <row r="3075" spans="15:16" ht="12.75" customHeight="1">
      <c r="O3075" s="86"/>
      <c r="P3075" s="86"/>
    </row>
    <row r="3076" spans="15:16" ht="12.75" customHeight="1">
      <c r="O3076" s="86"/>
      <c r="P3076" s="86"/>
    </row>
    <row r="3077" spans="15:16" ht="12.75" customHeight="1">
      <c r="O3077" s="86"/>
      <c r="P3077" s="86"/>
    </row>
    <row r="3078" spans="15:16" ht="12.75" customHeight="1">
      <c r="O3078" s="86"/>
      <c r="P3078" s="86"/>
    </row>
    <row r="3079" spans="15:16" ht="12.75" customHeight="1">
      <c r="O3079" s="86"/>
      <c r="P3079" s="86"/>
    </row>
    <row r="3080" spans="15:16" ht="12.75" customHeight="1">
      <c r="O3080" s="86"/>
      <c r="P3080" s="86"/>
    </row>
    <row r="3081" spans="15:16" ht="12.75" customHeight="1">
      <c r="O3081" s="86"/>
      <c r="P3081" s="86"/>
    </row>
    <row r="3082" spans="15:16" ht="12.75" customHeight="1">
      <c r="O3082" s="86"/>
      <c r="P3082" s="86"/>
    </row>
    <row r="3083" spans="15:16" ht="12.75" customHeight="1">
      <c r="O3083" s="86"/>
      <c r="P3083" s="86"/>
    </row>
    <row r="3084" spans="15:16" ht="12.75" customHeight="1">
      <c r="O3084" s="86"/>
      <c r="P3084" s="86"/>
    </row>
    <row r="3085" spans="15:16" ht="12.75" customHeight="1">
      <c r="O3085" s="86"/>
      <c r="P3085" s="86"/>
    </row>
    <row r="3086" spans="15:16" ht="12.75" customHeight="1">
      <c r="O3086" s="86"/>
      <c r="P3086" s="86"/>
    </row>
    <row r="3087" spans="15:16" ht="12.75" customHeight="1">
      <c r="O3087" s="86"/>
      <c r="P3087" s="86"/>
    </row>
    <row r="3088" spans="15:16" ht="12.75" customHeight="1">
      <c r="O3088" s="86"/>
      <c r="P3088" s="86"/>
    </row>
    <row r="3089" spans="15:16" ht="12.75" customHeight="1">
      <c r="O3089" s="86"/>
      <c r="P3089" s="86"/>
    </row>
    <row r="3090" spans="15:16" ht="12.75" customHeight="1">
      <c r="O3090" s="86"/>
      <c r="P3090" s="86"/>
    </row>
    <row r="3091" spans="15:16" ht="12.75" customHeight="1">
      <c r="O3091" s="86"/>
      <c r="P3091" s="86"/>
    </row>
    <row r="3092" spans="15:16" ht="12.75" customHeight="1">
      <c r="O3092" s="86"/>
      <c r="P3092" s="86"/>
    </row>
    <row r="3093" spans="15:16" ht="12.75" customHeight="1">
      <c r="O3093" s="86"/>
      <c r="P3093" s="86"/>
    </row>
    <row r="3094" spans="15:16" ht="12.75" customHeight="1">
      <c r="O3094" s="86"/>
      <c r="P3094" s="86"/>
    </row>
    <row r="3095" spans="15:16" ht="12.75" customHeight="1">
      <c r="O3095" s="86"/>
      <c r="P3095" s="86"/>
    </row>
    <row r="3096" spans="15:16" ht="12.75" customHeight="1">
      <c r="O3096" s="86"/>
      <c r="P3096" s="86"/>
    </row>
    <row r="3097" spans="15:16" ht="12.75" customHeight="1">
      <c r="O3097" s="86"/>
      <c r="P3097" s="86"/>
    </row>
    <row r="3098" spans="15:16" ht="12.75" customHeight="1">
      <c r="O3098" s="86"/>
      <c r="P3098" s="86"/>
    </row>
    <row r="3099" spans="15:16" ht="12.75" customHeight="1">
      <c r="O3099" s="86"/>
      <c r="P3099" s="86"/>
    </row>
    <row r="3100" spans="15:16" ht="12.75" customHeight="1">
      <c r="O3100" s="86"/>
      <c r="P3100" s="86"/>
    </row>
    <row r="3101" spans="15:16" ht="12.75" customHeight="1">
      <c r="O3101" s="86"/>
      <c r="P3101" s="86"/>
    </row>
    <row r="3102" spans="15:16" ht="12.75" customHeight="1">
      <c r="O3102" s="86"/>
      <c r="P3102" s="86"/>
    </row>
    <row r="3103" spans="15:16" ht="12.75" customHeight="1">
      <c r="O3103" s="86"/>
      <c r="P3103" s="86"/>
    </row>
    <row r="3104" spans="15:16" ht="12.75" customHeight="1">
      <c r="O3104" s="86"/>
      <c r="P3104" s="86"/>
    </row>
    <row r="3105" spans="15:16" ht="12.75" customHeight="1">
      <c r="O3105" s="86"/>
      <c r="P3105" s="86"/>
    </row>
    <row r="3106" spans="15:16" ht="12.75" customHeight="1">
      <c r="O3106" s="86"/>
      <c r="P3106" s="86"/>
    </row>
    <row r="3107" spans="15:16" ht="12.75" customHeight="1">
      <c r="O3107" s="86"/>
      <c r="P3107" s="86"/>
    </row>
    <row r="3108" spans="15:16" ht="12.75" customHeight="1">
      <c r="O3108" s="86"/>
      <c r="P3108" s="86"/>
    </row>
    <row r="3109" spans="15:16" ht="12.75" customHeight="1">
      <c r="O3109" s="86"/>
      <c r="P3109" s="86"/>
    </row>
    <row r="3110" spans="15:16" ht="12.75" customHeight="1">
      <c r="O3110" s="86"/>
      <c r="P3110" s="86"/>
    </row>
    <row r="3111" spans="15:16" ht="12.75" customHeight="1">
      <c r="O3111" s="86"/>
      <c r="P3111" s="86"/>
    </row>
    <row r="3112" spans="15:16" ht="12.75" customHeight="1">
      <c r="O3112" s="86"/>
      <c r="P3112" s="86"/>
    </row>
    <row r="3113" spans="15:16" ht="12.75" customHeight="1">
      <c r="O3113" s="86"/>
      <c r="P3113" s="86"/>
    </row>
    <row r="3114" spans="15:16" ht="12.75" customHeight="1">
      <c r="O3114" s="86"/>
      <c r="P3114" s="86"/>
    </row>
    <row r="3115" spans="15:16" ht="12.75" customHeight="1">
      <c r="O3115" s="86"/>
      <c r="P3115" s="86"/>
    </row>
    <row r="3116" spans="15:16" ht="12.75" customHeight="1">
      <c r="O3116" s="86"/>
      <c r="P3116" s="86"/>
    </row>
    <row r="3117" spans="15:16" ht="12.75" customHeight="1">
      <c r="O3117" s="86"/>
      <c r="P3117" s="86"/>
    </row>
    <row r="3118" spans="15:16" ht="12.75" customHeight="1">
      <c r="O3118" s="86"/>
      <c r="P3118" s="86"/>
    </row>
    <row r="3119" spans="15:16" ht="12.75" customHeight="1">
      <c r="O3119" s="86"/>
      <c r="P3119" s="86"/>
    </row>
    <row r="3120" spans="15:16" ht="12.75" customHeight="1">
      <c r="O3120" s="86"/>
      <c r="P3120" s="86"/>
    </row>
    <row r="3121" spans="15:16" ht="12.75" customHeight="1">
      <c r="O3121" s="86"/>
      <c r="P3121" s="86"/>
    </row>
    <row r="3122" spans="15:16" ht="12.75" customHeight="1">
      <c r="O3122" s="86"/>
      <c r="P3122" s="86"/>
    </row>
    <row r="3123" spans="15:16" ht="12.75" customHeight="1">
      <c r="O3123" s="86"/>
      <c r="P3123" s="86"/>
    </row>
    <row r="3124" spans="15:16" ht="12.75" customHeight="1">
      <c r="O3124" s="86"/>
      <c r="P3124" s="86"/>
    </row>
    <row r="3125" spans="15:16" ht="12.75" customHeight="1">
      <c r="O3125" s="86"/>
      <c r="P3125" s="86"/>
    </row>
    <row r="3126" spans="15:16" ht="12.75" customHeight="1">
      <c r="O3126" s="86"/>
      <c r="P3126" s="86"/>
    </row>
    <row r="3127" spans="15:16" ht="12.75" customHeight="1">
      <c r="O3127" s="86"/>
      <c r="P3127" s="86"/>
    </row>
    <row r="3128" spans="15:16" ht="12.75" customHeight="1">
      <c r="O3128" s="86"/>
      <c r="P3128" s="86"/>
    </row>
    <row r="3129" spans="15:16" ht="12.75" customHeight="1">
      <c r="O3129" s="86"/>
      <c r="P3129" s="86"/>
    </row>
    <row r="3130" spans="15:16" ht="12.75" customHeight="1">
      <c r="O3130" s="86"/>
      <c r="P3130" s="86"/>
    </row>
    <row r="3131" spans="15:16" ht="12.75" customHeight="1">
      <c r="O3131" s="86"/>
      <c r="P3131" s="86"/>
    </row>
    <row r="3132" spans="15:16" ht="12.75" customHeight="1">
      <c r="O3132" s="86"/>
      <c r="P3132" s="86"/>
    </row>
    <row r="3133" spans="15:16" ht="12.75" customHeight="1">
      <c r="O3133" s="86"/>
      <c r="P3133" s="86"/>
    </row>
    <row r="3134" spans="15:16" ht="12.75" customHeight="1">
      <c r="O3134" s="86"/>
      <c r="P3134" s="86"/>
    </row>
    <row r="3135" spans="15:16" ht="12.75" customHeight="1">
      <c r="O3135" s="86"/>
      <c r="P3135" s="86"/>
    </row>
    <row r="3136" spans="15:16" ht="12.75" customHeight="1">
      <c r="O3136" s="86"/>
      <c r="P3136" s="86"/>
    </row>
    <row r="3137" spans="15:16" ht="12.75" customHeight="1">
      <c r="O3137" s="86"/>
      <c r="P3137" s="86"/>
    </row>
    <row r="3138" spans="15:16" ht="12.75" customHeight="1">
      <c r="O3138" s="86"/>
      <c r="P3138" s="86"/>
    </row>
    <row r="3139" spans="15:16" ht="12.75" customHeight="1">
      <c r="O3139" s="86"/>
      <c r="P3139" s="86"/>
    </row>
    <row r="3140" spans="15:16" ht="12.75" customHeight="1">
      <c r="O3140" s="86"/>
      <c r="P3140" s="86"/>
    </row>
    <row r="3141" spans="15:16" ht="12.75" customHeight="1">
      <c r="O3141" s="86"/>
      <c r="P3141" s="86"/>
    </row>
    <row r="3142" spans="15:16" ht="12.75" customHeight="1">
      <c r="O3142" s="86"/>
      <c r="P3142" s="86"/>
    </row>
    <row r="3143" spans="15:16" ht="12.75" customHeight="1">
      <c r="O3143" s="86"/>
      <c r="P3143" s="86"/>
    </row>
    <row r="3144" spans="15:16" ht="12.75" customHeight="1">
      <c r="O3144" s="86"/>
      <c r="P3144" s="86"/>
    </row>
    <row r="3145" spans="15:16" ht="12.75" customHeight="1">
      <c r="O3145" s="86"/>
      <c r="P3145" s="86"/>
    </row>
    <row r="3146" spans="15:16" ht="12.75" customHeight="1">
      <c r="O3146" s="86"/>
      <c r="P3146" s="86"/>
    </row>
    <row r="3147" spans="15:16" ht="12.75" customHeight="1">
      <c r="O3147" s="86"/>
      <c r="P3147" s="86"/>
    </row>
    <row r="3148" spans="15:16" ht="12.75" customHeight="1">
      <c r="O3148" s="86"/>
      <c r="P3148" s="86"/>
    </row>
    <row r="3149" spans="15:16" ht="12.75" customHeight="1">
      <c r="O3149" s="86"/>
      <c r="P3149" s="86"/>
    </row>
    <row r="3150" spans="15:16" ht="12.75" customHeight="1">
      <c r="O3150" s="86"/>
      <c r="P3150" s="86"/>
    </row>
    <row r="3151" spans="15:16" ht="12.75" customHeight="1">
      <c r="O3151" s="86"/>
      <c r="P3151" s="86"/>
    </row>
    <row r="3152" spans="15:16" ht="12.75" customHeight="1">
      <c r="O3152" s="86"/>
      <c r="P3152" s="86"/>
    </row>
    <row r="3153" spans="15:16" ht="12.75" customHeight="1">
      <c r="O3153" s="86"/>
      <c r="P3153" s="86"/>
    </row>
    <row r="3154" spans="15:16" ht="12.75" customHeight="1">
      <c r="O3154" s="86"/>
      <c r="P3154" s="86"/>
    </row>
    <row r="3155" spans="15:16" ht="12.75" customHeight="1">
      <c r="O3155" s="86"/>
      <c r="P3155" s="86"/>
    </row>
    <row r="3156" spans="15:16" ht="12.75" customHeight="1">
      <c r="O3156" s="86"/>
      <c r="P3156" s="86"/>
    </row>
    <row r="3157" spans="15:16" ht="12.75" customHeight="1">
      <c r="O3157" s="86"/>
      <c r="P3157" s="86"/>
    </row>
    <row r="3158" spans="15:16" ht="12.75" customHeight="1">
      <c r="O3158" s="86"/>
      <c r="P3158" s="86"/>
    </row>
    <row r="3159" spans="15:16" ht="12.75" customHeight="1">
      <c r="O3159" s="86"/>
      <c r="P3159" s="86"/>
    </row>
    <row r="3160" spans="15:16" ht="12.75" customHeight="1">
      <c r="O3160" s="86"/>
      <c r="P3160" s="86"/>
    </row>
    <row r="3161" spans="15:16" ht="12.75" customHeight="1">
      <c r="O3161" s="86"/>
      <c r="P3161" s="86"/>
    </row>
    <row r="3162" spans="15:16" ht="12.75" customHeight="1">
      <c r="O3162" s="86"/>
      <c r="P3162" s="86"/>
    </row>
    <row r="3163" spans="15:16" ht="12.75" customHeight="1">
      <c r="O3163" s="86"/>
      <c r="P3163" s="86"/>
    </row>
    <row r="3164" spans="15:16" ht="12.75" customHeight="1">
      <c r="O3164" s="86"/>
      <c r="P3164" s="86"/>
    </row>
    <row r="3165" spans="15:16" ht="12.75" customHeight="1">
      <c r="O3165" s="86"/>
      <c r="P3165" s="86"/>
    </row>
    <row r="3166" spans="15:16" ht="12.75" customHeight="1">
      <c r="O3166" s="86"/>
      <c r="P3166" s="86"/>
    </row>
    <row r="3167" spans="15:16" ht="12.75" customHeight="1">
      <c r="O3167" s="86"/>
      <c r="P3167" s="86"/>
    </row>
    <row r="3168" spans="15:16" ht="12.75" customHeight="1">
      <c r="O3168" s="86"/>
      <c r="P3168" s="86"/>
    </row>
    <row r="3169" spans="15:16" ht="12.75" customHeight="1">
      <c r="O3169" s="86"/>
      <c r="P3169" s="86"/>
    </row>
    <row r="3170" spans="15:16" ht="12.75" customHeight="1">
      <c r="O3170" s="86"/>
      <c r="P3170" s="86"/>
    </row>
    <row r="3171" spans="15:16" ht="12.75" customHeight="1">
      <c r="O3171" s="86"/>
      <c r="P3171" s="86"/>
    </row>
    <row r="3172" spans="15:16" ht="12.75" customHeight="1">
      <c r="O3172" s="86"/>
      <c r="P3172" s="86"/>
    </row>
    <row r="3173" spans="15:16" ht="12.75" customHeight="1">
      <c r="O3173" s="86"/>
      <c r="P3173" s="86"/>
    </row>
    <row r="3174" spans="15:16" ht="12.75" customHeight="1">
      <c r="O3174" s="86"/>
      <c r="P3174" s="86"/>
    </row>
    <row r="3175" spans="15:16" ht="12.75" customHeight="1">
      <c r="O3175" s="86"/>
      <c r="P3175" s="86"/>
    </row>
    <row r="3176" spans="15:16" ht="12.75" customHeight="1">
      <c r="O3176" s="86"/>
      <c r="P3176" s="86"/>
    </row>
    <row r="3177" spans="15:16" ht="12.75" customHeight="1">
      <c r="O3177" s="86"/>
      <c r="P3177" s="86"/>
    </row>
    <row r="3178" spans="15:16" ht="12.75" customHeight="1">
      <c r="O3178" s="86"/>
      <c r="P3178" s="86"/>
    </row>
    <row r="3179" spans="15:16" ht="12.75" customHeight="1">
      <c r="O3179" s="86"/>
      <c r="P3179" s="86"/>
    </row>
    <row r="3180" spans="15:16" ht="12.75" customHeight="1">
      <c r="O3180" s="86"/>
      <c r="P3180" s="86"/>
    </row>
    <row r="3181" spans="15:16" ht="12.75" customHeight="1">
      <c r="O3181" s="86"/>
      <c r="P3181" s="86"/>
    </row>
    <row r="3182" spans="15:16" ht="12.75" customHeight="1">
      <c r="O3182" s="86"/>
      <c r="P3182" s="86"/>
    </row>
    <row r="3183" spans="15:16" ht="12.75" customHeight="1">
      <c r="O3183" s="86"/>
      <c r="P3183" s="86"/>
    </row>
    <row r="3184" spans="15:16" ht="12.75" customHeight="1">
      <c r="O3184" s="86"/>
      <c r="P3184" s="86"/>
    </row>
    <row r="3185" spans="15:16" ht="12.75" customHeight="1">
      <c r="O3185" s="86"/>
      <c r="P3185" s="86"/>
    </row>
    <row r="3186" spans="15:16" ht="12.75" customHeight="1">
      <c r="O3186" s="86"/>
      <c r="P3186" s="86"/>
    </row>
    <row r="3187" spans="15:16" ht="12.75" customHeight="1">
      <c r="O3187" s="86"/>
      <c r="P3187" s="86"/>
    </row>
    <row r="3188" spans="15:16" ht="12.75" customHeight="1">
      <c r="O3188" s="86"/>
      <c r="P3188" s="86"/>
    </row>
    <row r="3189" spans="15:16" ht="12.75" customHeight="1">
      <c r="O3189" s="86"/>
      <c r="P3189" s="86"/>
    </row>
    <row r="3190" spans="15:16" ht="12.75" customHeight="1">
      <c r="O3190" s="86"/>
      <c r="P3190" s="86"/>
    </row>
    <row r="3191" spans="15:16" ht="12.75" customHeight="1">
      <c r="O3191" s="86"/>
      <c r="P3191" s="86"/>
    </row>
    <row r="3192" spans="15:16" ht="12.75" customHeight="1">
      <c r="O3192" s="86"/>
      <c r="P3192" s="86"/>
    </row>
    <row r="3193" spans="15:16" ht="12.75" customHeight="1">
      <c r="O3193" s="86"/>
      <c r="P3193" s="86"/>
    </row>
    <row r="3194" spans="15:16" ht="12.75" customHeight="1">
      <c r="O3194" s="86"/>
      <c r="P3194" s="86"/>
    </row>
    <row r="3195" spans="15:16" ht="12.75" customHeight="1">
      <c r="O3195" s="86"/>
      <c r="P3195" s="86"/>
    </row>
    <row r="3196" spans="15:16" ht="12.75" customHeight="1">
      <c r="O3196" s="86"/>
      <c r="P3196" s="86"/>
    </row>
    <row r="3197" spans="15:16" ht="12.75" customHeight="1">
      <c r="O3197" s="86"/>
      <c r="P3197" s="86"/>
    </row>
    <row r="3198" spans="15:16" ht="12.75" customHeight="1">
      <c r="O3198" s="86"/>
      <c r="P3198" s="86"/>
    </row>
    <row r="3199" spans="15:16" ht="12.75" customHeight="1">
      <c r="O3199" s="86"/>
      <c r="P3199" s="86"/>
    </row>
    <row r="3200" spans="15:16" ht="12.75" customHeight="1">
      <c r="O3200" s="86"/>
      <c r="P3200" s="86"/>
    </row>
    <row r="3201" spans="15:16" ht="12.75" customHeight="1">
      <c r="O3201" s="86"/>
      <c r="P3201" s="86"/>
    </row>
    <row r="3202" spans="15:16" ht="12.75" customHeight="1">
      <c r="O3202" s="86"/>
      <c r="P3202" s="86"/>
    </row>
    <row r="3203" spans="15:16" ht="12.75" customHeight="1">
      <c r="O3203" s="86"/>
      <c r="P3203" s="86"/>
    </row>
    <row r="3204" spans="15:16" ht="12.75" customHeight="1">
      <c r="O3204" s="86"/>
      <c r="P3204" s="86"/>
    </row>
    <row r="3205" spans="15:16" ht="12.75" customHeight="1">
      <c r="O3205" s="86"/>
      <c r="P3205" s="86"/>
    </row>
    <row r="3206" spans="15:16" ht="12.75" customHeight="1">
      <c r="O3206" s="86"/>
      <c r="P3206" s="86"/>
    </row>
    <row r="3207" spans="15:16" ht="12.75" customHeight="1">
      <c r="O3207" s="86"/>
      <c r="P3207" s="86"/>
    </row>
    <row r="3208" spans="15:16" ht="12.75" customHeight="1">
      <c r="O3208" s="86"/>
      <c r="P3208" s="86"/>
    </row>
    <row r="3209" spans="15:16" ht="12.75" customHeight="1">
      <c r="O3209" s="86"/>
      <c r="P3209" s="86"/>
    </row>
    <row r="3210" spans="15:16" ht="12.75" customHeight="1">
      <c r="O3210" s="86"/>
      <c r="P3210" s="86"/>
    </row>
    <row r="3211" spans="15:16" ht="12.75" customHeight="1">
      <c r="O3211" s="86"/>
      <c r="P3211" s="86"/>
    </row>
    <row r="3212" spans="15:16" ht="12.75" customHeight="1">
      <c r="O3212" s="86"/>
      <c r="P3212" s="86"/>
    </row>
    <row r="3213" spans="15:16" ht="12.75" customHeight="1">
      <c r="O3213" s="86"/>
      <c r="P3213" s="86"/>
    </row>
    <row r="3214" spans="15:16" ht="12.75" customHeight="1">
      <c r="O3214" s="86"/>
      <c r="P3214" s="86"/>
    </row>
    <row r="3215" spans="15:16" ht="12.75" customHeight="1">
      <c r="O3215" s="86"/>
      <c r="P3215" s="86"/>
    </row>
    <row r="3216" spans="15:16" ht="12.75" customHeight="1">
      <c r="O3216" s="86"/>
      <c r="P3216" s="86"/>
    </row>
    <row r="3217" spans="15:16" ht="12.75" customHeight="1">
      <c r="O3217" s="86"/>
      <c r="P3217" s="86"/>
    </row>
    <row r="3218" spans="15:16" ht="12.75" customHeight="1">
      <c r="O3218" s="86"/>
      <c r="P3218" s="86"/>
    </row>
    <row r="3219" spans="15:16" ht="12.75" customHeight="1">
      <c r="O3219" s="86"/>
      <c r="P3219" s="86"/>
    </row>
    <row r="3220" spans="15:16" ht="12.75" customHeight="1">
      <c r="O3220" s="86"/>
      <c r="P3220" s="86"/>
    </row>
    <row r="3221" spans="15:16" ht="12.75" customHeight="1">
      <c r="O3221" s="86"/>
      <c r="P3221" s="86"/>
    </row>
    <row r="3222" spans="15:16" ht="12.75" customHeight="1">
      <c r="O3222" s="86"/>
      <c r="P3222" s="86"/>
    </row>
    <row r="3223" spans="15:16" ht="12.75" customHeight="1">
      <c r="O3223" s="86"/>
      <c r="P3223" s="86"/>
    </row>
    <row r="3224" spans="15:16" ht="12.75" customHeight="1">
      <c r="O3224" s="86"/>
      <c r="P3224" s="86"/>
    </row>
    <row r="3225" spans="15:16" ht="12.75" customHeight="1">
      <c r="O3225" s="86"/>
      <c r="P3225" s="86"/>
    </row>
    <row r="3226" spans="15:16" ht="12.75" customHeight="1">
      <c r="O3226" s="86"/>
      <c r="P3226" s="86"/>
    </row>
    <row r="3227" spans="15:16" ht="12.75" customHeight="1">
      <c r="O3227" s="86"/>
      <c r="P3227" s="86"/>
    </row>
    <row r="3228" spans="15:16" ht="12.75" customHeight="1">
      <c r="O3228" s="86"/>
      <c r="P3228" s="86"/>
    </row>
    <row r="3229" spans="15:16" ht="12.75" customHeight="1">
      <c r="O3229" s="86"/>
      <c r="P3229" s="86"/>
    </row>
    <row r="3230" spans="15:16" ht="12.75" customHeight="1">
      <c r="O3230" s="86"/>
      <c r="P3230" s="86"/>
    </row>
    <row r="3231" spans="15:16" ht="12.75" customHeight="1">
      <c r="O3231" s="86"/>
      <c r="P3231" s="86"/>
    </row>
    <row r="3232" spans="15:16" ht="12.75" customHeight="1">
      <c r="O3232" s="86"/>
      <c r="P3232" s="86"/>
    </row>
    <row r="3233" spans="15:16" ht="12.75" customHeight="1">
      <c r="O3233" s="86"/>
      <c r="P3233" s="86"/>
    </row>
    <row r="3234" spans="15:16" ht="12.75" customHeight="1">
      <c r="O3234" s="86"/>
      <c r="P3234" s="86"/>
    </row>
    <row r="3235" spans="15:16" ht="12.75" customHeight="1">
      <c r="O3235" s="86"/>
      <c r="P3235" s="86"/>
    </row>
    <row r="3236" spans="15:16" ht="12.75" customHeight="1">
      <c r="O3236" s="86"/>
      <c r="P3236" s="86"/>
    </row>
    <row r="3237" spans="15:16" ht="12.75" customHeight="1">
      <c r="O3237" s="86"/>
      <c r="P3237" s="86"/>
    </row>
    <row r="3238" spans="15:16" ht="12.75" customHeight="1">
      <c r="O3238" s="86"/>
      <c r="P3238" s="86"/>
    </row>
    <row r="3239" spans="15:16" ht="12.75" customHeight="1">
      <c r="O3239" s="86"/>
      <c r="P3239" s="86"/>
    </row>
    <row r="3240" spans="15:16" ht="12.75" customHeight="1">
      <c r="O3240" s="86"/>
      <c r="P3240" s="86"/>
    </row>
    <row r="3241" spans="15:16" ht="12.75" customHeight="1">
      <c r="O3241" s="86"/>
      <c r="P3241" s="86"/>
    </row>
    <row r="3242" spans="15:16" ht="12.75" customHeight="1">
      <c r="O3242" s="86"/>
      <c r="P3242" s="86"/>
    </row>
    <row r="3243" spans="15:16" ht="12.75" customHeight="1">
      <c r="O3243" s="86"/>
      <c r="P3243" s="86"/>
    </row>
    <row r="3244" spans="15:16" ht="12.75" customHeight="1">
      <c r="O3244" s="86"/>
      <c r="P3244" s="86"/>
    </row>
    <row r="3245" spans="15:16" ht="12.75" customHeight="1">
      <c r="O3245" s="86"/>
      <c r="P3245" s="86"/>
    </row>
    <row r="3246" spans="15:16" ht="12.75" customHeight="1">
      <c r="O3246" s="86"/>
      <c r="P3246" s="86"/>
    </row>
    <row r="3247" spans="15:16" ht="12.75" customHeight="1">
      <c r="O3247" s="86"/>
      <c r="P3247" s="86"/>
    </row>
    <row r="3248" spans="15:16" ht="12.75" customHeight="1">
      <c r="O3248" s="86"/>
      <c r="P3248" s="86"/>
    </row>
    <row r="3249" spans="15:16" ht="12.75" customHeight="1">
      <c r="O3249" s="86"/>
      <c r="P3249" s="86"/>
    </row>
    <row r="3250" spans="15:16" ht="12.75" customHeight="1">
      <c r="O3250" s="86"/>
      <c r="P3250" s="86"/>
    </row>
    <row r="3251" spans="15:16" ht="12.75" customHeight="1">
      <c r="O3251" s="86"/>
      <c r="P3251" s="86"/>
    </row>
    <row r="3252" spans="15:16" ht="12.75" customHeight="1">
      <c r="O3252" s="86"/>
      <c r="P3252" s="86"/>
    </row>
    <row r="3253" spans="15:16" ht="12.75" customHeight="1">
      <c r="O3253" s="86"/>
      <c r="P3253" s="86"/>
    </row>
    <row r="3254" spans="15:16" ht="12.75" customHeight="1">
      <c r="O3254" s="86"/>
      <c r="P3254" s="86"/>
    </row>
    <row r="3255" spans="15:16" ht="12.75" customHeight="1">
      <c r="O3255" s="86"/>
      <c r="P3255" s="86"/>
    </row>
    <row r="3256" spans="15:16" ht="12.75" customHeight="1">
      <c r="O3256" s="86"/>
      <c r="P3256" s="86"/>
    </row>
    <row r="3257" spans="15:16" ht="12.75" customHeight="1">
      <c r="O3257" s="86"/>
      <c r="P3257" s="86"/>
    </row>
    <row r="3258" spans="15:16" ht="12.75" customHeight="1">
      <c r="O3258" s="86"/>
      <c r="P3258" s="86"/>
    </row>
    <row r="3259" spans="15:16" ht="12.75" customHeight="1">
      <c r="O3259" s="86"/>
      <c r="P3259" s="86"/>
    </row>
    <row r="3260" spans="15:16" ht="12.75" customHeight="1">
      <c r="O3260" s="86"/>
      <c r="P3260" s="86"/>
    </row>
    <row r="3261" spans="15:16" ht="12.75" customHeight="1">
      <c r="O3261" s="86"/>
      <c r="P3261" s="86"/>
    </row>
    <row r="3262" spans="15:16" ht="12.75" customHeight="1">
      <c r="O3262" s="86"/>
      <c r="P3262" s="86"/>
    </row>
    <row r="3263" spans="15:16" ht="12.75" customHeight="1">
      <c r="O3263" s="86"/>
      <c r="P3263" s="86"/>
    </row>
    <row r="3264" spans="15:16" ht="12.75" customHeight="1">
      <c r="O3264" s="86"/>
      <c r="P3264" s="86"/>
    </row>
    <row r="3265" spans="15:16" ht="12.75" customHeight="1">
      <c r="O3265" s="86"/>
      <c r="P3265" s="86"/>
    </row>
    <row r="3266" spans="15:16" ht="12.75" customHeight="1">
      <c r="O3266" s="86"/>
      <c r="P3266" s="86"/>
    </row>
    <row r="3267" spans="15:16" ht="12.75" customHeight="1">
      <c r="O3267" s="86"/>
      <c r="P3267" s="86"/>
    </row>
    <row r="3268" spans="15:16" ht="12.75" customHeight="1">
      <c r="O3268" s="86"/>
      <c r="P3268" s="86"/>
    </row>
    <row r="3269" spans="15:16" ht="12.75" customHeight="1">
      <c r="O3269" s="86"/>
      <c r="P3269" s="86"/>
    </row>
    <row r="3270" spans="15:16" ht="12.75" customHeight="1">
      <c r="O3270" s="86"/>
      <c r="P3270" s="86"/>
    </row>
    <row r="3271" spans="15:16" ht="12.75" customHeight="1">
      <c r="O3271" s="86"/>
      <c r="P3271" s="86"/>
    </row>
    <row r="3272" spans="15:16" ht="12.75" customHeight="1">
      <c r="O3272" s="86"/>
      <c r="P3272" s="86"/>
    </row>
    <row r="3273" spans="15:16" ht="12.75" customHeight="1">
      <c r="O3273" s="86"/>
      <c r="P3273" s="86"/>
    </row>
    <row r="3274" spans="15:16" ht="12.75" customHeight="1">
      <c r="O3274" s="86"/>
      <c r="P3274" s="86"/>
    </row>
    <row r="3275" spans="15:16" ht="12.75" customHeight="1">
      <c r="O3275" s="86"/>
      <c r="P3275" s="86"/>
    </row>
    <row r="3276" spans="15:16" ht="12.75" customHeight="1">
      <c r="O3276" s="86"/>
      <c r="P3276" s="86"/>
    </row>
    <row r="3277" spans="15:16" ht="12.75" customHeight="1">
      <c r="O3277" s="86"/>
      <c r="P3277" s="86"/>
    </row>
    <row r="3278" spans="15:16" ht="12.75" customHeight="1">
      <c r="O3278" s="86"/>
      <c r="P3278" s="86"/>
    </row>
    <row r="3279" spans="15:16" ht="12.75" customHeight="1">
      <c r="O3279" s="86"/>
      <c r="P3279" s="86"/>
    </row>
    <row r="3280" spans="15:16" ht="12.75" customHeight="1">
      <c r="O3280" s="86"/>
      <c r="P3280" s="86"/>
    </row>
    <row r="3281" spans="15:16" ht="12.75" customHeight="1">
      <c r="O3281" s="86"/>
      <c r="P3281" s="86"/>
    </row>
    <row r="3282" spans="15:16" ht="12.75" customHeight="1">
      <c r="O3282" s="86"/>
      <c r="P3282" s="86"/>
    </row>
    <row r="3283" spans="15:16" ht="12.75" customHeight="1">
      <c r="O3283" s="86"/>
      <c r="P3283" s="86"/>
    </row>
    <row r="3284" spans="15:16" ht="12.75" customHeight="1">
      <c r="O3284" s="86"/>
      <c r="P3284" s="86"/>
    </row>
    <row r="3285" spans="15:16" ht="12.75" customHeight="1">
      <c r="O3285" s="86"/>
      <c r="P3285" s="86"/>
    </row>
    <row r="3286" spans="15:16" ht="12.75" customHeight="1">
      <c r="O3286" s="86"/>
      <c r="P3286" s="86"/>
    </row>
    <row r="3287" spans="15:16" ht="12.75" customHeight="1">
      <c r="O3287" s="86"/>
      <c r="P3287" s="86"/>
    </row>
    <row r="3288" spans="15:16" ht="12.75" customHeight="1">
      <c r="O3288" s="86"/>
      <c r="P3288" s="86"/>
    </row>
    <row r="3289" spans="15:16" ht="12.75" customHeight="1">
      <c r="O3289" s="86"/>
      <c r="P3289" s="86"/>
    </row>
    <row r="3290" spans="15:16" ht="12.75" customHeight="1">
      <c r="O3290" s="86"/>
      <c r="P3290" s="86"/>
    </row>
    <row r="3291" spans="15:16" ht="12.75" customHeight="1">
      <c r="O3291" s="86"/>
      <c r="P3291" s="86"/>
    </row>
    <row r="3292" spans="15:16" ht="12.75" customHeight="1">
      <c r="O3292" s="86"/>
      <c r="P3292" s="86"/>
    </row>
    <row r="3293" spans="15:16" ht="12.75" customHeight="1">
      <c r="O3293" s="86"/>
      <c r="P3293" s="86"/>
    </row>
    <row r="3294" spans="15:16" ht="12.75" customHeight="1">
      <c r="O3294" s="86"/>
      <c r="P3294" s="86"/>
    </row>
    <row r="3295" spans="15:16" ht="12.75" customHeight="1">
      <c r="O3295" s="86"/>
      <c r="P3295" s="86"/>
    </row>
    <row r="3296" spans="15:16" ht="12.75" customHeight="1">
      <c r="O3296" s="86"/>
      <c r="P3296" s="86"/>
    </row>
    <row r="3297" spans="15:16" ht="12.75" customHeight="1">
      <c r="O3297" s="86"/>
      <c r="P3297" s="86"/>
    </row>
    <row r="3298" spans="15:16" ht="12.75" customHeight="1">
      <c r="O3298" s="86"/>
      <c r="P3298" s="86"/>
    </row>
    <row r="3299" spans="15:16" ht="12.75" customHeight="1">
      <c r="O3299" s="86"/>
      <c r="P3299" s="86"/>
    </row>
    <row r="3300" spans="15:16" ht="12.75" customHeight="1">
      <c r="O3300" s="86"/>
      <c r="P3300" s="86"/>
    </row>
    <row r="3301" spans="15:16" ht="12.75" customHeight="1">
      <c r="O3301" s="86"/>
      <c r="P3301" s="86"/>
    </row>
    <row r="3302" spans="15:16" ht="12.75" customHeight="1">
      <c r="O3302" s="86"/>
      <c r="P3302" s="86"/>
    </row>
    <row r="3303" spans="15:16" ht="12.75" customHeight="1">
      <c r="O3303" s="86"/>
      <c r="P3303" s="86"/>
    </row>
    <row r="3304" spans="15:16" ht="12.75" customHeight="1">
      <c r="O3304" s="86"/>
      <c r="P3304" s="86"/>
    </row>
    <row r="3305" spans="15:16" ht="12.75" customHeight="1">
      <c r="O3305" s="86"/>
      <c r="P3305" s="86"/>
    </row>
    <row r="3306" spans="15:16" ht="12.75" customHeight="1">
      <c r="O3306" s="86"/>
      <c r="P3306" s="86"/>
    </row>
    <row r="3307" spans="15:16" ht="12.75" customHeight="1">
      <c r="O3307" s="86"/>
      <c r="P3307" s="86"/>
    </row>
    <row r="3308" spans="15:16" ht="12.75" customHeight="1">
      <c r="O3308" s="86"/>
      <c r="P3308" s="86"/>
    </row>
    <row r="3309" spans="15:16" ht="12.75" customHeight="1">
      <c r="O3309" s="86"/>
      <c r="P3309" s="86"/>
    </row>
    <row r="3310" spans="15:16" ht="12.75" customHeight="1">
      <c r="O3310" s="86"/>
      <c r="P3310" s="86"/>
    </row>
    <row r="3311" spans="15:16" ht="12.75" customHeight="1">
      <c r="O3311" s="86"/>
      <c r="P3311" s="86"/>
    </row>
    <row r="3312" spans="15:16" ht="12.75" customHeight="1">
      <c r="O3312" s="86"/>
      <c r="P3312" s="86"/>
    </row>
    <row r="3313" spans="15:16" ht="12.75" customHeight="1">
      <c r="O3313" s="86"/>
      <c r="P3313" s="86"/>
    </row>
    <row r="3314" spans="15:16" ht="12.75" customHeight="1">
      <c r="O3314" s="86"/>
      <c r="P3314" s="86"/>
    </row>
    <row r="3315" spans="15:16" ht="12.75" customHeight="1">
      <c r="O3315" s="86"/>
      <c r="P3315" s="86"/>
    </row>
    <row r="3316" spans="15:16" ht="12.75" customHeight="1">
      <c r="O3316" s="86"/>
      <c r="P3316" s="86"/>
    </row>
    <row r="3317" spans="15:16" ht="12.75" customHeight="1">
      <c r="O3317" s="86"/>
      <c r="P3317" s="86"/>
    </row>
    <row r="3318" spans="15:16" ht="12.75" customHeight="1">
      <c r="O3318" s="86"/>
      <c r="P3318" s="86"/>
    </row>
    <row r="3319" spans="15:16" ht="12.75" customHeight="1">
      <c r="O3319" s="86"/>
      <c r="P3319" s="86"/>
    </row>
    <row r="3320" spans="15:16" ht="12.75" customHeight="1">
      <c r="O3320" s="86"/>
      <c r="P3320" s="86"/>
    </row>
    <row r="3321" spans="15:16" ht="12.75" customHeight="1">
      <c r="O3321" s="86"/>
      <c r="P3321" s="86"/>
    </row>
    <row r="3322" spans="15:16" ht="12.75" customHeight="1">
      <c r="O3322" s="86"/>
      <c r="P3322" s="86"/>
    </row>
    <row r="3323" spans="15:16" ht="12.75" customHeight="1">
      <c r="O3323" s="86"/>
      <c r="P3323" s="86"/>
    </row>
    <row r="3324" spans="15:16" ht="12.75" customHeight="1">
      <c r="O3324" s="86"/>
      <c r="P3324" s="86"/>
    </row>
    <row r="3325" spans="15:16" ht="12.75" customHeight="1">
      <c r="O3325" s="86"/>
      <c r="P3325" s="86"/>
    </row>
    <row r="3326" spans="15:16" ht="12.75" customHeight="1">
      <c r="O3326" s="86"/>
      <c r="P3326" s="86"/>
    </row>
    <row r="3327" spans="15:16" ht="12.75" customHeight="1">
      <c r="O3327" s="86"/>
      <c r="P3327" s="86"/>
    </row>
    <row r="3328" spans="15:16" ht="12.75" customHeight="1">
      <c r="O3328" s="86"/>
      <c r="P3328" s="86"/>
    </row>
    <row r="3329" spans="15:16" ht="12.75" customHeight="1">
      <c r="O3329" s="86"/>
      <c r="P3329" s="86"/>
    </row>
    <row r="3330" spans="15:16" ht="12.75" customHeight="1">
      <c r="O3330" s="86"/>
      <c r="P3330" s="86"/>
    </row>
    <row r="3331" spans="15:16" ht="12.75" customHeight="1">
      <c r="O3331" s="86"/>
      <c r="P3331" s="86"/>
    </row>
    <row r="3332" spans="15:16" ht="12.75" customHeight="1">
      <c r="O3332" s="86"/>
      <c r="P3332" s="86"/>
    </row>
    <row r="3333" spans="15:16" ht="12.75" customHeight="1">
      <c r="O3333" s="86"/>
      <c r="P3333" s="86"/>
    </row>
    <row r="3334" spans="15:16" ht="12.75" customHeight="1">
      <c r="O3334" s="86"/>
      <c r="P3334" s="86"/>
    </row>
    <row r="3335" spans="15:16" ht="12.75" customHeight="1">
      <c r="O3335" s="86"/>
      <c r="P3335" s="86"/>
    </row>
    <row r="3336" spans="15:16" ht="12.75" customHeight="1">
      <c r="O3336" s="86"/>
      <c r="P3336" s="86"/>
    </row>
    <row r="3337" spans="15:16" ht="12.75" customHeight="1">
      <c r="O3337" s="86"/>
      <c r="P3337" s="86"/>
    </row>
    <row r="3338" spans="15:16" ht="12.75" customHeight="1">
      <c r="O3338" s="86"/>
      <c r="P3338" s="86"/>
    </row>
    <row r="3339" spans="15:16" ht="12.75" customHeight="1">
      <c r="O3339" s="86"/>
      <c r="P3339" s="86"/>
    </row>
    <row r="3340" spans="15:16" ht="12.75" customHeight="1">
      <c r="O3340" s="86"/>
      <c r="P3340" s="86"/>
    </row>
    <row r="3341" spans="15:16" ht="12.75" customHeight="1">
      <c r="O3341" s="86"/>
      <c r="P3341" s="86"/>
    </row>
    <row r="3342" spans="15:16" ht="12.75" customHeight="1">
      <c r="O3342" s="86"/>
      <c r="P3342" s="86"/>
    </row>
    <row r="3343" spans="15:16" ht="12.75" customHeight="1">
      <c r="O3343" s="86"/>
      <c r="P3343" s="86"/>
    </row>
    <row r="3344" spans="15:16" ht="12.75" customHeight="1">
      <c r="O3344" s="86"/>
      <c r="P3344" s="86"/>
    </row>
    <row r="3345" spans="15:16" ht="12.75" customHeight="1">
      <c r="O3345" s="86"/>
      <c r="P3345" s="86"/>
    </row>
    <row r="3346" spans="15:16" ht="12.75" customHeight="1">
      <c r="O3346" s="86"/>
      <c r="P3346" s="86"/>
    </row>
    <row r="3347" spans="15:16" ht="12.75" customHeight="1">
      <c r="O3347" s="86"/>
      <c r="P3347" s="86"/>
    </row>
    <row r="3348" spans="15:16" ht="12.75" customHeight="1">
      <c r="O3348" s="86"/>
      <c r="P3348" s="86"/>
    </row>
    <row r="3349" spans="15:16" ht="12.75" customHeight="1">
      <c r="O3349" s="86"/>
      <c r="P3349" s="86"/>
    </row>
    <row r="3350" spans="15:16" ht="12.75" customHeight="1">
      <c r="O3350" s="86"/>
      <c r="P3350" s="86"/>
    </row>
    <row r="3351" spans="15:16" ht="12.75" customHeight="1">
      <c r="O3351" s="86"/>
      <c r="P3351" s="86"/>
    </row>
    <row r="3352" spans="15:16" ht="12.75" customHeight="1">
      <c r="O3352" s="86"/>
      <c r="P3352" s="86"/>
    </row>
    <row r="3353" spans="15:16" ht="12.75" customHeight="1">
      <c r="O3353" s="86"/>
      <c r="P3353" s="86"/>
    </row>
    <row r="3354" spans="15:16" ht="12.75" customHeight="1">
      <c r="O3354" s="86"/>
      <c r="P3354" s="86"/>
    </row>
    <row r="3355" spans="15:16" ht="12.75" customHeight="1">
      <c r="O3355" s="86"/>
      <c r="P3355" s="86"/>
    </row>
    <row r="3356" spans="15:16" ht="12.75" customHeight="1">
      <c r="O3356" s="86"/>
      <c r="P3356" s="86"/>
    </row>
    <row r="3357" spans="15:16" ht="12.75" customHeight="1">
      <c r="O3357" s="86"/>
      <c r="P3357" s="86"/>
    </row>
    <row r="3358" spans="15:16" ht="12.75" customHeight="1">
      <c r="O3358" s="86"/>
      <c r="P3358" s="86"/>
    </row>
    <row r="3359" spans="15:16" ht="12.75" customHeight="1">
      <c r="O3359" s="86"/>
      <c r="P3359" s="86"/>
    </row>
    <row r="3360" spans="15:16" ht="12.75" customHeight="1">
      <c r="O3360" s="86"/>
      <c r="P3360" s="86"/>
    </row>
    <row r="3361" spans="15:16" ht="12.75" customHeight="1">
      <c r="O3361" s="86"/>
      <c r="P3361" s="86"/>
    </row>
    <row r="3362" spans="15:16" ht="12.75" customHeight="1">
      <c r="O3362" s="86"/>
      <c r="P3362" s="86"/>
    </row>
    <row r="3363" spans="15:16" ht="12.75" customHeight="1">
      <c r="O3363" s="86"/>
      <c r="P3363" s="86"/>
    </row>
    <row r="3364" spans="15:16" ht="12.75" customHeight="1">
      <c r="O3364" s="86"/>
      <c r="P3364" s="86"/>
    </row>
    <row r="3365" spans="15:16" ht="12.75" customHeight="1">
      <c r="O3365" s="86"/>
      <c r="P3365" s="86"/>
    </row>
    <row r="3366" spans="15:16" ht="12.75" customHeight="1">
      <c r="O3366" s="86"/>
      <c r="P3366" s="86"/>
    </row>
    <row r="3367" spans="15:16" ht="12.75" customHeight="1">
      <c r="O3367" s="86"/>
      <c r="P3367" s="86"/>
    </row>
    <row r="3368" spans="15:16" ht="12.75" customHeight="1">
      <c r="O3368" s="86"/>
      <c r="P3368" s="86"/>
    </row>
    <row r="3369" spans="15:16" ht="12.75" customHeight="1">
      <c r="O3369" s="86"/>
      <c r="P3369" s="86"/>
    </row>
    <row r="3370" spans="15:16" ht="12.75" customHeight="1">
      <c r="O3370" s="86"/>
      <c r="P3370" s="86"/>
    </row>
    <row r="3371" spans="15:16" ht="12.75" customHeight="1">
      <c r="O3371" s="86"/>
      <c r="P3371" s="86"/>
    </row>
    <row r="3372" spans="15:16" ht="12.75" customHeight="1">
      <c r="O3372" s="86"/>
      <c r="P3372" s="86"/>
    </row>
    <row r="3373" spans="15:16" ht="12.75" customHeight="1">
      <c r="O3373" s="86"/>
      <c r="P3373" s="86"/>
    </row>
    <row r="3374" spans="15:16" ht="12.75" customHeight="1">
      <c r="O3374" s="86"/>
      <c r="P3374" s="86"/>
    </row>
    <row r="3375" spans="15:16" ht="12.75" customHeight="1">
      <c r="O3375" s="86"/>
      <c r="P3375" s="86"/>
    </row>
    <row r="3376" spans="15:16" ht="12.75" customHeight="1">
      <c r="O3376" s="86"/>
      <c r="P3376" s="86"/>
    </row>
    <row r="3377" spans="15:16" ht="12.75" customHeight="1">
      <c r="O3377" s="86"/>
      <c r="P3377" s="86"/>
    </row>
    <row r="3378" spans="15:16" ht="12.75" customHeight="1">
      <c r="O3378" s="86"/>
      <c r="P3378" s="86"/>
    </row>
    <row r="3379" spans="15:16" ht="12.75" customHeight="1">
      <c r="O3379" s="86"/>
      <c r="P3379" s="86"/>
    </row>
    <row r="3380" spans="15:16" ht="12.75" customHeight="1">
      <c r="O3380" s="86"/>
      <c r="P3380" s="86"/>
    </row>
    <row r="3381" spans="15:16" ht="12.75" customHeight="1">
      <c r="O3381" s="86"/>
      <c r="P3381" s="86"/>
    </row>
    <row r="3382" spans="15:16" ht="12.75" customHeight="1">
      <c r="O3382" s="86"/>
      <c r="P3382" s="86"/>
    </row>
    <row r="3383" spans="15:16" ht="12.75" customHeight="1">
      <c r="O3383" s="86"/>
      <c r="P3383" s="86"/>
    </row>
    <row r="3384" spans="15:16" ht="12.75" customHeight="1">
      <c r="O3384" s="86"/>
      <c r="P3384" s="86"/>
    </row>
    <row r="3385" spans="15:16" ht="12.75" customHeight="1">
      <c r="O3385" s="86"/>
      <c r="P3385" s="86"/>
    </row>
    <row r="3386" spans="15:16" ht="12.75" customHeight="1">
      <c r="O3386" s="86"/>
      <c r="P3386" s="86"/>
    </row>
    <row r="3387" spans="15:16" ht="12.75" customHeight="1">
      <c r="O3387" s="86"/>
      <c r="P3387" s="86"/>
    </row>
    <row r="3388" spans="15:16" ht="12.75" customHeight="1">
      <c r="O3388" s="86"/>
      <c r="P3388" s="86"/>
    </row>
    <row r="3389" spans="15:16" ht="12.75" customHeight="1">
      <c r="O3389" s="86"/>
      <c r="P3389" s="86"/>
    </row>
    <row r="3390" spans="15:16" ht="12.75" customHeight="1">
      <c r="O3390" s="86"/>
      <c r="P3390" s="86"/>
    </row>
    <row r="3391" spans="15:16" ht="12.75" customHeight="1">
      <c r="O3391" s="86"/>
      <c r="P3391" s="86"/>
    </row>
    <row r="3392" spans="15:16" ht="12.75" customHeight="1">
      <c r="O3392" s="86"/>
      <c r="P3392" s="86"/>
    </row>
    <row r="3393" spans="15:16" ht="12.75" customHeight="1">
      <c r="O3393" s="86"/>
      <c r="P3393" s="86"/>
    </row>
    <row r="3394" spans="15:16" ht="12.75" customHeight="1">
      <c r="O3394" s="86"/>
      <c r="P3394" s="86"/>
    </row>
    <row r="3395" spans="15:16" ht="12.75" customHeight="1">
      <c r="O3395" s="86"/>
      <c r="P3395" s="86"/>
    </row>
    <row r="3396" spans="15:16" ht="12.75" customHeight="1">
      <c r="O3396" s="86"/>
      <c r="P3396" s="86"/>
    </row>
    <row r="3397" spans="15:16" ht="12.75" customHeight="1">
      <c r="O3397" s="86"/>
      <c r="P3397" s="86"/>
    </row>
    <row r="3398" spans="15:16" ht="12.75" customHeight="1">
      <c r="O3398" s="86"/>
      <c r="P3398" s="86"/>
    </row>
    <row r="3399" spans="15:16" ht="12.75" customHeight="1">
      <c r="O3399" s="86"/>
      <c r="P3399" s="86"/>
    </row>
    <row r="3400" spans="15:16" ht="12.75" customHeight="1">
      <c r="O3400" s="86"/>
      <c r="P3400" s="86"/>
    </row>
    <row r="3401" spans="15:16" ht="12.75" customHeight="1">
      <c r="O3401" s="86"/>
      <c r="P3401" s="86"/>
    </row>
    <row r="3402" spans="15:16" ht="12.75" customHeight="1">
      <c r="O3402" s="86"/>
      <c r="P3402" s="86"/>
    </row>
    <row r="3403" spans="15:16" ht="12.75" customHeight="1">
      <c r="O3403" s="86"/>
      <c r="P3403" s="86"/>
    </row>
    <row r="3404" spans="15:16" ht="12.75" customHeight="1">
      <c r="O3404" s="86"/>
      <c r="P3404" s="86"/>
    </row>
    <row r="3405" spans="15:16" ht="12.75" customHeight="1">
      <c r="O3405" s="86"/>
      <c r="P3405" s="86"/>
    </row>
    <row r="3406" spans="15:16" ht="12.75" customHeight="1">
      <c r="O3406" s="86"/>
      <c r="P3406" s="86"/>
    </row>
    <row r="3407" spans="15:16" ht="12.75" customHeight="1">
      <c r="O3407" s="86"/>
      <c r="P3407" s="86"/>
    </row>
    <row r="3408" spans="15:16" ht="12.75" customHeight="1">
      <c r="O3408" s="86"/>
      <c r="P3408" s="86"/>
    </row>
    <row r="3409" spans="15:16" ht="12.75" customHeight="1">
      <c r="O3409" s="86"/>
      <c r="P3409" s="86"/>
    </row>
    <row r="3410" spans="15:16" ht="12.75" customHeight="1">
      <c r="O3410" s="86"/>
      <c r="P3410" s="86"/>
    </row>
    <row r="3411" spans="15:16" ht="12.75" customHeight="1">
      <c r="O3411" s="86"/>
      <c r="P3411" s="86"/>
    </row>
    <row r="3412" spans="15:16" ht="12.75" customHeight="1">
      <c r="O3412" s="86"/>
      <c r="P3412" s="86"/>
    </row>
    <row r="3413" spans="15:16" ht="12.75" customHeight="1">
      <c r="O3413" s="86"/>
      <c r="P3413" s="86"/>
    </row>
    <row r="3414" spans="15:16" ht="12.75" customHeight="1">
      <c r="O3414" s="86"/>
      <c r="P3414" s="86"/>
    </row>
    <row r="3415" spans="15:16" ht="12.75" customHeight="1">
      <c r="O3415" s="86"/>
      <c r="P3415" s="86"/>
    </row>
    <row r="3416" spans="15:16" ht="12.75" customHeight="1">
      <c r="O3416" s="86"/>
      <c r="P3416" s="86"/>
    </row>
    <row r="3417" spans="15:16" ht="12.75" customHeight="1">
      <c r="O3417" s="86"/>
      <c r="P3417" s="86"/>
    </row>
    <row r="3418" spans="15:16" ht="12.75" customHeight="1">
      <c r="O3418" s="86"/>
      <c r="P3418" s="86"/>
    </row>
    <row r="3419" spans="15:16" ht="12.75" customHeight="1">
      <c r="O3419" s="86"/>
      <c r="P3419" s="86"/>
    </row>
    <row r="3420" spans="15:16" ht="12.75" customHeight="1">
      <c r="O3420" s="86"/>
      <c r="P3420" s="86"/>
    </row>
    <row r="3421" spans="15:16" ht="12.75" customHeight="1">
      <c r="O3421" s="86"/>
      <c r="P3421" s="86"/>
    </row>
    <row r="3422" spans="15:16" ht="12.75" customHeight="1">
      <c r="O3422" s="86"/>
      <c r="P3422" s="86"/>
    </row>
    <row r="3423" spans="15:16" ht="12.75" customHeight="1">
      <c r="O3423" s="86"/>
      <c r="P3423" s="86"/>
    </row>
    <row r="3424" spans="15:16" ht="12.75" customHeight="1">
      <c r="O3424" s="86"/>
      <c r="P3424" s="86"/>
    </row>
    <row r="3425" spans="15:16" ht="12.75" customHeight="1">
      <c r="O3425" s="86"/>
      <c r="P3425" s="86"/>
    </row>
    <row r="3426" spans="15:16" ht="12.75" customHeight="1">
      <c r="O3426" s="86"/>
      <c r="P3426" s="86"/>
    </row>
    <row r="3427" spans="15:16" ht="12.75" customHeight="1">
      <c r="O3427" s="86"/>
      <c r="P3427" s="86"/>
    </row>
    <row r="3428" spans="15:16" ht="12.75" customHeight="1">
      <c r="O3428" s="86"/>
      <c r="P3428" s="86"/>
    </row>
    <row r="3429" spans="15:16" ht="12.75" customHeight="1">
      <c r="O3429" s="86"/>
      <c r="P3429" s="86"/>
    </row>
    <row r="3430" spans="15:16" ht="12.75" customHeight="1">
      <c r="O3430" s="86"/>
      <c r="P3430" s="86"/>
    </row>
    <row r="3431" spans="15:16" ht="12.75" customHeight="1">
      <c r="O3431" s="86"/>
      <c r="P3431" s="86"/>
    </row>
    <row r="3432" spans="15:16" ht="12.75" customHeight="1">
      <c r="O3432" s="86"/>
      <c r="P3432" s="86"/>
    </row>
    <row r="3433" spans="15:16" ht="12.75" customHeight="1">
      <c r="O3433" s="86"/>
      <c r="P3433" s="86"/>
    </row>
    <row r="3434" spans="15:16" ht="12.75" customHeight="1">
      <c r="O3434" s="86"/>
      <c r="P3434" s="86"/>
    </row>
    <row r="3435" spans="15:16" ht="12.75" customHeight="1">
      <c r="O3435" s="86"/>
      <c r="P3435" s="86"/>
    </row>
    <row r="3436" spans="15:16" ht="12.75" customHeight="1">
      <c r="O3436" s="86"/>
      <c r="P3436" s="86"/>
    </row>
    <row r="3437" spans="15:16" ht="12.75" customHeight="1">
      <c r="O3437" s="86"/>
      <c r="P3437" s="86"/>
    </row>
    <row r="3438" spans="15:16" ht="12.75" customHeight="1">
      <c r="O3438" s="86"/>
      <c r="P3438" s="86"/>
    </row>
    <row r="3439" spans="15:16" ht="12.75" customHeight="1">
      <c r="O3439" s="86"/>
      <c r="P3439" s="86"/>
    </row>
    <row r="3440" spans="15:16" ht="12.75" customHeight="1">
      <c r="O3440" s="86"/>
      <c r="P3440" s="86"/>
    </row>
    <row r="3441" spans="15:16" ht="12.75" customHeight="1">
      <c r="O3441" s="86"/>
      <c r="P3441" s="86"/>
    </row>
    <row r="3442" spans="15:16" ht="12.75" customHeight="1">
      <c r="O3442" s="86"/>
      <c r="P3442" s="86"/>
    </row>
    <row r="3443" spans="15:16" ht="12.75" customHeight="1">
      <c r="O3443" s="86"/>
      <c r="P3443" s="86"/>
    </row>
    <row r="3444" spans="15:16" ht="12.75" customHeight="1">
      <c r="O3444" s="86"/>
      <c r="P3444" s="86"/>
    </row>
    <row r="3445" spans="15:16" ht="12.75" customHeight="1">
      <c r="O3445" s="86"/>
      <c r="P3445" s="86"/>
    </row>
    <row r="3446" spans="15:16" ht="12.75" customHeight="1">
      <c r="O3446" s="86"/>
      <c r="P3446" s="86"/>
    </row>
    <row r="3447" spans="15:16" ht="12.75" customHeight="1">
      <c r="O3447" s="86"/>
      <c r="P3447" s="86"/>
    </row>
    <row r="3448" spans="15:16" ht="12.75" customHeight="1">
      <c r="O3448" s="86"/>
      <c r="P3448" s="86"/>
    </row>
    <row r="3449" spans="15:16" ht="12.75" customHeight="1">
      <c r="O3449" s="86"/>
      <c r="P3449" s="86"/>
    </row>
    <row r="3450" spans="15:16" ht="12.75" customHeight="1">
      <c r="O3450" s="86"/>
      <c r="P3450" s="86"/>
    </row>
    <row r="3451" spans="15:16" ht="12.75" customHeight="1">
      <c r="O3451" s="86"/>
      <c r="P3451" s="86"/>
    </row>
    <row r="3452" spans="15:16" ht="12.75" customHeight="1">
      <c r="O3452" s="86"/>
      <c r="P3452" s="86"/>
    </row>
    <row r="3453" spans="15:16" ht="12.75" customHeight="1">
      <c r="O3453" s="86"/>
      <c r="P3453" s="86"/>
    </row>
    <row r="3454" spans="15:16" ht="12.75" customHeight="1">
      <c r="O3454" s="86"/>
      <c r="P3454" s="86"/>
    </row>
    <row r="3455" spans="15:16" ht="12.75" customHeight="1">
      <c r="O3455" s="86"/>
      <c r="P3455" s="86"/>
    </row>
    <row r="3456" spans="15:16" ht="12.75" customHeight="1">
      <c r="O3456" s="86"/>
      <c r="P3456" s="86"/>
    </row>
    <row r="3457" spans="15:16" ht="12.75" customHeight="1">
      <c r="O3457" s="86"/>
      <c r="P3457" s="86"/>
    </row>
    <row r="3458" spans="15:16" ht="12.75" customHeight="1">
      <c r="O3458" s="86"/>
      <c r="P3458" s="86"/>
    </row>
    <row r="3459" spans="15:16" ht="12.75" customHeight="1">
      <c r="O3459" s="86"/>
      <c r="P3459" s="86"/>
    </row>
    <row r="3460" spans="15:16" ht="12.75" customHeight="1">
      <c r="O3460" s="86"/>
      <c r="P3460" s="86"/>
    </row>
    <row r="3461" spans="15:16" ht="12.75" customHeight="1">
      <c r="O3461" s="86"/>
      <c r="P3461" s="86"/>
    </row>
    <row r="3462" spans="15:16" ht="12.75" customHeight="1">
      <c r="O3462" s="86"/>
      <c r="P3462" s="86"/>
    </row>
    <row r="3463" spans="15:16" ht="12.75" customHeight="1">
      <c r="O3463" s="86"/>
      <c r="P3463" s="86"/>
    </row>
    <row r="3464" spans="15:16" ht="12.75" customHeight="1">
      <c r="O3464" s="86"/>
      <c r="P3464" s="86"/>
    </row>
    <row r="3465" spans="15:16" ht="12.75" customHeight="1">
      <c r="O3465" s="86"/>
      <c r="P3465" s="86"/>
    </row>
    <row r="3466" spans="15:16" ht="12.75" customHeight="1">
      <c r="O3466" s="86"/>
      <c r="P3466" s="86"/>
    </row>
    <row r="3467" spans="15:16" ht="12.75" customHeight="1">
      <c r="O3467" s="86"/>
      <c r="P3467" s="86"/>
    </row>
    <row r="3468" spans="15:16" ht="12.75" customHeight="1">
      <c r="O3468" s="86"/>
      <c r="P3468" s="86"/>
    </row>
    <row r="3469" spans="15:16" ht="12.75" customHeight="1">
      <c r="O3469" s="86"/>
      <c r="P3469" s="86"/>
    </row>
    <row r="3470" spans="15:16" ht="12.75" customHeight="1">
      <c r="O3470" s="86"/>
      <c r="P3470" s="86"/>
    </row>
    <row r="3471" spans="15:16" ht="12.75" customHeight="1">
      <c r="O3471" s="86"/>
      <c r="P3471" s="86"/>
    </row>
    <row r="3472" spans="15:16" ht="12.75" customHeight="1">
      <c r="O3472" s="86"/>
      <c r="P3472" s="86"/>
    </row>
    <row r="3473" spans="15:16" ht="12.75" customHeight="1">
      <c r="O3473" s="86"/>
      <c r="P3473" s="86"/>
    </row>
    <row r="3474" spans="15:16" ht="12.75" customHeight="1">
      <c r="O3474" s="86"/>
      <c r="P3474" s="86"/>
    </row>
    <row r="3475" spans="15:16" ht="12.75" customHeight="1">
      <c r="O3475" s="86"/>
      <c r="P3475" s="86"/>
    </row>
    <row r="3476" spans="15:16" ht="12.75" customHeight="1">
      <c r="O3476" s="86"/>
      <c r="P3476" s="86"/>
    </row>
    <row r="3477" spans="15:16" ht="12.75" customHeight="1">
      <c r="O3477" s="86"/>
      <c r="P3477" s="86"/>
    </row>
    <row r="3478" spans="15:16" ht="12.75" customHeight="1">
      <c r="O3478" s="86"/>
      <c r="P3478" s="86"/>
    </row>
    <row r="3479" spans="15:16" ht="12.75" customHeight="1">
      <c r="O3479" s="86"/>
      <c r="P3479" s="86"/>
    </row>
    <row r="3480" spans="15:16" ht="12.75" customHeight="1">
      <c r="O3480" s="86"/>
      <c r="P3480" s="86"/>
    </row>
    <row r="3481" spans="15:16" ht="12.75" customHeight="1">
      <c r="O3481" s="86"/>
      <c r="P3481" s="86"/>
    </row>
    <row r="3482" spans="15:16" ht="12.75" customHeight="1">
      <c r="O3482" s="86"/>
      <c r="P3482" s="86"/>
    </row>
    <row r="3483" spans="15:16" ht="12.75" customHeight="1">
      <c r="O3483" s="86"/>
      <c r="P3483" s="86"/>
    </row>
    <row r="3484" spans="15:16" ht="12.75" customHeight="1">
      <c r="O3484" s="86"/>
      <c r="P3484" s="86"/>
    </row>
    <row r="3485" spans="15:16" ht="12.75" customHeight="1">
      <c r="O3485" s="86"/>
      <c r="P3485" s="86"/>
    </row>
    <row r="3486" spans="15:16" ht="12.75" customHeight="1">
      <c r="O3486" s="86"/>
      <c r="P3486" s="86"/>
    </row>
    <row r="3487" spans="15:16" ht="12.75" customHeight="1">
      <c r="O3487" s="86"/>
      <c r="P3487" s="86"/>
    </row>
    <row r="3488" spans="15:16" ht="12.75" customHeight="1">
      <c r="O3488" s="86"/>
      <c r="P3488" s="86"/>
    </row>
    <row r="3489" spans="15:16" ht="12.75" customHeight="1">
      <c r="O3489" s="86"/>
      <c r="P3489" s="86"/>
    </row>
    <row r="3490" spans="15:16" ht="12.75" customHeight="1">
      <c r="O3490" s="86"/>
      <c r="P3490" s="86"/>
    </row>
    <row r="3491" spans="15:16" ht="12.75" customHeight="1">
      <c r="O3491" s="86"/>
      <c r="P3491" s="86"/>
    </row>
    <row r="3492" spans="15:16" ht="12.75" customHeight="1">
      <c r="O3492" s="86"/>
      <c r="P3492" s="86"/>
    </row>
    <row r="3493" spans="15:16" ht="12.75" customHeight="1">
      <c r="O3493" s="86"/>
      <c r="P3493" s="86"/>
    </row>
    <row r="3494" spans="15:16" ht="12.75" customHeight="1">
      <c r="O3494" s="86"/>
      <c r="P3494" s="86"/>
    </row>
    <row r="3495" spans="15:16" ht="12.75" customHeight="1">
      <c r="O3495" s="86"/>
      <c r="P3495" s="86"/>
    </row>
    <row r="3496" spans="15:16" ht="12.75" customHeight="1">
      <c r="O3496" s="86"/>
      <c r="P3496" s="86"/>
    </row>
    <row r="3497" spans="15:16" ht="12.75" customHeight="1">
      <c r="O3497" s="86"/>
      <c r="P3497" s="86"/>
    </row>
    <row r="3498" spans="15:16" ht="12.75" customHeight="1">
      <c r="O3498" s="86"/>
      <c r="P3498" s="86"/>
    </row>
    <row r="3499" spans="15:16" ht="12.75" customHeight="1">
      <c r="O3499" s="86"/>
      <c r="P3499" s="86"/>
    </row>
    <row r="3500" spans="15:16" ht="12.75" customHeight="1">
      <c r="O3500" s="86"/>
      <c r="P3500" s="86"/>
    </row>
    <row r="3501" spans="15:16" ht="12.75" customHeight="1">
      <c r="O3501" s="86"/>
      <c r="P3501" s="86"/>
    </row>
    <row r="3502" spans="15:16" ht="12.75" customHeight="1">
      <c r="O3502" s="86"/>
      <c r="P3502" s="86"/>
    </row>
    <row r="3503" spans="15:16" ht="12.75" customHeight="1">
      <c r="O3503" s="86"/>
      <c r="P3503" s="86"/>
    </row>
    <row r="3504" spans="15:16" ht="12.75" customHeight="1">
      <c r="O3504" s="86"/>
      <c r="P3504" s="86"/>
    </row>
    <row r="3505" spans="15:16" ht="12.75" customHeight="1">
      <c r="O3505" s="86"/>
      <c r="P3505" s="86"/>
    </row>
    <row r="3506" spans="15:16" ht="12.75" customHeight="1">
      <c r="O3506" s="86"/>
      <c r="P3506" s="86"/>
    </row>
    <row r="3507" spans="15:16" ht="12.75" customHeight="1">
      <c r="O3507" s="86"/>
      <c r="P3507" s="86"/>
    </row>
    <row r="3508" spans="15:16" ht="12.75" customHeight="1">
      <c r="O3508" s="86"/>
      <c r="P3508" s="86"/>
    </row>
    <row r="3509" spans="15:16" ht="12.75" customHeight="1">
      <c r="O3509" s="86"/>
      <c r="P3509" s="86"/>
    </row>
    <row r="3510" spans="15:16" ht="12.75" customHeight="1">
      <c r="O3510" s="86"/>
      <c r="P3510" s="86"/>
    </row>
    <row r="3511" spans="15:16" ht="12.75" customHeight="1">
      <c r="O3511" s="86"/>
      <c r="P3511" s="86"/>
    </row>
    <row r="3512" spans="15:16" ht="12.75" customHeight="1">
      <c r="O3512" s="86"/>
      <c r="P3512" s="86"/>
    </row>
    <row r="3513" spans="15:16" ht="12.75" customHeight="1">
      <c r="O3513" s="86"/>
      <c r="P3513" s="86"/>
    </row>
    <row r="3514" spans="15:16" ht="12.75" customHeight="1">
      <c r="O3514" s="86"/>
      <c r="P3514" s="86"/>
    </row>
    <row r="3515" spans="15:16" ht="12.75" customHeight="1">
      <c r="O3515" s="86"/>
      <c r="P3515" s="86"/>
    </row>
    <row r="3516" spans="15:16" ht="12.75" customHeight="1">
      <c r="O3516" s="86"/>
      <c r="P3516" s="86"/>
    </row>
    <row r="3517" spans="15:16" ht="12.75" customHeight="1">
      <c r="O3517" s="86"/>
      <c r="P3517" s="86"/>
    </row>
    <row r="3518" spans="15:16" ht="12.75" customHeight="1">
      <c r="O3518" s="86"/>
      <c r="P3518" s="86"/>
    </row>
    <row r="3519" spans="15:16" ht="12.75" customHeight="1">
      <c r="O3519" s="86"/>
      <c r="P3519" s="86"/>
    </row>
    <row r="3520" spans="15:16" ht="12.75" customHeight="1">
      <c r="O3520" s="86"/>
      <c r="P3520" s="86"/>
    </row>
    <row r="3521" spans="15:16" ht="12.75" customHeight="1">
      <c r="O3521" s="86"/>
      <c r="P3521" s="86"/>
    </row>
    <row r="3522" spans="15:16" ht="12.75" customHeight="1">
      <c r="O3522" s="86"/>
      <c r="P3522" s="86"/>
    </row>
    <row r="3523" spans="15:16" ht="12.75" customHeight="1">
      <c r="O3523" s="86"/>
      <c r="P3523" s="86"/>
    </row>
    <row r="3524" spans="15:16" ht="12.75" customHeight="1">
      <c r="O3524" s="86"/>
      <c r="P3524" s="86"/>
    </row>
    <row r="3525" spans="15:16" ht="12.75" customHeight="1">
      <c r="O3525" s="86"/>
      <c r="P3525" s="86"/>
    </row>
    <row r="3526" spans="15:16" ht="12.75" customHeight="1">
      <c r="O3526" s="86"/>
      <c r="P3526" s="86"/>
    </row>
    <row r="3527" spans="15:16" ht="12.75" customHeight="1">
      <c r="O3527" s="86"/>
      <c r="P3527" s="86"/>
    </row>
    <row r="3528" spans="15:16" ht="12.75" customHeight="1">
      <c r="O3528" s="86"/>
      <c r="P3528" s="86"/>
    </row>
    <row r="3529" spans="15:16" ht="12.75" customHeight="1">
      <c r="O3529" s="86"/>
      <c r="P3529" s="86"/>
    </row>
    <row r="3530" spans="15:16" ht="12.75" customHeight="1">
      <c r="O3530" s="86"/>
      <c r="P3530" s="86"/>
    </row>
    <row r="3531" spans="15:16" ht="12.75" customHeight="1">
      <c r="O3531" s="86"/>
      <c r="P3531" s="86"/>
    </row>
    <row r="3532" spans="15:16" ht="12.75" customHeight="1">
      <c r="O3532" s="86"/>
      <c r="P3532" s="86"/>
    </row>
    <row r="3533" spans="15:16" ht="12.75" customHeight="1">
      <c r="O3533" s="86"/>
      <c r="P3533" s="86"/>
    </row>
    <row r="3534" spans="15:16" ht="12.75" customHeight="1">
      <c r="O3534" s="86"/>
      <c r="P3534" s="86"/>
    </row>
    <row r="3535" spans="15:16" ht="12.75" customHeight="1">
      <c r="O3535" s="86"/>
      <c r="P3535" s="86"/>
    </row>
    <row r="3536" spans="15:16" ht="12.75" customHeight="1">
      <c r="O3536" s="86"/>
      <c r="P3536" s="86"/>
    </row>
    <row r="3537" spans="15:16" ht="12.75" customHeight="1">
      <c r="O3537" s="86"/>
      <c r="P3537" s="86"/>
    </row>
    <row r="3538" spans="15:16" ht="12.75" customHeight="1">
      <c r="O3538" s="86"/>
      <c r="P3538" s="86"/>
    </row>
    <row r="3539" spans="15:16" ht="12.75" customHeight="1">
      <c r="O3539" s="86"/>
      <c r="P3539" s="86"/>
    </row>
    <row r="3540" spans="15:16" ht="12.75" customHeight="1">
      <c r="O3540" s="86"/>
      <c r="P3540" s="86"/>
    </row>
    <row r="3541" spans="15:16" ht="12.75" customHeight="1">
      <c r="O3541" s="86"/>
      <c r="P3541" s="86"/>
    </row>
    <row r="3542" spans="15:16" ht="12.75" customHeight="1">
      <c r="O3542" s="86"/>
      <c r="P3542" s="86"/>
    </row>
    <row r="3543" spans="15:16" ht="12.75" customHeight="1">
      <c r="O3543" s="86"/>
      <c r="P3543" s="86"/>
    </row>
    <row r="3544" spans="15:16" ht="12.75" customHeight="1">
      <c r="O3544" s="86"/>
      <c r="P3544" s="86"/>
    </row>
    <row r="3545" spans="15:16" ht="12.75" customHeight="1">
      <c r="O3545" s="86"/>
      <c r="P3545" s="86"/>
    </row>
    <row r="3546" spans="15:16" ht="12.75" customHeight="1">
      <c r="O3546" s="86"/>
      <c r="P3546" s="86"/>
    </row>
    <row r="3547" spans="15:16" ht="12.75" customHeight="1">
      <c r="O3547" s="86"/>
      <c r="P3547" s="86"/>
    </row>
    <row r="3548" spans="15:16" ht="12.75" customHeight="1">
      <c r="O3548" s="86"/>
      <c r="P3548" s="86"/>
    </row>
    <row r="3549" spans="15:16" ht="12.75" customHeight="1">
      <c r="O3549" s="86"/>
      <c r="P3549" s="86"/>
    </row>
    <row r="3550" spans="15:16" ht="12.75" customHeight="1">
      <c r="O3550" s="86"/>
      <c r="P3550" s="86"/>
    </row>
    <row r="3551" spans="15:16" ht="12.75" customHeight="1">
      <c r="O3551" s="86"/>
      <c r="P3551" s="86"/>
    </row>
    <row r="3552" spans="15:16" ht="12.75" customHeight="1">
      <c r="O3552" s="86"/>
      <c r="P3552" s="86"/>
    </row>
    <row r="3553" spans="15:16" ht="12.75" customHeight="1">
      <c r="O3553" s="86"/>
      <c r="P3553" s="86"/>
    </row>
    <row r="3554" spans="15:16" ht="12.75" customHeight="1">
      <c r="O3554" s="86"/>
      <c r="P3554" s="86"/>
    </row>
    <row r="3555" spans="15:16" ht="12.75" customHeight="1">
      <c r="O3555" s="86"/>
      <c r="P3555" s="86"/>
    </row>
    <row r="3556" spans="15:16" ht="12.75" customHeight="1">
      <c r="O3556" s="86"/>
      <c r="P3556" s="86"/>
    </row>
    <row r="3557" spans="15:16" ht="12.75" customHeight="1">
      <c r="O3557" s="86"/>
      <c r="P3557" s="86"/>
    </row>
    <row r="3558" spans="15:16" ht="12.75" customHeight="1">
      <c r="O3558" s="86"/>
      <c r="P3558" s="86"/>
    </row>
    <row r="3559" spans="15:16" ht="12.75" customHeight="1">
      <c r="O3559" s="86"/>
      <c r="P3559" s="86"/>
    </row>
    <row r="3560" spans="15:16" ht="12.75" customHeight="1">
      <c r="O3560" s="86"/>
      <c r="P3560" s="86"/>
    </row>
    <row r="3561" spans="15:16" ht="12.75" customHeight="1">
      <c r="O3561" s="86"/>
      <c r="P3561" s="86"/>
    </row>
    <row r="3562" spans="15:16" ht="12.75" customHeight="1">
      <c r="O3562" s="86"/>
      <c r="P3562" s="86"/>
    </row>
    <row r="3563" spans="15:16" ht="12.75" customHeight="1">
      <c r="O3563" s="86"/>
      <c r="P3563" s="86"/>
    </row>
    <row r="3564" spans="15:16" ht="12.75" customHeight="1">
      <c r="O3564" s="86"/>
      <c r="P3564" s="86"/>
    </row>
    <row r="3565" spans="15:16" ht="12.75" customHeight="1">
      <c r="O3565" s="86"/>
      <c r="P3565" s="86"/>
    </row>
    <row r="3566" spans="15:16" ht="12.75" customHeight="1">
      <c r="O3566" s="86"/>
      <c r="P3566" s="86"/>
    </row>
    <row r="3567" spans="15:16" ht="12.75" customHeight="1">
      <c r="O3567" s="86"/>
      <c r="P3567" s="86"/>
    </row>
    <row r="3568" spans="15:16" ht="12.75" customHeight="1">
      <c r="O3568" s="86"/>
      <c r="P3568" s="86"/>
    </row>
    <row r="3569" spans="15:16" ht="12.75" customHeight="1">
      <c r="O3569" s="86"/>
      <c r="P3569" s="86"/>
    </row>
    <row r="3570" spans="15:16" ht="12.75" customHeight="1">
      <c r="O3570" s="86"/>
      <c r="P3570" s="86"/>
    </row>
    <row r="3571" spans="15:16" ht="12.75" customHeight="1">
      <c r="O3571" s="86"/>
      <c r="P3571" s="86"/>
    </row>
    <row r="3572" spans="15:16" ht="12.75" customHeight="1">
      <c r="O3572" s="86"/>
      <c r="P3572" s="86"/>
    </row>
    <row r="3573" spans="15:16" ht="12.75" customHeight="1">
      <c r="O3573" s="86"/>
      <c r="P3573" s="86"/>
    </row>
    <row r="3574" spans="15:16" ht="12.75" customHeight="1">
      <c r="O3574" s="86"/>
      <c r="P3574" s="86"/>
    </row>
    <row r="3575" spans="15:16" ht="12.75" customHeight="1">
      <c r="O3575" s="86"/>
      <c r="P3575" s="86"/>
    </row>
    <row r="3576" spans="15:16" ht="12.75" customHeight="1">
      <c r="O3576" s="86"/>
      <c r="P3576" s="86"/>
    </row>
    <row r="3577" spans="15:16" ht="12.75" customHeight="1">
      <c r="O3577" s="86"/>
      <c r="P3577" s="86"/>
    </row>
    <row r="3578" spans="15:16" ht="12.75" customHeight="1">
      <c r="O3578" s="86"/>
      <c r="P3578" s="86"/>
    </row>
    <row r="3579" spans="15:16" ht="12.75" customHeight="1">
      <c r="O3579" s="86"/>
      <c r="P3579" s="86"/>
    </row>
    <row r="3580" spans="15:16" ht="12.75" customHeight="1">
      <c r="O3580" s="86"/>
      <c r="P3580" s="86"/>
    </row>
    <row r="3581" spans="15:16" ht="12.75" customHeight="1">
      <c r="O3581" s="86"/>
      <c r="P3581" s="86"/>
    </row>
    <row r="3582" spans="15:16" ht="12.75" customHeight="1">
      <c r="O3582" s="86"/>
      <c r="P3582" s="86"/>
    </row>
    <row r="3583" spans="15:16" ht="12.75" customHeight="1">
      <c r="O3583" s="86"/>
      <c r="P3583" s="86"/>
    </row>
    <row r="3584" spans="15:16" ht="12.75" customHeight="1">
      <c r="O3584" s="86"/>
      <c r="P3584" s="86"/>
    </row>
    <row r="3585" spans="15:16" ht="12.75" customHeight="1">
      <c r="O3585" s="86"/>
      <c r="P3585" s="86"/>
    </row>
    <row r="3586" spans="15:16" ht="12.75" customHeight="1">
      <c r="O3586" s="86"/>
      <c r="P3586" s="86"/>
    </row>
    <row r="3587" spans="15:16" ht="12.75" customHeight="1">
      <c r="O3587" s="86"/>
      <c r="P3587" s="86"/>
    </row>
    <row r="3588" spans="15:16" ht="12.75" customHeight="1">
      <c r="O3588" s="86"/>
      <c r="P3588" s="86"/>
    </row>
    <row r="3589" spans="15:16" ht="12.75" customHeight="1">
      <c r="O3589" s="86"/>
      <c r="P3589" s="86"/>
    </row>
    <row r="3590" spans="15:16" ht="12.75" customHeight="1">
      <c r="O3590" s="86"/>
      <c r="P3590" s="86"/>
    </row>
    <row r="3591" spans="15:16" ht="12.75" customHeight="1">
      <c r="O3591" s="86"/>
      <c r="P3591" s="86"/>
    </row>
    <row r="3592" spans="15:16" ht="12.75" customHeight="1">
      <c r="O3592" s="86"/>
      <c r="P3592" s="86"/>
    </row>
    <row r="3593" spans="15:16" ht="12.75" customHeight="1">
      <c r="O3593" s="86"/>
      <c r="P3593" s="86"/>
    </row>
    <row r="3594" spans="15:16" ht="12.75" customHeight="1">
      <c r="O3594" s="86"/>
      <c r="P3594" s="86"/>
    </row>
    <row r="3595" spans="15:16" ht="12.75" customHeight="1">
      <c r="O3595" s="86"/>
      <c r="P3595" s="86"/>
    </row>
    <row r="3596" spans="15:16" ht="12.75" customHeight="1">
      <c r="O3596" s="86"/>
      <c r="P3596" s="86"/>
    </row>
    <row r="3597" spans="15:16" ht="12.75" customHeight="1">
      <c r="O3597" s="86"/>
      <c r="P3597" s="86"/>
    </row>
    <row r="3598" spans="15:16" ht="12.75" customHeight="1">
      <c r="O3598" s="86"/>
      <c r="P3598" s="86"/>
    </row>
    <row r="3599" spans="15:16" ht="12.75" customHeight="1">
      <c r="O3599" s="86"/>
      <c r="P3599" s="86"/>
    </row>
    <row r="3600" spans="15:16" ht="12.75" customHeight="1">
      <c r="O3600" s="86"/>
      <c r="P3600" s="86"/>
    </row>
    <row r="3601" spans="15:16" ht="12.75" customHeight="1">
      <c r="O3601" s="86"/>
      <c r="P3601" s="86"/>
    </row>
    <row r="3602" spans="15:16" ht="12.75" customHeight="1">
      <c r="O3602" s="86"/>
      <c r="P3602" s="86"/>
    </row>
    <row r="3603" spans="15:16" ht="12.75" customHeight="1">
      <c r="O3603" s="86"/>
      <c r="P3603" s="86"/>
    </row>
    <row r="3604" spans="15:16" ht="12.75" customHeight="1">
      <c r="O3604" s="86"/>
      <c r="P3604" s="86"/>
    </row>
    <row r="3605" spans="15:16" ht="12.75" customHeight="1">
      <c r="O3605" s="86"/>
      <c r="P3605" s="86"/>
    </row>
    <row r="3606" spans="15:16" ht="12.75" customHeight="1">
      <c r="O3606" s="86"/>
      <c r="P3606" s="86"/>
    </row>
    <row r="3607" spans="15:16" ht="12.75" customHeight="1">
      <c r="O3607" s="86"/>
      <c r="P3607" s="86"/>
    </row>
    <row r="3608" spans="15:16" ht="12.75" customHeight="1">
      <c r="O3608" s="86"/>
      <c r="P3608" s="86"/>
    </row>
    <row r="3609" spans="15:16" ht="12.75" customHeight="1">
      <c r="O3609" s="86"/>
      <c r="P3609" s="86"/>
    </row>
    <row r="3610" spans="15:16" ht="12.75" customHeight="1">
      <c r="O3610" s="86"/>
      <c r="P3610" s="86"/>
    </row>
    <row r="3611" spans="15:16" ht="12.75" customHeight="1">
      <c r="O3611" s="86"/>
      <c r="P3611" s="86"/>
    </row>
    <row r="3612" spans="15:16" ht="12.75" customHeight="1">
      <c r="O3612" s="86"/>
      <c r="P3612" s="86"/>
    </row>
    <row r="3613" spans="15:16" ht="12.75" customHeight="1">
      <c r="O3613" s="86"/>
      <c r="P3613" s="86"/>
    </row>
    <row r="3614" spans="15:16" ht="12.75" customHeight="1">
      <c r="O3614" s="86"/>
      <c r="P3614" s="86"/>
    </row>
    <row r="3615" spans="15:16" ht="12.75" customHeight="1">
      <c r="O3615" s="86"/>
      <c r="P3615" s="86"/>
    </row>
    <row r="3616" spans="15:16" ht="12.75" customHeight="1">
      <c r="O3616" s="86"/>
      <c r="P3616" s="86"/>
    </row>
    <row r="3617" spans="15:16" ht="12.75" customHeight="1">
      <c r="O3617" s="86"/>
      <c r="P3617" s="86"/>
    </row>
    <row r="3618" spans="15:16" ht="12.75" customHeight="1">
      <c r="O3618" s="86"/>
      <c r="P3618" s="86"/>
    </row>
    <row r="3619" spans="15:16" ht="12.75" customHeight="1">
      <c r="O3619" s="86"/>
      <c r="P3619" s="86"/>
    </row>
    <row r="3620" spans="15:16" ht="12.75" customHeight="1">
      <c r="O3620" s="86"/>
      <c r="P3620" s="86"/>
    </row>
    <row r="3621" spans="15:16" ht="12.75" customHeight="1">
      <c r="O3621" s="86"/>
      <c r="P3621" s="86"/>
    </row>
    <row r="3622" spans="15:16" ht="12.75" customHeight="1">
      <c r="O3622" s="86"/>
      <c r="P3622" s="86"/>
    </row>
    <row r="3623" spans="15:16" ht="12.75" customHeight="1">
      <c r="O3623" s="86"/>
      <c r="P3623" s="86"/>
    </row>
    <row r="3624" spans="15:16" ht="12.75" customHeight="1">
      <c r="O3624" s="86"/>
      <c r="P3624" s="86"/>
    </row>
    <row r="3625" spans="15:16" ht="12.75" customHeight="1">
      <c r="O3625" s="86"/>
      <c r="P3625" s="86"/>
    </row>
    <row r="3626" spans="15:16" ht="12.75" customHeight="1">
      <c r="O3626" s="86"/>
      <c r="P3626" s="86"/>
    </row>
    <row r="3627" spans="15:16" ht="12.75" customHeight="1">
      <c r="O3627" s="86"/>
      <c r="P3627" s="86"/>
    </row>
    <row r="3628" spans="15:16" ht="12.75" customHeight="1">
      <c r="O3628" s="86"/>
      <c r="P3628" s="86"/>
    </row>
    <row r="3629" spans="15:16" ht="12.75" customHeight="1">
      <c r="O3629" s="86"/>
      <c r="P3629" s="86"/>
    </row>
    <row r="3630" spans="15:16" ht="12.75" customHeight="1">
      <c r="O3630" s="86"/>
      <c r="P3630" s="86"/>
    </row>
    <row r="3631" spans="15:16" ht="12.75" customHeight="1">
      <c r="O3631" s="86"/>
      <c r="P3631" s="86"/>
    </row>
    <row r="3632" spans="15:16" ht="12.75" customHeight="1">
      <c r="O3632" s="86"/>
      <c r="P3632" s="86"/>
    </row>
    <row r="3633" spans="15:16" ht="12.75" customHeight="1">
      <c r="O3633" s="86"/>
      <c r="P3633" s="86"/>
    </row>
    <row r="3634" spans="15:16" ht="12.75" customHeight="1">
      <c r="O3634" s="86"/>
      <c r="P3634" s="86"/>
    </row>
    <row r="3635" spans="15:16" ht="12.75" customHeight="1">
      <c r="O3635" s="86"/>
      <c r="P3635" s="86"/>
    </row>
    <row r="3636" spans="15:16" ht="12.75" customHeight="1">
      <c r="O3636" s="86"/>
      <c r="P3636" s="86"/>
    </row>
    <row r="3637" spans="15:16" ht="12.75" customHeight="1">
      <c r="O3637" s="86"/>
      <c r="P3637" s="86"/>
    </row>
    <row r="3638" spans="15:16" ht="12.75" customHeight="1">
      <c r="O3638" s="86"/>
      <c r="P3638" s="86"/>
    </row>
    <row r="3639" spans="15:16" ht="12.75" customHeight="1">
      <c r="O3639" s="86"/>
      <c r="P3639" s="86"/>
    </row>
    <row r="3640" spans="15:16" ht="12.75" customHeight="1">
      <c r="O3640" s="86"/>
      <c r="P3640" s="86"/>
    </row>
    <row r="3641" spans="15:16" ht="12.75" customHeight="1">
      <c r="O3641" s="86"/>
      <c r="P3641" s="86"/>
    </row>
    <row r="3642" spans="15:16" ht="12.75" customHeight="1">
      <c r="O3642" s="86"/>
      <c r="P3642" s="86"/>
    </row>
    <row r="3643" spans="15:16" ht="12.75" customHeight="1">
      <c r="O3643" s="86"/>
      <c r="P3643" s="86"/>
    </row>
    <row r="3644" spans="15:16" ht="12.75" customHeight="1">
      <c r="O3644" s="86"/>
      <c r="P3644" s="86"/>
    </row>
    <row r="3645" spans="15:16" ht="12.75" customHeight="1">
      <c r="O3645" s="86"/>
      <c r="P3645" s="86"/>
    </row>
    <row r="3646" spans="15:16" ht="12.75" customHeight="1">
      <c r="O3646" s="86"/>
      <c r="P3646" s="86"/>
    </row>
    <row r="3647" spans="15:16" ht="12.75" customHeight="1">
      <c r="O3647" s="86"/>
      <c r="P3647" s="86"/>
    </row>
    <row r="3648" spans="15:16" ht="12.75" customHeight="1">
      <c r="O3648" s="86"/>
      <c r="P3648" s="86"/>
    </row>
    <row r="3649" spans="15:16" ht="12.75" customHeight="1">
      <c r="O3649" s="86"/>
      <c r="P3649" s="86"/>
    </row>
    <row r="3650" spans="15:16" ht="12.75" customHeight="1">
      <c r="O3650" s="86"/>
      <c r="P3650" s="86"/>
    </row>
    <row r="3651" spans="15:16" ht="12.75" customHeight="1">
      <c r="O3651" s="86"/>
      <c r="P3651" s="86"/>
    </row>
    <row r="3652" spans="15:16" ht="12.75" customHeight="1">
      <c r="O3652" s="86"/>
      <c r="P3652" s="86"/>
    </row>
    <row r="3653" spans="15:16" ht="12.75" customHeight="1">
      <c r="O3653" s="86"/>
      <c r="P3653" s="86"/>
    </row>
    <row r="3654" spans="15:16" ht="12.75" customHeight="1">
      <c r="O3654" s="86"/>
      <c r="P3654" s="86"/>
    </row>
    <row r="3655" spans="15:16" ht="12.75" customHeight="1">
      <c r="O3655" s="86"/>
      <c r="P3655" s="86"/>
    </row>
    <row r="3656" spans="15:16" ht="12.75" customHeight="1">
      <c r="O3656" s="86"/>
      <c r="P3656" s="86"/>
    </row>
    <row r="3657" spans="15:16" ht="12.75" customHeight="1">
      <c r="O3657" s="86"/>
      <c r="P3657" s="86"/>
    </row>
    <row r="3658" spans="15:16" ht="12.75" customHeight="1">
      <c r="O3658" s="86"/>
      <c r="P3658" s="86"/>
    </row>
    <row r="3659" spans="15:16" ht="12.75" customHeight="1">
      <c r="O3659" s="86"/>
      <c r="P3659" s="86"/>
    </row>
    <row r="3660" spans="15:16" ht="12.75" customHeight="1">
      <c r="O3660" s="86"/>
      <c r="P3660" s="86"/>
    </row>
    <row r="3661" spans="15:16" ht="12.75" customHeight="1">
      <c r="O3661" s="86"/>
      <c r="P3661" s="86"/>
    </row>
    <row r="3662" spans="15:16" ht="12.75" customHeight="1">
      <c r="O3662" s="86"/>
      <c r="P3662" s="86"/>
    </row>
    <row r="3663" spans="15:16" ht="12.75" customHeight="1">
      <c r="O3663" s="86"/>
      <c r="P3663" s="86"/>
    </row>
    <row r="3664" spans="15:16" ht="12.75" customHeight="1">
      <c r="O3664" s="86"/>
      <c r="P3664" s="86"/>
    </row>
    <row r="3665" spans="15:16" ht="12.75" customHeight="1">
      <c r="O3665" s="86"/>
      <c r="P3665" s="86"/>
    </row>
    <row r="3666" spans="15:16" ht="12.75" customHeight="1">
      <c r="O3666" s="86"/>
      <c r="P3666" s="86"/>
    </row>
    <row r="3667" spans="15:16" ht="12.75" customHeight="1">
      <c r="O3667" s="86"/>
      <c r="P3667" s="86"/>
    </row>
    <row r="3668" spans="15:16" ht="12.75" customHeight="1">
      <c r="O3668" s="86"/>
      <c r="P3668" s="86"/>
    </row>
    <row r="3669" spans="15:16" ht="12.75" customHeight="1">
      <c r="O3669" s="86"/>
      <c r="P3669" s="86"/>
    </row>
    <row r="3670" spans="15:16" ht="12.75" customHeight="1">
      <c r="O3670" s="86"/>
      <c r="P3670" s="86"/>
    </row>
    <row r="3671" spans="15:16" ht="12.75" customHeight="1">
      <c r="O3671" s="86"/>
      <c r="P3671" s="86"/>
    </row>
    <row r="3672" spans="15:16" ht="12.75" customHeight="1">
      <c r="O3672" s="86"/>
      <c r="P3672" s="86"/>
    </row>
    <row r="3673" spans="15:16" ht="12.75" customHeight="1">
      <c r="O3673" s="86"/>
      <c r="P3673" s="86"/>
    </row>
    <row r="3674" spans="15:16" ht="12.75" customHeight="1">
      <c r="O3674" s="86"/>
      <c r="P3674" s="86"/>
    </row>
    <row r="3675" spans="15:16" ht="12.75" customHeight="1">
      <c r="O3675" s="86"/>
      <c r="P3675" s="86"/>
    </row>
    <row r="3676" spans="15:16" ht="12.75" customHeight="1">
      <c r="O3676" s="86"/>
      <c r="P3676" s="86"/>
    </row>
    <row r="3677" spans="15:16" ht="12.75" customHeight="1">
      <c r="O3677" s="86"/>
      <c r="P3677" s="86"/>
    </row>
    <row r="3678" spans="15:16" ht="12.75" customHeight="1">
      <c r="O3678" s="86"/>
      <c r="P3678" s="86"/>
    </row>
    <row r="3679" spans="15:16" ht="12.75" customHeight="1">
      <c r="O3679" s="86"/>
      <c r="P3679" s="86"/>
    </row>
    <row r="3680" spans="15:16" ht="12.75" customHeight="1">
      <c r="O3680" s="86"/>
      <c r="P3680" s="86"/>
    </row>
    <row r="3681" spans="15:16" ht="12.75" customHeight="1">
      <c r="O3681" s="86"/>
      <c r="P3681" s="86"/>
    </row>
    <row r="3682" spans="15:16" ht="12.75" customHeight="1">
      <c r="O3682" s="86"/>
      <c r="P3682" s="86"/>
    </row>
    <row r="3683" spans="15:16" ht="12.75" customHeight="1">
      <c r="O3683" s="86"/>
      <c r="P3683" s="86"/>
    </row>
    <row r="3684" spans="15:16" ht="12.75" customHeight="1">
      <c r="O3684" s="86"/>
      <c r="P3684" s="86"/>
    </row>
    <row r="3685" spans="15:16" ht="12.75" customHeight="1">
      <c r="O3685" s="86"/>
      <c r="P3685" s="86"/>
    </row>
    <row r="3686" spans="15:16" ht="12.75" customHeight="1">
      <c r="O3686" s="86"/>
      <c r="P3686" s="86"/>
    </row>
    <row r="3687" spans="15:16" ht="12.75" customHeight="1">
      <c r="O3687" s="86"/>
      <c r="P3687" s="86"/>
    </row>
    <row r="3688" spans="15:16" ht="12.75" customHeight="1">
      <c r="O3688" s="86"/>
      <c r="P3688" s="86"/>
    </row>
    <row r="3689" spans="15:16" ht="12.75" customHeight="1">
      <c r="O3689" s="86"/>
      <c r="P3689" s="86"/>
    </row>
    <row r="3690" spans="15:16" ht="12.75" customHeight="1">
      <c r="O3690" s="86"/>
      <c r="P3690" s="86"/>
    </row>
    <row r="3691" spans="15:16" ht="12.75" customHeight="1">
      <c r="O3691" s="86"/>
      <c r="P3691" s="86"/>
    </row>
    <row r="3692" spans="15:16" ht="12.75" customHeight="1">
      <c r="O3692" s="86"/>
      <c r="P3692" s="86"/>
    </row>
    <row r="3693" spans="15:16" ht="12.75" customHeight="1">
      <c r="O3693" s="86"/>
      <c r="P3693" s="86"/>
    </row>
    <row r="3694" spans="15:16" ht="12.75" customHeight="1">
      <c r="O3694" s="86"/>
      <c r="P3694" s="86"/>
    </row>
    <row r="3695" spans="15:16" ht="12.75" customHeight="1">
      <c r="O3695" s="86"/>
      <c r="P3695" s="86"/>
    </row>
    <row r="3696" spans="15:16" ht="12.75" customHeight="1">
      <c r="O3696" s="86"/>
      <c r="P3696" s="86"/>
    </row>
    <row r="3697" spans="15:16" ht="12.75" customHeight="1">
      <c r="O3697" s="86"/>
      <c r="P3697" s="86"/>
    </row>
    <row r="3698" spans="15:16" ht="12.75" customHeight="1">
      <c r="O3698" s="86"/>
      <c r="P3698" s="86"/>
    </row>
    <row r="3699" spans="15:16" ht="12.75" customHeight="1">
      <c r="O3699" s="86"/>
      <c r="P3699" s="86"/>
    </row>
    <row r="3700" spans="15:16" ht="12.75" customHeight="1">
      <c r="O3700" s="86"/>
      <c r="P3700" s="86"/>
    </row>
    <row r="3701" spans="15:16" ht="12.75" customHeight="1">
      <c r="O3701" s="86"/>
      <c r="P3701" s="86"/>
    </row>
    <row r="3702" spans="15:16" ht="12.75" customHeight="1">
      <c r="O3702" s="86"/>
      <c r="P3702" s="86"/>
    </row>
    <row r="3703" spans="15:16" ht="12.75" customHeight="1">
      <c r="O3703" s="86"/>
      <c r="P3703" s="86"/>
    </row>
    <row r="3704" spans="15:16" ht="12.75" customHeight="1">
      <c r="O3704" s="86"/>
      <c r="P3704" s="86"/>
    </row>
    <row r="3705" spans="15:16" ht="12.75" customHeight="1">
      <c r="O3705" s="86"/>
      <c r="P3705" s="86"/>
    </row>
    <row r="3706" spans="15:16" ht="12.75" customHeight="1">
      <c r="O3706" s="86"/>
      <c r="P3706" s="86"/>
    </row>
    <row r="3707" spans="15:16" ht="12.75" customHeight="1">
      <c r="O3707" s="86"/>
      <c r="P3707" s="86"/>
    </row>
    <row r="3708" spans="15:16" ht="12.75" customHeight="1">
      <c r="O3708" s="86"/>
      <c r="P3708" s="86"/>
    </row>
    <row r="3709" spans="15:16" ht="12.75" customHeight="1">
      <c r="O3709" s="86"/>
      <c r="P3709" s="86"/>
    </row>
    <row r="3710" spans="15:16" ht="12.75" customHeight="1">
      <c r="O3710" s="86"/>
      <c r="P3710" s="86"/>
    </row>
    <row r="3711" spans="15:16" ht="12.75" customHeight="1">
      <c r="O3711" s="86"/>
      <c r="P3711" s="86"/>
    </row>
    <row r="3712" spans="15:16" ht="12.75" customHeight="1">
      <c r="O3712" s="86"/>
      <c r="P3712" s="86"/>
    </row>
    <row r="3713" spans="15:16" ht="12.75" customHeight="1">
      <c r="O3713" s="86"/>
      <c r="P3713" s="86"/>
    </row>
    <row r="3714" spans="15:16" ht="12.75" customHeight="1">
      <c r="O3714" s="86"/>
      <c r="P3714" s="86"/>
    </row>
    <row r="3715" spans="15:16" ht="12.75" customHeight="1">
      <c r="O3715" s="86"/>
      <c r="P3715" s="86"/>
    </row>
    <row r="3716" spans="15:16" ht="12.75" customHeight="1">
      <c r="O3716" s="86"/>
      <c r="P3716" s="86"/>
    </row>
    <row r="3717" spans="15:16" ht="12.75" customHeight="1">
      <c r="O3717" s="86"/>
      <c r="P3717" s="86"/>
    </row>
    <row r="3718" spans="15:16" ht="12.75" customHeight="1">
      <c r="O3718" s="86"/>
      <c r="P3718" s="86"/>
    </row>
    <row r="3719" spans="15:16" ht="12.75" customHeight="1">
      <c r="O3719" s="86"/>
      <c r="P3719" s="86"/>
    </row>
    <row r="3720" spans="15:16" ht="12.75" customHeight="1">
      <c r="O3720" s="86"/>
      <c r="P3720" s="86"/>
    </row>
    <row r="3721" spans="15:16" ht="12.75" customHeight="1">
      <c r="O3721" s="86"/>
      <c r="P3721" s="86"/>
    </row>
    <row r="3722" spans="15:16" ht="12.75" customHeight="1">
      <c r="O3722" s="86"/>
      <c r="P3722" s="86"/>
    </row>
    <row r="3723" spans="15:16" ht="12.75" customHeight="1">
      <c r="O3723" s="86"/>
      <c r="P3723" s="86"/>
    </row>
    <row r="3724" spans="15:16" ht="12.75" customHeight="1">
      <c r="O3724" s="86"/>
      <c r="P3724" s="86"/>
    </row>
    <row r="3725" spans="15:16" ht="12.75" customHeight="1">
      <c r="O3725" s="86"/>
      <c r="P3725" s="86"/>
    </row>
  </sheetData>
  <dataConsolidate link="1"/>
  <mergeCells count="183">
    <mergeCell ref="C750:L750"/>
    <mergeCell ref="B1120:L1120"/>
    <mergeCell ref="B650:L650"/>
    <mergeCell ref="B741:L741"/>
    <mergeCell ref="C587:L587"/>
    <mergeCell ref="D591:L591"/>
    <mergeCell ref="D595:L595"/>
    <mergeCell ref="B607:L607"/>
    <mergeCell ref="B610:L610"/>
    <mergeCell ref="B639:L639"/>
    <mergeCell ref="D593:L593"/>
    <mergeCell ref="B1067:L1067"/>
    <mergeCell ref="C748:L748"/>
    <mergeCell ref="B744:L744"/>
    <mergeCell ref="B746:L746"/>
    <mergeCell ref="E766:L766"/>
    <mergeCell ref="B838:L838"/>
    <mergeCell ref="B776:L776"/>
    <mergeCell ref="E768:L768"/>
    <mergeCell ref="B769:L769"/>
    <mergeCell ref="B754:L754"/>
    <mergeCell ref="B774:L774"/>
    <mergeCell ref="C749:L749"/>
    <mergeCell ref="B648:L648"/>
    <mergeCell ref="D599:L599"/>
    <mergeCell ref="E634:L634"/>
    <mergeCell ref="B612:L612"/>
    <mergeCell ref="B582:L582"/>
    <mergeCell ref="C586:L586"/>
    <mergeCell ref="D597:L597"/>
    <mergeCell ref="B492:L492"/>
    <mergeCell ref="B440:L440"/>
    <mergeCell ref="B448:L448"/>
    <mergeCell ref="B619:L619"/>
    <mergeCell ref="C495:L495"/>
    <mergeCell ref="C496:L496"/>
    <mergeCell ref="E551:L551"/>
    <mergeCell ref="B567:L567"/>
    <mergeCell ref="E511:L511"/>
    <mergeCell ref="E520:L520"/>
    <mergeCell ref="C261:L261"/>
    <mergeCell ref="C269:L269"/>
    <mergeCell ref="B7:L7"/>
    <mergeCell ref="C274:L274"/>
    <mergeCell ref="C273:L273"/>
    <mergeCell ref="C58:L58"/>
    <mergeCell ref="B355:L355"/>
    <mergeCell ref="B361:L361"/>
    <mergeCell ref="E337:L337"/>
    <mergeCell ref="B321:L321"/>
    <mergeCell ref="E338:L338"/>
    <mergeCell ref="E32:L32"/>
    <mergeCell ref="B286:L286"/>
    <mergeCell ref="E47:L47"/>
    <mergeCell ref="B329:L329"/>
    <mergeCell ref="B290:L290"/>
    <mergeCell ref="H1287:L1287"/>
    <mergeCell ref="G1311:L1311"/>
    <mergeCell ref="B1212:L1212"/>
    <mergeCell ref="G1234:L1234"/>
    <mergeCell ref="B1181:L1181"/>
    <mergeCell ref="K1163:K1173"/>
    <mergeCell ref="B1241:L1241"/>
    <mergeCell ref="J1242:K1242"/>
    <mergeCell ref="J1248:K1248"/>
    <mergeCell ref="B1195:L1195"/>
    <mergeCell ref="B1142:K1142"/>
    <mergeCell ref="C1052:L1052"/>
    <mergeCell ref="B971:L971"/>
    <mergeCell ref="C1050:L1050"/>
    <mergeCell ref="B907:L907"/>
    <mergeCell ref="B1130:L1130"/>
    <mergeCell ref="H1278:L1278"/>
    <mergeCell ref="J1271:K1271"/>
    <mergeCell ref="B1259:L1259"/>
    <mergeCell ref="G1236:L1236"/>
    <mergeCell ref="B936:L936"/>
    <mergeCell ref="B866:L866"/>
    <mergeCell ref="B902:L902"/>
    <mergeCell ref="B905:L905"/>
    <mergeCell ref="B973:L973"/>
    <mergeCell ref="C977:L977"/>
    <mergeCell ref="B1136:L1136"/>
    <mergeCell ref="B998:L998"/>
    <mergeCell ref="B1003:L1003"/>
    <mergeCell ref="B1001:L1001"/>
    <mergeCell ref="C976:L976"/>
    <mergeCell ref="C975:L975"/>
    <mergeCell ref="B1099:L1099"/>
    <mergeCell ref="B1109:L1109"/>
    <mergeCell ref="G1059:L1059"/>
    <mergeCell ref="B1351:U1351"/>
    <mergeCell ref="J1200:K1200"/>
    <mergeCell ref="J1202:K1202"/>
    <mergeCell ref="J1204:K1204"/>
    <mergeCell ref="J1206:K1206"/>
    <mergeCell ref="J1210:K1210"/>
    <mergeCell ref="G1235:L1235"/>
    <mergeCell ref="B1277:L1277"/>
    <mergeCell ref="J1266:K1266"/>
    <mergeCell ref="H1300:L1300"/>
    <mergeCell ref="J1253:K1253"/>
    <mergeCell ref="J1260:K1260"/>
    <mergeCell ref="H1306:L1306"/>
    <mergeCell ref="H1337:L1337"/>
    <mergeCell ref="H1343:L1343"/>
    <mergeCell ref="J1208:K1208"/>
    <mergeCell ref="H1346:L1346"/>
    <mergeCell ref="H1325:L1325"/>
    <mergeCell ref="H1303:L1303"/>
    <mergeCell ref="H1282:L1282"/>
    <mergeCell ref="H1291:L1291"/>
    <mergeCell ref="H1294:L1294"/>
    <mergeCell ref="H1329:L1329"/>
    <mergeCell ref="H1333:L1333"/>
    <mergeCell ref="B1087:L1087"/>
    <mergeCell ref="K1144:K1154"/>
    <mergeCell ref="H1316:L1316"/>
    <mergeCell ref="H1321:L1321"/>
    <mergeCell ref="E5:G5"/>
    <mergeCell ref="C54:L54"/>
    <mergeCell ref="C60:L60"/>
    <mergeCell ref="C89:L89"/>
    <mergeCell ref="C111:L111"/>
    <mergeCell ref="C154:L154"/>
    <mergeCell ref="B843:L843"/>
    <mergeCell ref="B1077:L1077"/>
    <mergeCell ref="B853:L853"/>
    <mergeCell ref="C847:L847"/>
    <mergeCell ref="C848:L848"/>
    <mergeCell ref="C849:L849"/>
    <mergeCell ref="E1064:L1064"/>
    <mergeCell ref="C881:L881"/>
    <mergeCell ref="C882:L882"/>
    <mergeCell ref="B886:L886"/>
    <mergeCell ref="B874:L874"/>
    <mergeCell ref="B877:L877"/>
    <mergeCell ref="C879:L879"/>
    <mergeCell ref="B1048:L1048"/>
    <mergeCell ref="C1051:L1051"/>
    <mergeCell ref="E995:L995"/>
    <mergeCell ref="E895:L895"/>
    <mergeCell ref="C845:L845"/>
    <mergeCell ref="E122:L122"/>
    <mergeCell ref="C271:L271"/>
    <mergeCell ref="C215:L215"/>
    <mergeCell ref="B221:L221"/>
    <mergeCell ref="B223:L223"/>
    <mergeCell ref="C275:L275"/>
    <mergeCell ref="B584:L584"/>
    <mergeCell ref="B552:L552"/>
    <mergeCell ref="B557:L557"/>
    <mergeCell ref="B569:L569"/>
    <mergeCell ref="B580:L580"/>
    <mergeCell ref="E563:L563"/>
    <mergeCell ref="E556:L556"/>
    <mergeCell ref="C182:L182"/>
    <mergeCell ref="E510:L510"/>
    <mergeCell ref="B488:L488"/>
    <mergeCell ref="B490:L490"/>
    <mergeCell ref="E438:L438"/>
    <mergeCell ref="B450:L450"/>
    <mergeCell ref="B424:L424"/>
    <mergeCell ref="B533:L533"/>
    <mergeCell ref="C426:L426"/>
    <mergeCell ref="C494:L494"/>
    <mergeCell ref="B545:L545"/>
    <mergeCell ref="B301:L301"/>
    <mergeCell ref="B306:L306"/>
    <mergeCell ref="E319:L319"/>
    <mergeCell ref="B422:L422"/>
    <mergeCell ref="B370:L370"/>
    <mergeCell ref="B363:L363"/>
    <mergeCell ref="B373:L373"/>
    <mergeCell ref="E345:L345"/>
    <mergeCell ref="B375:L375"/>
    <mergeCell ref="B416:L416"/>
    <mergeCell ref="C427:L427"/>
    <mergeCell ref="B535:L535"/>
    <mergeCell ref="B527:L527"/>
    <mergeCell ref="B483:L483"/>
    <mergeCell ref="C428:L428"/>
    <mergeCell ref="B420:L420"/>
  </mergeCells>
  <phoneticPr fontId="55" type="noConversion"/>
  <printOptions horizontalCentered="1"/>
  <pageMargins left="0" right="0" top="0.25" bottom="0.25" header="0" footer="0"/>
  <pageSetup scale="59" fitToHeight="20" orientation="landscape" horizontalDpi="1200" verticalDpi="1200" r:id="rId1"/>
  <headerFooter alignWithMargins="0"/>
  <rowBreaks count="33" manualBreakCount="33">
    <brk id="61" min="1" max="26" man="1"/>
    <brk id="90" min="1" max="26" man="1"/>
    <brk id="112" min="1" max="26" man="1"/>
    <brk id="155" min="1" max="26" man="1"/>
    <brk id="183" min="1" max="26" man="1"/>
    <brk id="224" min="1" max="26" man="1"/>
    <brk id="262" min="1" max="26" man="1"/>
    <brk id="281" min="1" max="26" man="1"/>
    <brk id="296" min="1" max="26" man="1"/>
    <brk id="312" min="1" max="26" man="1"/>
    <brk id="334" min="1" max="26" man="1"/>
    <brk id="376" min="1" max="26" man="1"/>
    <brk id="412" min="1" max="26" man="1"/>
    <brk id="433" min="1" max="26" man="1"/>
    <brk id="473" min="1" max="26" man="1"/>
    <brk id="501" min="1" max="26" man="1"/>
    <brk id="536" min="1" max="26" man="1"/>
    <brk id="576" min="1" max="26" man="1"/>
    <brk id="603" min="1" max="26" man="1"/>
    <brk id="624" min="1" max="26" man="1"/>
    <brk id="741" min="1" max="26" man="1"/>
    <brk id="756" min="1" max="26" man="1"/>
    <brk id="834" min="1" max="26" man="1"/>
    <brk id="855" min="1" max="26" man="1"/>
    <brk id="887" min="1" max="26" man="1"/>
    <brk id="983" min="1" max="26" man="1"/>
    <brk id="1060" min="1" max="26" man="1"/>
    <brk id="1082" min="1" max="26" man="1"/>
    <brk id="1104" min="1" max="26" man="1"/>
    <brk id="1125" min="1" max="26" man="1"/>
    <brk id="1141" min="1" max="26" man="1"/>
    <brk id="1180" min="1" max="26" man="1"/>
    <brk id="1252" min="1" max="26" man="1"/>
  </rowBreaks>
  <ignoredErrors>
    <ignoredError sqref="Q41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Budget Summary</vt:lpstr>
      <vt:lpstr>Budget Summary by Category</vt:lpstr>
      <vt:lpstr>Fund Balance History</vt:lpstr>
      <vt:lpstr>Fund Balance Summary</vt:lpstr>
      <vt:lpstr>Fund Cover Sheets</vt:lpstr>
      <vt:lpstr>Gen Fd Cover Sheets</vt:lpstr>
      <vt:lpstr>Budget Detail FY 2021-28</vt:lpstr>
      <vt:lpstr>'Budget Detail FY 2021-28'!Print_Area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'Budget Detail FY 2021-28'!Print_Titles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Fredrickson</dc:creator>
  <cp:lastModifiedBy>Rob Fredrickson</cp:lastModifiedBy>
  <cp:lastPrinted>2023-03-09T18:54:18Z</cp:lastPrinted>
  <dcterms:created xsi:type="dcterms:W3CDTF">2010-07-13T03:18:21Z</dcterms:created>
  <dcterms:modified xsi:type="dcterms:W3CDTF">2023-04-27T21:39:52Z</dcterms:modified>
</cp:coreProperties>
</file>